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codeName="ThisWorkbook"/>
  <mc:AlternateContent xmlns:mc="http://schemas.openxmlformats.org/markup-compatibility/2006">
    <mc:Choice Requires="x15">
      <x15ac:absPath xmlns:x15ac="http://schemas.microsoft.com/office/spreadsheetml/2010/11/ac" url="C:\Users\Usuario\Desktop\2019 ENERO 30-2018\PRESENTACION CONSEJO DE GOBIERNO\ANEXOS PLAN DE ACCION\"/>
    </mc:Choice>
  </mc:AlternateContent>
  <xr:revisionPtr revIDLastSave="0" documentId="8_{121088AD-4CC6-4862-82B0-3AD3D1997B48}" xr6:coauthVersionLast="40" xr6:coauthVersionMax="40" xr10:uidLastSave="{00000000-0000-0000-0000-000000000000}"/>
  <bookViews>
    <workbookView xWindow="0" yWindow="0" windowWidth="20490" windowHeight="7005" xr2:uid="{00000000-000D-0000-FFFF-FFFF00000000}"/>
  </bookViews>
  <sheets>
    <sheet name="ADMINISTRATIVA" sheetId="2" r:id="rId1"/>
    <sheet name="PLANEACION" sheetId="3" r:id="rId2"/>
    <sheet name="HACIENDA" sheetId="4" r:id="rId3"/>
    <sheet name="AGUAS E INFRAESTRUCTURA" sheetId="5" r:id="rId4"/>
    <sheet name="INTERIOR" sheetId="6" r:id="rId5"/>
    <sheet name="CULTURA" sheetId="7" r:id="rId6"/>
    <sheet name="TURISMO" sheetId="9" r:id="rId7"/>
    <sheet name="AGRICULTURA" sheetId="10" r:id="rId8"/>
    <sheet name="PRIVADA" sheetId="11" r:id="rId9"/>
    <sheet name="EDUCACION" sheetId="12" r:id="rId10"/>
    <sheet name="FAMILIA" sheetId="13" r:id="rId11"/>
    <sheet name="REPR JUDICIAL" sheetId="14" r:id="rId12"/>
    <sheet name="SALUD" sheetId="15" r:id="rId13"/>
    <sheet name="INDEPORTES" sheetId="8" r:id="rId14"/>
    <sheet name="PROMOTORA" sheetId="16" r:id="rId15"/>
    <sheet name="IDTQ" sheetId="1" r:id="rId16"/>
    <sheet name="CONSOLIDADO" sheetId="17" r:id="rId17"/>
  </sheets>
  <externalReferences>
    <externalReference r:id="rId18"/>
  </externalReferences>
  <definedNames>
    <definedName name="_1._Apoyo_con_equipos_para_la_seguridad_vial_Licenciamiento_de_software_para_comunicaciones" localSheetId="0">#REF!</definedName>
    <definedName name="_1._Apoyo_con_equipos_para_la_seguridad_vial_Licenciamiento_de_software_para_comunicaciones" localSheetId="7">#REF!</definedName>
    <definedName name="_1._Apoyo_con_equipos_para_la_seguridad_vial_Licenciamiento_de_software_para_comunicaciones" localSheetId="3">#REF!</definedName>
    <definedName name="_1._Apoyo_con_equipos_para_la_seguridad_vial_Licenciamiento_de_software_para_comunicaciones" localSheetId="5">#REF!</definedName>
    <definedName name="_1._Apoyo_con_equipos_para_la_seguridad_vial_Licenciamiento_de_software_para_comunicaciones" localSheetId="9">#REF!</definedName>
    <definedName name="_1._Apoyo_con_equipos_para_la_seguridad_vial_Licenciamiento_de_software_para_comunicaciones" localSheetId="10">#REF!</definedName>
    <definedName name="_1._Apoyo_con_equipos_para_la_seguridad_vial_Licenciamiento_de_software_para_comunicaciones" localSheetId="2">#REF!</definedName>
    <definedName name="_1._Apoyo_con_equipos_para_la_seguridad_vial_Licenciamiento_de_software_para_comunicaciones" localSheetId="15">#REF!</definedName>
    <definedName name="_1._Apoyo_con_equipos_para_la_seguridad_vial_Licenciamiento_de_software_para_comunicaciones" localSheetId="13">#REF!</definedName>
    <definedName name="_1._Apoyo_con_equipos_para_la_seguridad_vial_Licenciamiento_de_software_para_comunicaciones" localSheetId="4">#REF!</definedName>
    <definedName name="_1._Apoyo_con_equipos_para_la_seguridad_vial_Licenciamiento_de_software_para_comunicaciones" localSheetId="1">#REF!</definedName>
    <definedName name="_1._Apoyo_con_equipos_para_la_seguridad_vial_Licenciamiento_de_software_para_comunicaciones" localSheetId="8">#REF!</definedName>
    <definedName name="_1._Apoyo_con_equipos_para_la_seguridad_vial_Licenciamiento_de_software_para_comunicaciones" localSheetId="14">#REF!</definedName>
    <definedName name="_1._Apoyo_con_equipos_para_la_seguridad_vial_Licenciamiento_de_software_para_comunicaciones" localSheetId="11">#REF!</definedName>
    <definedName name="_1._Apoyo_con_equipos_para_la_seguridad_vial_Licenciamiento_de_software_para_comunicaciones" localSheetId="12">#REF!</definedName>
    <definedName name="_1._Apoyo_con_equipos_para_la_seguridad_vial_Licenciamiento_de_software_para_comunicaciones" localSheetId="6">#REF!</definedName>
    <definedName name="_1._Apoyo_con_equipos_para_la_seguridad_vial_Licenciamiento_de_software_para_comunicaciones">#REF!</definedName>
    <definedName name="_xlnm.Print_Area" localSheetId="1">PLANEACION!$A$1:$AQ$10</definedName>
    <definedName name="CODIGO_DIVIPOLA" localSheetId="0">#REF!</definedName>
    <definedName name="CODIGO_DIVIPOLA" localSheetId="7">#REF!</definedName>
    <definedName name="CODIGO_DIVIPOLA" localSheetId="3">#REF!</definedName>
    <definedName name="CODIGO_DIVIPOLA" localSheetId="5">#REF!</definedName>
    <definedName name="CODIGO_DIVIPOLA" localSheetId="9">#REF!</definedName>
    <definedName name="CODIGO_DIVIPOLA" localSheetId="10">#REF!</definedName>
    <definedName name="CODIGO_DIVIPOLA" localSheetId="2">#REF!</definedName>
    <definedName name="CODIGO_DIVIPOLA" localSheetId="15">#REF!</definedName>
    <definedName name="CODIGO_DIVIPOLA" localSheetId="13">#REF!</definedName>
    <definedName name="CODIGO_DIVIPOLA" localSheetId="4">#REF!</definedName>
    <definedName name="CODIGO_DIVIPOLA" localSheetId="1">#REF!</definedName>
    <definedName name="CODIGO_DIVIPOLA" localSheetId="8">#REF!</definedName>
    <definedName name="CODIGO_DIVIPOLA" localSheetId="14">#REF!</definedName>
    <definedName name="CODIGO_DIVIPOLA" localSheetId="11">#REF!</definedName>
    <definedName name="CODIGO_DIVIPOLA" localSheetId="12">#REF!</definedName>
    <definedName name="CODIGO_DIVIPOLA" localSheetId="6">#REF!</definedName>
    <definedName name="CODIGO_DIVIPOLA">#REF!</definedName>
    <definedName name="DboREGISTRO_LEY_617" localSheetId="0">#REF!</definedName>
    <definedName name="DboREGISTRO_LEY_617" localSheetId="7">#REF!</definedName>
    <definedName name="DboREGISTRO_LEY_617" localSheetId="3">#REF!</definedName>
    <definedName name="DboREGISTRO_LEY_617" localSheetId="5">#REF!</definedName>
    <definedName name="DboREGISTRO_LEY_617" localSheetId="9">#REF!</definedName>
    <definedName name="DboREGISTRO_LEY_617" localSheetId="10">#REF!</definedName>
    <definedName name="DboREGISTRO_LEY_617" localSheetId="2">#REF!</definedName>
    <definedName name="DboREGISTRO_LEY_617" localSheetId="15">#REF!</definedName>
    <definedName name="DboREGISTRO_LEY_617" localSheetId="13">#REF!</definedName>
    <definedName name="DboREGISTRO_LEY_617" localSheetId="4">#REF!</definedName>
    <definedName name="DboREGISTRO_LEY_617" localSheetId="1">#REF!</definedName>
    <definedName name="DboREGISTRO_LEY_617" localSheetId="8">#REF!</definedName>
    <definedName name="DboREGISTRO_LEY_617" localSheetId="14">#REF!</definedName>
    <definedName name="DboREGISTRO_LEY_617" localSheetId="11">#REF!</definedName>
    <definedName name="DboREGISTRO_LEY_617" localSheetId="12">#REF!</definedName>
    <definedName name="DboREGISTRO_LEY_617" localSheetId="6">#REF!</definedName>
    <definedName name="DboREGISTRO_LEY_617">#REF!</definedName>
    <definedName name="ññ" localSheetId="0">#REF!</definedName>
    <definedName name="ññ" localSheetId="7">#REF!</definedName>
    <definedName name="ññ" localSheetId="3">#REF!</definedName>
    <definedName name="ññ" localSheetId="5">#REF!</definedName>
    <definedName name="ññ" localSheetId="9">#REF!</definedName>
    <definedName name="ññ" localSheetId="10">#REF!</definedName>
    <definedName name="ññ" localSheetId="2">#REF!</definedName>
    <definedName name="ññ" localSheetId="15">#REF!</definedName>
    <definedName name="ññ" localSheetId="13">#REF!</definedName>
    <definedName name="ññ" localSheetId="4">#REF!</definedName>
    <definedName name="ññ" localSheetId="1">#REF!</definedName>
    <definedName name="ññ" localSheetId="8">#REF!</definedName>
    <definedName name="ññ" localSheetId="14">#REF!</definedName>
    <definedName name="ññ" localSheetId="11">#REF!</definedName>
    <definedName name="ññ" localSheetId="12">#REF!</definedName>
    <definedName name="ññ" localSheetId="6">#REF!</definedName>
    <definedName name="ññ">#REF!</definedName>
    <definedName name="_xlnm.Print_Titles" localSheetId="1">PLANEACION!$1:$7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5" i="17" l="1"/>
  <c r="B24" i="17"/>
  <c r="B26" i="17" s="1"/>
  <c r="B23" i="17"/>
  <c r="B19" i="17"/>
  <c r="B18" i="17"/>
  <c r="B17" i="17"/>
  <c r="B16" i="17"/>
  <c r="B15" i="17"/>
  <c r="B14" i="17"/>
  <c r="B13" i="17"/>
  <c r="B12" i="17"/>
  <c r="B11" i="17"/>
  <c r="B10" i="17"/>
  <c r="B9" i="17"/>
  <c r="B8" i="17"/>
  <c r="B20" i="17" s="1"/>
  <c r="B27" i="17" s="1"/>
  <c r="B7" i="17"/>
  <c r="R18" i="1"/>
  <c r="V45" i="8"/>
  <c r="R45" i="8"/>
  <c r="AN97" i="15"/>
  <c r="AN50" i="5" l="1"/>
  <c r="AN18" i="4" l="1"/>
  <c r="AN12" i="4"/>
  <c r="AN93" i="3"/>
  <c r="AN69" i="3"/>
  <c r="AN66" i="3"/>
  <c r="AN62" i="3"/>
  <c r="AN54" i="3"/>
  <c r="AL83" i="3"/>
  <c r="AN83" i="3"/>
  <c r="AN44" i="3"/>
  <c r="AN34" i="3"/>
  <c r="AN11" i="3"/>
  <c r="V47" i="8" l="1"/>
  <c r="V18" i="1"/>
  <c r="Q16" i="1"/>
  <c r="Q14" i="1"/>
  <c r="AN12" i="1"/>
  <c r="Q12" i="1"/>
  <c r="O20" i="16"/>
  <c r="O18" i="16"/>
  <c r="O17" i="16"/>
  <c r="AA15" i="16"/>
  <c r="Z15" i="16"/>
  <c r="Y15" i="16"/>
  <c r="X15" i="16"/>
  <c r="W15" i="16"/>
  <c r="V15" i="16"/>
  <c r="O15" i="16"/>
  <c r="AK12" i="16"/>
  <c r="O12" i="16"/>
  <c r="R105" i="15"/>
  <c r="R212" i="15"/>
  <c r="R221" i="15"/>
  <c r="R260" i="15"/>
  <c r="AK15" i="16" l="1"/>
  <c r="R13" i="14"/>
  <c r="S13" i="14"/>
  <c r="R82" i="12" l="1"/>
  <c r="Q82" i="12" s="1"/>
  <c r="R92" i="12"/>
  <c r="R20" i="12"/>
  <c r="Q17" i="12"/>
  <c r="Q14" i="12"/>
  <c r="R11" i="12"/>
  <c r="Q11" i="12" s="1"/>
  <c r="R27" i="12" l="1"/>
  <c r="AL19" i="11" l="1"/>
  <c r="P19" i="11"/>
  <c r="O19" i="11" s="1"/>
  <c r="AL16" i="11"/>
  <c r="O16" i="11"/>
  <c r="AL12" i="11"/>
  <c r="P12" i="11"/>
  <c r="O12" i="11" s="1"/>
  <c r="AN82" i="9"/>
  <c r="V83" i="9"/>
  <c r="AN69" i="9"/>
  <c r="AN63" i="9"/>
  <c r="AN33" i="9"/>
  <c r="AN23" i="9"/>
  <c r="AN13" i="9"/>
  <c r="Q43" i="8" l="1"/>
  <c r="R39" i="8"/>
  <c r="Q40" i="8" s="1"/>
  <c r="R31" i="8"/>
  <c r="Q36" i="8" s="1"/>
  <c r="Q26" i="8"/>
  <c r="R25" i="8"/>
  <c r="Q27" i="8" s="1"/>
  <c r="Q25" i="8"/>
  <c r="AN21" i="8"/>
  <c r="R21" i="8"/>
  <c r="Q23" i="8" s="1"/>
  <c r="R18" i="8"/>
  <c r="Q19" i="8" s="1"/>
  <c r="Q13" i="8"/>
  <c r="R12" i="8"/>
  <c r="Q16" i="8" s="1"/>
  <c r="S67" i="10"/>
  <c r="N66" i="10"/>
  <c r="N65" i="10"/>
  <c r="N64" i="10"/>
  <c r="N63" i="10"/>
  <c r="AK62" i="10"/>
  <c r="N62" i="10"/>
  <c r="N58" i="10"/>
  <c r="AK57" i="10"/>
  <c r="N57" i="10"/>
  <c r="N55" i="10"/>
  <c r="N54" i="10"/>
  <c r="N53" i="10"/>
  <c r="AK52" i="10"/>
  <c r="N52" i="10"/>
  <c r="AK49" i="10"/>
  <c r="N49" i="10"/>
  <c r="AK47" i="10"/>
  <c r="N47" i="10"/>
  <c r="N46" i="10"/>
  <c r="N45" i="10"/>
  <c r="N44" i="10"/>
  <c r="AK42" i="10"/>
  <c r="N42" i="10"/>
  <c r="N40" i="10"/>
  <c r="N37" i="10"/>
  <c r="N35" i="10"/>
  <c r="AK33" i="10"/>
  <c r="N33" i="10"/>
  <c r="AK25" i="10"/>
  <c r="O25" i="10"/>
  <c r="N28" i="10" s="1"/>
  <c r="N24" i="10"/>
  <c r="AK22" i="10"/>
  <c r="N22" i="10"/>
  <c r="N20" i="10"/>
  <c r="AK19" i="10"/>
  <c r="N19" i="10"/>
  <c r="N17" i="10"/>
  <c r="N16" i="10"/>
  <c r="N15" i="10"/>
  <c r="N14" i="10"/>
  <c r="AK12" i="10"/>
  <c r="N12" i="10"/>
  <c r="R139" i="6"/>
  <c r="AN132" i="6"/>
  <c r="R132" i="6"/>
  <c r="R126" i="6"/>
  <c r="Q126" i="6" s="1"/>
  <c r="R124" i="6"/>
  <c r="Q124" i="6" s="1"/>
  <c r="R123" i="6"/>
  <c r="Q123" i="6" s="1"/>
  <c r="R118" i="6"/>
  <c r="Q118" i="6" s="1"/>
  <c r="AN110" i="6"/>
  <c r="R110" i="6"/>
  <c r="Q110" i="6" s="1"/>
  <c r="R106" i="6"/>
  <c r="AN104" i="6"/>
  <c r="R104" i="6"/>
  <c r="Q104" i="6" s="1"/>
  <c r="R96" i="6"/>
  <c r="R95" i="6"/>
  <c r="V94" i="6"/>
  <c r="R90" i="6" s="1"/>
  <c r="R88" i="6"/>
  <c r="R87" i="6"/>
  <c r="R78" i="6"/>
  <c r="AN76" i="6"/>
  <c r="R76" i="6"/>
  <c r="R72" i="6"/>
  <c r="R68" i="6"/>
  <c r="AN66" i="6"/>
  <c r="R66" i="6"/>
  <c r="R62" i="6"/>
  <c r="R60" i="6"/>
  <c r="V55" i="6"/>
  <c r="R54" i="6" s="1"/>
  <c r="R52" i="6"/>
  <c r="V49" i="6"/>
  <c r="V48" i="6"/>
  <c r="V47" i="6"/>
  <c r="V46" i="6"/>
  <c r="V45" i="6"/>
  <c r="AN44" i="6"/>
  <c r="V44" i="6"/>
  <c r="R41" i="6"/>
  <c r="R38" i="6"/>
  <c r="AN34" i="6"/>
  <c r="R34" i="6"/>
  <c r="R31" i="6"/>
  <c r="V17" i="6"/>
  <c r="R15" i="6"/>
  <c r="R14" i="6"/>
  <c r="AN13" i="6"/>
  <c r="R13" i="6"/>
  <c r="Q28" i="8" l="1"/>
  <c r="Q33" i="8"/>
  <c r="V144" i="6"/>
  <c r="Q90" i="6"/>
  <c r="N27" i="10"/>
  <c r="Q68" i="6"/>
  <c r="N25" i="10"/>
  <c r="N29" i="10"/>
  <c r="Q18" i="8"/>
  <c r="Q37" i="8"/>
  <c r="Q14" i="8"/>
  <c r="Q31" i="8"/>
  <c r="Q34" i="8"/>
  <c r="Q39" i="8"/>
  <c r="Q12" i="8"/>
  <c r="Q15" i="8"/>
  <c r="Q22" i="8"/>
  <c r="Q35" i="8"/>
  <c r="Q21" i="8"/>
  <c r="Q32" i="8"/>
  <c r="N26" i="10"/>
  <c r="O67" i="10"/>
  <c r="R44" i="6"/>
  <c r="Q62" i="6" s="1"/>
  <c r="Q72" i="6"/>
  <c r="Q76" i="6"/>
  <c r="Q95" i="6"/>
  <c r="Q34" i="6"/>
  <c r="Q88" i="6"/>
  <c r="Q66" i="6"/>
  <c r="Q87" i="6"/>
  <c r="Q96" i="6"/>
  <c r="Q38" i="6"/>
  <c r="Q78" i="6"/>
  <c r="Q106" i="6"/>
  <c r="Q41" i="6"/>
  <c r="R17" i="6"/>
  <c r="Q17" i="6" s="1"/>
  <c r="R144" i="6" l="1"/>
  <c r="Q44" i="6"/>
  <c r="Q60" i="6"/>
  <c r="Q52" i="6"/>
  <c r="Q54" i="6"/>
  <c r="Q13" i="6"/>
  <c r="Q14" i="6"/>
  <c r="Q31" i="6"/>
  <c r="Q15" i="6"/>
  <c r="S22" i="16"/>
  <c r="O22" i="16" l="1"/>
  <c r="V29" i="2"/>
  <c r="R26" i="2" s="1"/>
  <c r="R25" i="2"/>
  <c r="Q25" i="2"/>
  <c r="R23" i="2"/>
  <c r="Q23" i="2" s="1"/>
  <c r="R20" i="2"/>
  <c r="Q20" i="2" s="1"/>
  <c r="R18" i="2"/>
  <c r="Q18" i="2" s="1"/>
  <c r="R82" i="9"/>
  <c r="Q82" i="9" s="1"/>
  <c r="R69" i="9"/>
  <c r="Q69" i="9"/>
  <c r="R63" i="9"/>
  <c r="Q66" i="9" s="1"/>
  <c r="AN52" i="9"/>
  <c r="R52" i="9"/>
  <c r="Q55" i="9" s="1"/>
  <c r="Q52" i="9"/>
  <c r="R23" i="9"/>
  <c r="Q29" i="9" s="1"/>
  <c r="R13" i="9"/>
  <c r="V267" i="15"/>
  <c r="Q264" i="15"/>
  <c r="R254" i="15"/>
  <c r="Q254" i="15" s="1"/>
  <c r="AD245" i="15"/>
  <c r="AD254" i="15" s="1"/>
  <c r="R245" i="15"/>
  <c r="Q249" i="15" s="1"/>
  <c r="R238" i="15"/>
  <c r="Q238" i="15" s="1"/>
  <c r="R233" i="15"/>
  <c r="Q233" i="15" s="1"/>
  <c r="R229" i="15"/>
  <c r="Q217" i="15"/>
  <c r="R201" i="15"/>
  <c r="Q205" i="15" s="1"/>
  <c r="AD194" i="15"/>
  <c r="AD201" i="15" s="1"/>
  <c r="AD212" i="15" s="1"/>
  <c r="AD221" i="15" s="1"/>
  <c r="AC194" i="15"/>
  <c r="AC201" i="15" s="1"/>
  <c r="AC212" i="15" s="1"/>
  <c r="AC221" i="15" s="1"/>
  <c r="AC229" i="15" s="1"/>
  <c r="AC233" i="15" s="1"/>
  <c r="AC238" i="15" s="1"/>
  <c r="AC245" i="15" s="1"/>
  <c r="AC254" i="15" s="1"/>
  <c r="AC260" i="15" s="1"/>
  <c r="R194" i="15"/>
  <c r="R188" i="15"/>
  <c r="Q188" i="15" s="1"/>
  <c r="AU175" i="15"/>
  <c r="R159" i="15"/>
  <c r="Q179" i="15" s="1"/>
  <c r="AO147" i="15"/>
  <c r="R147" i="15"/>
  <c r="Q151" i="15" s="1"/>
  <c r="R135" i="15"/>
  <c r="Q141" i="15" s="1"/>
  <c r="R127" i="15"/>
  <c r="Q130" i="15" s="1"/>
  <c r="AD117" i="15"/>
  <c r="AD127" i="15" s="1"/>
  <c r="AD135" i="15" s="1"/>
  <c r="AD147" i="15" s="1"/>
  <c r="AC117" i="15"/>
  <c r="AC127" i="15" s="1"/>
  <c r="AC135" i="15" s="1"/>
  <c r="AC147" i="15" s="1"/>
  <c r="R117" i="15"/>
  <c r="Q113" i="15"/>
  <c r="R97" i="15"/>
  <c r="Q101" i="15" s="1"/>
  <c r="R85" i="15"/>
  <c r="Q93" i="15" s="1"/>
  <c r="AE65" i="15"/>
  <c r="AE85" i="15" s="1"/>
  <c r="R65" i="15"/>
  <c r="Q79" i="15" s="1"/>
  <c r="AG38" i="15"/>
  <c r="AD38" i="15"/>
  <c r="AD65" i="15" s="1"/>
  <c r="AD85" i="15" s="1"/>
  <c r="AC38" i="15"/>
  <c r="AC65" i="15" s="1"/>
  <c r="AC85" i="15" s="1"/>
  <c r="R38" i="15"/>
  <c r="Q59" i="15" s="1"/>
  <c r="R33" i="15"/>
  <c r="Q34" i="15" s="1"/>
  <c r="R12" i="15"/>
  <c r="Q19" i="15" s="1"/>
  <c r="Q33" i="15" l="1"/>
  <c r="Q38" i="15"/>
  <c r="N20" i="16"/>
  <c r="N18" i="16"/>
  <c r="N17" i="16"/>
  <c r="N12" i="16"/>
  <c r="N15" i="16"/>
  <c r="Q159" i="15"/>
  <c r="Q212" i="15"/>
  <c r="Q215" i="15"/>
  <c r="Q105" i="15"/>
  <c r="Q135" i="15"/>
  <c r="Q63" i="9"/>
  <c r="Q12" i="15"/>
  <c r="Q24" i="15"/>
  <c r="Q65" i="15"/>
  <c r="Q97" i="15"/>
  <c r="Q147" i="15"/>
  <c r="V86" i="9"/>
  <c r="Q58" i="9"/>
  <c r="Q27" i="2"/>
  <c r="Q30" i="2"/>
  <c r="Q26" i="2"/>
  <c r="R32" i="2"/>
  <c r="Q29" i="2"/>
  <c r="Q31" i="2"/>
  <c r="V32" i="2"/>
  <c r="Q13" i="9"/>
  <c r="Q17" i="9"/>
  <c r="R33" i="9"/>
  <c r="Q33" i="9" s="1"/>
  <c r="Q26" i="9"/>
  <c r="Q23" i="9"/>
  <c r="Q74" i="15"/>
  <c r="Q47" i="15"/>
  <c r="Q150" i="15"/>
  <c r="Q165" i="15"/>
  <c r="Q236" i="15"/>
  <c r="Q245" i="15"/>
  <c r="Q248" i="15"/>
  <c r="Q261" i="15"/>
  <c r="Q89" i="15"/>
  <c r="Q42" i="15"/>
  <c r="Q85" i="15"/>
  <c r="Q127" i="15"/>
  <c r="Q173" i="15"/>
  <c r="Q201" i="15"/>
  <c r="R267" i="15"/>
  <c r="Q47" i="9" l="1"/>
  <c r="Q39" i="9"/>
  <c r="Q43" i="9"/>
  <c r="R86" i="9"/>
  <c r="R102" i="12" l="1"/>
  <c r="Q102" i="12" s="1"/>
  <c r="AN97" i="12"/>
  <c r="R97" i="12"/>
  <c r="Q97" i="12" s="1"/>
  <c r="AN95" i="12"/>
  <c r="R95" i="12"/>
  <c r="Q95" i="12" s="1"/>
  <c r="Q92" i="12"/>
  <c r="R88" i="12"/>
  <c r="Q88" i="12" s="1"/>
  <c r="R78" i="12"/>
  <c r="Q81" i="12" s="1"/>
  <c r="R72" i="12"/>
  <c r="V65" i="12"/>
  <c r="V61" i="12"/>
  <c r="V43" i="12"/>
  <c r="R32" i="12"/>
  <c r="Q36" i="12" s="1"/>
  <c r="Q26" i="12"/>
  <c r="AN11" i="12"/>
  <c r="V103" i="12" l="1"/>
  <c r="Q24" i="12"/>
  <c r="Q80" i="12"/>
  <c r="Q99" i="12"/>
  <c r="Q20" i="12"/>
  <c r="Q22" i="12"/>
  <c r="R41" i="12"/>
  <c r="R58" i="12"/>
  <c r="Q63" i="12" s="1"/>
  <c r="Q78" i="12"/>
  <c r="Q79" i="12"/>
  <c r="Q90" i="12"/>
  <c r="Q52" i="12"/>
  <c r="Q25" i="12"/>
  <c r="Q33" i="12"/>
  <c r="Q21" i="12"/>
  <c r="Q48" i="12"/>
  <c r="R65" i="12"/>
  <c r="R103" i="12" s="1"/>
  <c r="Q58" i="12" l="1"/>
  <c r="Q60" i="12"/>
  <c r="Q44" i="12"/>
  <c r="Q54" i="12"/>
  <c r="Q41" i="12"/>
  <c r="Q42" i="12"/>
  <c r="Q51" i="12"/>
  <c r="Q56" i="12"/>
  <c r="Q43" i="12"/>
  <c r="Q46" i="12"/>
  <c r="Q61" i="12"/>
  <c r="Q65" i="12"/>
  <c r="V48" i="7"/>
  <c r="AN43" i="7"/>
  <c r="R43" i="7"/>
  <c r="Q43" i="7" s="1"/>
  <c r="AN36" i="7"/>
  <c r="R36" i="7"/>
  <c r="Q36" i="7" s="1"/>
  <c r="AN28" i="7"/>
  <c r="R28" i="7"/>
  <c r="Q28" i="7" s="1"/>
  <c r="AN24" i="7"/>
  <c r="R24" i="7"/>
  <c r="Q24" i="7" s="1"/>
  <c r="AN14" i="7"/>
  <c r="R14" i="7"/>
  <c r="Q20" i="7" s="1"/>
  <c r="AN12" i="7"/>
  <c r="R12" i="7"/>
  <c r="Q17" i="7" l="1"/>
  <c r="Q32" i="7"/>
  <c r="Q45" i="7"/>
  <c r="R48" i="7"/>
  <c r="Q12" i="7"/>
  <c r="Q14" i="7"/>
  <c r="V20" i="4" l="1"/>
  <c r="R18" i="4"/>
  <c r="Q19" i="4" s="1"/>
  <c r="R12" i="4"/>
  <c r="Q13" i="4" s="1"/>
  <c r="Q18" i="4" l="1"/>
  <c r="Q15" i="4"/>
  <c r="Q12" i="4"/>
  <c r="R20" i="4"/>
  <c r="S133" i="13" l="1"/>
  <c r="AK123" i="13"/>
  <c r="O123" i="13"/>
  <c r="N132" i="13" s="1"/>
  <c r="AK114" i="13"/>
  <c r="O114" i="13"/>
  <c r="N114" i="13" s="1"/>
  <c r="AK109" i="13"/>
  <c r="O109" i="13"/>
  <c r="N109" i="13" s="1"/>
  <c r="AK105" i="13"/>
  <c r="O105" i="13"/>
  <c r="N105" i="13"/>
  <c r="AK102" i="13"/>
  <c r="O102" i="13"/>
  <c r="N102" i="13" s="1"/>
  <c r="AK99" i="13"/>
  <c r="O99" i="13"/>
  <c r="N99" i="13" s="1"/>
  <c r="AK94" i="13"/>
  <c r="O94" i="13"/>
  <c r="N94" i="13" s="1"/>
  <c r="AK77" i="13"/>
  <c r="O77" i="13"/>
  <c r="AK58" i="13"/>
  <c r="O58" i="13"/>
  <c r="N58" i="13" s="1"/>
  <c r="AK45" i="13"/>
  <c r="O45" i="13"/>
  <c r="N54" i="13" s="1"/>
  <c r="Z31" i="13"/>
  <c r="Y31" i="13"/>
  <c r="X31" i="13"/>
  <c r="W31" i="13"/>
  <c r="V31" i="13"/>
  <c r="O31" i="13"/>
  <c r="N41" i="13" s="1"/>
  <c r="N31" i="13"/>
  <c r="AK23" i="13"/>
  <c r="O23" i="13"/>
  <c r="N23" i="13" s="1"/>
  <c r="AK13" i="13"/>
  <c r="O13" i="13"/>
  <c r="N13" i="13" s="1"/>
  <c r="N131" i="13" l="1"/>
  <c r="N123" i="13"/>
  <c r="N17" i="13"/>
  <c r="N51" i="13"/>
  <c r="AK31" i="13"/>
  <c r="N38" i="13"/>
  <c r="N130" i="13"/>
  <c r="O133" i="13"/>
  <c r="R19" i="5" l="1"/>
  <c r="R24" i="5"/>
  <c r="R33" i="5"/>
  <c r="Q37" i="5" s="1"/>
  <c r="Q43" i="5" l="1"/>
  <c r="Q19" i="5"/>
  <c r="R18" i="5" l="1"/>
  <c r="Q18" i="5" s="1"/>
  <c r="R16" i="5"/>
  <c r="Q16" i="5" s="1"/>
  <c r="R14" i="5"/>
  <c r="Q14" i="5" s="1"/>
  <c r="V12" i="5" l="1"/>
  <c r="R50" i="5"/>
  <c r="Q50" i="5" s="1"/>
  <c r="Q44" i="5"/>
  <c r="Q49" i="5"/>
  <c r="Q33" i="5"/>
  <c r="Q28" i="5"/>
  <c r="AN24" i="5"/>
  <c r="Q24" i="5"/>
  <c r="V51" i="5" l="1"/>
  <c r="R12" i="5"/>
  <c r="R51" i="5" s="1"/>
  <c r="Q46" i="5"/>
  <c r="Q48" i="5"/>
  <c r="Q12" i="5" l="1"/>
  <c r="R83" i="3"/>
  <c r="V101" i="3"/>
  <c r="Q101" i="3" l="1"/>
  <c r="Q99" i="3"/>
  <c r="Q97" i="3"/>
  <c r="Q95" i="3"/>
  <c r="Q100" i="3"/>
  <c r="Q98" i="3"/>
  <c r="Q96" i="3"/>
  <c r="Q94" i="3"/>
  <c r="W21" i="14"/>
  <c r="S21" i="14"/>
  <c r="AO13" i="14"/>
  <c r="T22" i="11" l="1"/>
  <c r="P22" i="11" l="1"/>
  <c r="V102" i="3"/>
  <c r="R44" i="3"/>
  <c r="R34" i="3"/>
  <c r="R69" i="3" l="1"/>
  <c r="R62" i="3"/>
  <c r="R54" i="3"/>
  <c r="R66" i="3"/>
  <c r="R11" i="3"/>
  <c r="Q93" i="3"/>
  <c r="R93" i="3"/>
  <c r="Q59" i="3" l="1"/>
  <c r="Q57" i="3"/>
  <c r="Q54" i="3"/>
  <c r="Q60" i="3"/>
  <c r="Q58" i="3"/>
  <c r="R102" i="3"/>
</calcChain>
</file>

<file path=xl/sharedStrings.xml><?xml version="1.0" encoding="utf-8"?>
<sst xmlns="http://schemas.openxmlformats.org/spreadsheetml/2006/main" count="4151" uniqueCount="2405">
  <si>
    <t xml:space="preserve">CODIGO:  </t>
  </si>
  <si>
    <t>F-PLA-06</t>
  </si>
  <si>
    <t xml:space="preserve">VERSIÓN: </t>
  </si>
  <si>
    <t xml:space="preserve">FECHA: </t>
  </si>
  <si>
    <t>Nov. 22 de 2017</t>
  </si>
  <si>
    <t>PÁGINA:</t>
  </si>
  <si>
    <t>01 de 1</t>
  </si>
  <si>
    <t xml:space="preserve">PLAN DE DESARROLLO DEPARTAMENTAL </t>
  </si>
  <si>
    <t xml:space="preserve">PROYECTO </t>
  </si>
  <si>
    <t>CODIGO</t>
  </si>
  <si>
    <t xml:space="preserve">ESTRATEGIA </t>
  </si>
  <si>
    <t xml:space="preserve">PROGRAMA </t>
  </si>
  <si>
    <t xml:space="preserve">SUBPROGRAMA </t>
  </si>
  <si>
    <t xml:space="preserve">META DE PRODUCTO PLAN DE DESARROLLO </t>
  </si>
  <si>
    <t xml:space="preserve">INDICADOR </t>
  </si>
  <si>
    <t>META FISICA PROGRAMADA</t>
  </si>
  <si>
    <t>IMPUTACION PRESUPUESTAL</t>
  </si>
  <si>
    <t>No.</t>
  </si>
  <si>
    <t>PESO DE LA META %</t>
  </si>
  <si>
    <t xml:space="preserve">VALOR EN PESOS </t>
  </si>
  <si>
    <t xml:space="preserve">OBJETIVO GENERAL DEL PROYECTO </t>
  </si>
  <si>
    <t xml:space="preserve">OBJETIVOS ESPECIFICOS </t>
  </si>
  <si>
    <t>ACTIVIDADES CUANTIFICADAS</t>
  </si>
  <si>
    <t xml:space="preserve">FUENTE DE RECURSOS </t>
  </si>
  <si>
    <t>GENERO</t>
  </si>
  <si>
    <t>DISTRIBUCIÓN ETÁREA (EDAD)</t>
  </si>
  <si>
    <t xml:space="preserve">GRUPOS ÉTNICOS </t>
  </si>
  <si>
    <t xml:space="preserve">POBLACIÓN VULNERABLE </t>
  </si>
  <si>
    <t>TOTAL</t>
  </si>
  <si>
    <t xml:space="preserve">FECHA DE INICIO </t>
  </si>
  <si>
    <t xml:space="preserve">FECHA DE TERMINACIÓN </t>
  </si>
  <si>
    <t xml:space="preserve">RESPONSABLE </t>
  </si>
  <si>
    <t>MUJER</t>
  </si>
  <si>
    <t>HOMBRE</t>
  </si>
  <si>
    <t>Edad Escolar 
(0 - 14 años)</t>
  </si>
  <si>
    <t>Adolescencia
 (15 - 19 años)</t>
  </si>
  <si>
    <t>Edad Económicamente Activa
(20-59 años)</t>
  </si>
  <si>
    <t>Adultos Mayores (Mayores a 60 años)</t>
  </si>
  <si>
    <t>Indígena</t>
  </si>
  <si>
    <t>Afrocolombiano</t>
  </si>
  <si>
    <t>Raizal</t>
  </si>
  <si>
    <t>Rom</t>
  </si>
  <si>
    <t xml:space="preserve">Mestiza </t>
  </si>
  <si>
    <t>palenqueras</t>
  </si>
  <si>
    <t xml:space="preserve">Desplazados </t>
  </si>
  <si>
    <t xml:space="preserve">Discapacitados </t>
  </si>
  <si>
    <t xml:space="preserve">Victimas </t>
  </si>
  <si>
    <t xml:space="preserve">SEGURIDAD HUMANA </t>
  </si>
  <si>
    <t>Seguridad humana como dinamizador de la vida, dignidad y libertad en el Qundío</t>
  </si>
  <si>
    <t>Implementar un programa para disminuir la accidentalidad en las vías del departamento</t>
  </si>
  <si>
    <t>Programa para disminuir la accidentalidad implementado</t>
  </si>
  <si>
    <t>201663000-172</t>
  </si>
  <si>
    <t>Fortalecimiento de la seguridad vial  en el Departamento del Quindío</t>
  </si>
  <si>
    <t>Disminuir  el numero de lesiones fatales y graves por accidentes de transito, en la poblacion, a traves de planes y programas institucionales para mejorar las condiciones de vida de la poblacion de los municipios de la jurisdicción del instituto departamental de transito del quindio</t>
  </si>
  <si>
    <t>Disminuir los riesgos de accidentes en las vias mediante la formulación e implementación de planes y programas de seguridad vial para el mejoramiento de las ocndiciones de vida de la población en la jurisdicción del I.D.T.Q</t>
  </si>
  <si>
    <t>Implementar el programa orientado a disminución de la accidentalidad en las vias</t>
  </si>
  <si>
    <t xml:space="preserve">Formular e implementar el Plan de Seguridad Vial del Departamento </t>
  </si>
  <si>
    <t>Plan departamental de seguridad vial elaborado e implementado</t>
  </si>
  <si>
    <t>Formulación del Plan de Seguridad Vial</t>
  </si>
  <si>
    <t xml:space="preserve">Apoyar la implementación del programa: Ciclorutas en el departamento del Quindío </t>
  </si>
  <si>
    <t>Programa: Ciclorutas en el departamento del Quindío apoyado</t>
  </si>
  <si>
    <t>Generear oportunidadesinstitucionales a través de procesos de gestion orientados a insentivar programas de movilidad sostenible en la jurisdiccion del I.D.T.Q</t>
  </si>
  <si>
    <t>Campañas de difusión y sensibilización a la población del Programa Nacional de ciclorutas</t>
  </si>
  <si>
    <t>06</t>
  </si>
  <si>
    <t xml:space="preserve"> 1 de 1</t>
  </si>
  <si>
    <t>POBLACIÓN</t>
  </si>
  <si>
    <t xml:space="preserve">No </t>
  </si>
  <si>
    <t>Adolescencia
(15 - 19 años)</t>
  </si>
  <si>
    <t>Edad Económicamente Activa 
(20-59 años)</t>
  </si>
  <si>
    <t>Adultos Mayores
(Mayores a 60 años)</t>
  </si>
  <si>
    <t>BUEN GOBIERNO</t>
  </si>
  <si>
    <t>GESTIÓN TERRITORIAL</t>
  </si>
  <si>
    <t>MODERNIZACIÓN TECNOLOGICA Y ADMINISTRATIVA</t>
  </si>
  <si>
    <t>Virtualizar ocho (8) trámites de la administración departamental a través de Gobierno en Línea</t>
  </si>
  <si>
    <t>Número de trámites virtualizados</t>
  </si>
  <si>
    <t>201663000-0001</t>
  </si>
  <si>
    <t>Apoyo a la estrategia de Gobierno en linea en el Departamento del Quindio</t>
  </si>
  <si>
    <t xml:space="preserve">Mejorar el acceso de los usuarios internos como externos mediante  los servicios informáticos ofrecidos por la entidad, para el grado de satisfaccion de los usuarios </t>
  </si>
  <si>
    <t>Sostenibilidad de la estrategia de gobierno en linea</t>
  </si>
  <si>
    <t xml:space="preserve">Recurso Ordinario
</t>
  </si>
  <si>
    <t>Compra o adquisición de Sofware</t>
  </si>
  <si>
    <t>Formular e  implementar un (1) programa de seguridad y salud en el trabajo, capacitación y bienestar social en  el departamento</t>
  </si>
  <si>
    <t>Programa de seguridad y salud formulado e implementado</t>
  </si>
  <si>
    <t>201663000-0002</t>
  </si>
  <si>
    <t>Formulación e implementación del programa de seguridad y salud en el trabajo, capacitación y bienestar social en el Departamento del Quindio</t>
  </si>
  <si>
    <t xml:space="preserve">Ejecutar el 95% del programa de seguridad y salud en el trabajo,del plan de bienestar social y el plan institucional de capacitación, formulados para la vigencia 2018.
</t>
  </si>
  <si>
    <t>Formular e implementar 1 programa de seguridad y salud en el trabajo para la Gobernación del Departamento del Quindío, para la vigencia 2018</t>
  </si>
  <si>
    <t>Desarrollo y Ejecución de actividades de Seguridad y Salud en el Trabajo, de conformidad con el Plan anual de trabajo de seguridad y salud en el trabajo aprobado</t>
  </si>
  <si>
    <t>Secretaría Administrativa
Dirección Talento Humano</t>
  </si>
  <si>
    <t>Formular e implementar 1 programa de bienestar social e incentivos para los funcionarios de la entidad en la vigencia 2018.</t>
  </si>
  <si>
    <t>Desarrollo y ejecución de Actividades de Bienestar Social e incentivos,  de conformidad con los programas de bienestar social e incentivos aprobados</t>
  </si>
  <si>
    <t>Recurso Ordinario</t>
  </si>
  <si>
    <t>Formular e implementar 1 plan institucional de capacitación para los funcionarios de la entidad en  la vigencia 2018</t>
  </si>
  <si>
    <t>Desarrollo y ejecución de capacitaciones de conformidad con el plan institucional de capacitaciones aprobado</t>
  </si>
  <si>
    <t>Fortalecer el programa de  infraestructura tecnológica de la  Administración Departamental (hadware, aplicativos, redes, y capacitación)</t>
  </si>
  <si>
    <t>Programa de infraestructura tecnologica de la administracion fortalecido</t>
  </si>
  <si>
    <t>201663000-0003</t>
  </si>
  <si>
    <t>Actualización de la infraestructura tecnológica de la Gobernación del Quindío.</t>
  </si>
  <si>
    <t xml:space="preserve">Apoyar el programa de  infraestructura tecnológica de la  Administración Departamental (hadware, aplicativos, redes, y capacitación)
</t>
  </si>
  <si>
    <t>Compra o adquisicion de hardware</t>
  </si>
  <si>
    <t>Secretaría Administrativa
Dirección  TIC´S</t>
  </si>
  <si>
    <t>Incrementar la  renovación de las herramientas tecnológicas a través de outsourcing para ampliar el numero de equipos de ultima tecnología logrando una mejor atención a los usuarios</t>
  </si>
  <si>
    <t>Soporte aplicativos</t>
  </si>
  <si>
    <t xml:space="preserve">Fortalecer el programa de sostenibilidad de las  Tecnologias de la Información de las Comunicaciones de la Gobernación del Quindio </t>
  </si>
  <si>
    <t>Programa de sostenibilidad de las TIC fortalecido</t>
  </si>
  <si>
    <t>201663000-0004</t>
  </si>
  <si>
    <t>Apoyo a la sostenibilidad de las tecnologías de la información y comunicación de la Gobernación del Quindío.</t>
  </si>
  <si>
    <t>Optimizar la infraestructura informática y de comunicaciones disponible a través de actualizacion de equipos y aplicaciones para una mejor atencion al usuario</t>
  </si>
  <si>
    <t>Modernizar la infraestructura tecnológica mediante la actualizacion de herramientas tecnológicas y soporte de primer nivel; para agilizar los procesos</t>
  </si>
  <si>
    <t>Apoyo técnico y/o profesional</t>
  </si>
  <si>
    <t>Adquirir e implementar un (1) software para la sistematización de las historias laborales del Fondo Territorial de Pensiones del departamento</t>
  </si>
  <si>
    <t>Software adquirido e implementado</t>
  </si>
  <si>
    <t>201663000-0005</t>
  </si>
  <si>
    <t>Implementación de un programa  de  modernización de la gestión administrativa en el Departamento del Quindio</t>
  </si>
  <si>
    <t xml:space="preserve">Satisfacer en un 90%, las necesidades de los usuarios y partes interesadas de la entidad. 
</t>
  </si>
  <si>
    <t>Digitalizar y consultar en línea los expedientes de los pensionados, evitando la perdida de documentos</t>
  </si>
  <si>
    <t xml:space="preserve">Actualización y registro en el aplicativo de gestión documental de la información relacionada con las historias laborales del fondo territorial de pensiones </t>
  </si>
  <si>
    <t>Secretaría Administrativa
Dirección  FTP</t>
  </si>
  <si>
    <t>Implementar un programa de actualización y registro de los bienes de propiedad del departamento</t>
  </si>
  <si>
    <t>Programa de actualización y registro implementado</t>
  </si>
  <si>
    <t xml:space="preserve">0304 - 5 - 3 1 5 28 89 17 5 - 20 </t>
  </si>
  <si>
    <t>Administrar, depurar y registrar la totalidad de los bienes  de propiedad de la Gobernación del Departamento del Quindío con información real  y pertinente</t>
  </si>
  <si>
    <t>Implementar procedimientos correspondiente  a las bodegas a cargo de la dirección de almacén</t>
  </si>
  <si>
    <t>Secretaría Administrativa
Dirección Recursos Físicos
Dirección Almacén</t>
  </si>
  <si>
    <t>Realizar avalúos a los bienes inmuebles a cargo de la entidad</t>
  </si>
  <si>
    <t xml:space="preserve">Realizar un (1) estudio de modernización administrativa en el departamento </t>
  </si>
  <si>
    <t>Estudio de modernización administrativa realizado</t>
  </si>
  <si>
    <t>0304 - 5 - 3 1 5 28 89 17 5 - 46</t>
  </si>
  <si>
    <t>Realizar estudio que permita conformar una planta de cargos de acuerdo a las necesidades del servicio de la entidad</t>
  </si>
  <si>
    <t>Implementar un (1) programa de modernización de la gestión documental en el departamento</t>
  </si>
  <si>
    <t>Programa de modernización implementado</t>
  </si>
  <si>
    <t>Cumplir las directrices definidas por la Ley General de Archivo</t>
  </si>
  <si>
    <t>Ejecutar las actividades establecidas en el Plan Institucional de Archivos PINAR</t>
  </si>
  <si>
    <t>Adquirir  un (1) bien inmueble para adelantar acciones de cara al servicio de la comunidad</t>
  </si>
  <si>
    <t>Bien inmueble adquirido</t>
  </si>
  <si>
    <t>Disponer de espacios físicos más amplios y acordes para la atención a los diferentes tipos de población que se acerca a la  entidad y así como para la debida disposición de los documentos que reposan en el archivo central evitando la perdida  y/o deterioro de los mismos.</t>
  </si>
  <si>
    <t xml:space="preserve">Recurso del Crédito </t>
  </si>
  <si>
    <t>Secretaría Administrativa
Dirección Recursos Físicos</t>
  </si>
  <si>
    <t>CATALINA GÓMEZ RESTREPO</t>
  </si>
  <si>
    <t>Secretaria Administrativa</t>
  </si>
  <si>
    <t>O6</t>
  </si>
  <si>
    <t>Palenqueras</t>
  </si>
  <si>
    <t>Quindío Transparente y Legal</t>
  </si>
  <si>
    <t>Quindío Ejemplar y Legal</t>
  </si>
  <si>
    <t>Realizar en el Departamento y  los doce (12) municipios  del Quindío  procesos de sensibilización, seguimiento  y evaluación en la aplicabilidad de los componentes   del Índice de Transparencia.</t>
  </si>
  <si>
    <t>Número de procesos de seguimiento y evaluación realizados</t>
  </si>
  <si>
    <t>0305 - 5 - 3 1 5 26 83 17 6 - 20</t>
  </si>
  <si>
    <t>201663000-0006</t>
  </si>
  <si>
    <t>Realización procesos de capacitación,  asistencia técnica, seguimiento  y evaluación en la aplicabilidad de los componentes   del Índice de Transparencia en el Departamento del Quindio</t>
  </si>
  <si>
    <t>José Ignacio Rojas Sepúlveda
Secretario Departamental de Planeación</t>
  </si>
  <si>
    <t xml:space="preserve">Refrigerios </t>
  </si>
  <si>
    <t>Veedurías y Rendición de Cuentas</t>
  </si>
  <si>
    <t xml:space="preserve">Realizar  doce (12) procesos de Rendición Publica de Cuentas Departamentales en entes territoriales municipales. </t>
  </si>
  <si>
    <t>Número de procesos de Rendición de Cuentas en los municipios realizadas</t>
  </si>
  <si>
    <t>0305 - 5 - 3 1 5 26 84 17 15 - 20</t>
  </si>
  <si>
    <t>201663000-0015</t>
  </si>
  <si>
    <t xml:space="preserve">Realización procesos de Rendición Publica de Cuentas Departamentales enlos  entes territoriales municipales del Departamento del Quindio </t>
  </si>
  <si>
    <t xml:space="preserve">Aumentar el promedio de participación ciudadana en los procesos de elección popular en el Departamento del Quindío, a travès de  la elaboraciòn del informe  la presentación del informe de Rendición de Cuenta de las ejecutorias de la Admnistración Departamental  vigencia 2017   y la preparación recolección y  consolidación del informe de la vigencia 2017, con el fin de divulgar a la comunidad de los resultados de la ejecutorias generando en la Administraciòn la cultura de la Rendiciòn Pùblica de Cuentas durante la vigencia 2018.
</t>
  </si>
  <si>
    <t xml:space="preserve">Realizar el video de las ejecutorias de la Administración Departamental vigencia 2017 por ejes estratégicos, buscando aumentar el promedio de la participación ciudadana en los procesos de elección popular en el Departamento del Quindío durante la vigencia 2018. 
</t>
  </si>
  <si>
    <t>Estrategia de Desarrollo Sostenible</t>
  </si>
  <si>
    <t>Recursos Ordinarios.</t>
  </si>
  <si>
    <t>Estrategia de Prosperidad con Equidad</t>
  </si>
  <si>
    <t>Estrategia de Inclusion Social</t>
  </si>
  <si>
    <t>Estrategia de Seguridad Humana</t>
  </si>
  <si>
    <t>Estrategia de Buen Gobierno</t>
  </si>
  <si>
    <t xml:space="preserve">Realizar un periodico informativo de las ejecutorias de la Administración Departamental vigencia 2017 por ejes estratégicos, buscando aumentar el promedio de la participación ciudadana en los procesos de elección popular en el Departamento del Quindío durante la vigencia 2018. 
</t>
  </si>
  <si>
    <t>Diseño y edición periódico ejecutorias Administración  Departamental 2017</t>
  </si>
  <si>
    <t xml:space="preserve">  Realizar  eventos de Rendición Pública de Cuentas en los doce entes Territoriales del Departamento , de las ejecutorias de la Administración Departamental vigencia 2017 por ejes estratégicos, buscando aumentar el promedio de la participación ciudadana en los procesos de elección popular en el Departamento del Quindío durante la vigencia 2018. 
</t>
  </si>
  <si>
    <t xml:space="preserve">Sonido </t>
  </si>
  <si>
    <t>Poder Ciudadano</t>
  </si>
  <si>
    <t>Quindío si a la participación</t>
  </si>
  <si>
    <t xml:space="preserve">Fortalecer  técnica y logísticamente al  Consejo Territorial de Planeación  Departamental  </t>
  </si>
  <si>
    <t>Consejo Territorial de Planeación fortalecido</t>
  </si>
  <si>
    <t>0305 - 5 - 3 1 5 27 85 16 7 - 20</t>
  </si>
  <si>
    <t>201663000-0007</t>
  </si>
  <si>
    <t>Asistencia al Consejo Territorial de Planeación del Departamento del Quindío.</t>
  </si>
  <si>
    <t xml:space="preserve">Fortalecer competencias de planificación del consejo territorialdel Departamento del Quindio, a través de la participación del Consejo Territorial de Planeación en encuentros Departamentales, Nacionales y Regionales, de una estrategia de comunicaciones e imagen institucional , del diplomado o escuela de liderazgo en Ordenamiento Territorial y de la adquisición de equipos digitales, computo, inmuebles durante la vigencia 2018.   
</t>
  </si>
  <si>
    <t xml:space="preserve">Apoyar la participación de los integrantes del consejo territorial a congresos y eventos nacionales regionales y departamentales, en el Departamento del Quindio, durante la vigencia 2018 </t>
  </si>
  <si>
    <t xml:space="preserve">Utilizar diversos medios e instrumentos para la difusión del accionar del consejo territorial a través de estrategias de comunicación e imagen institucional y adquisición de equipos digitales y de computo en el Departamento del Quindio, durante la vigencia 2018.  
</t>
  </si>
  <si>
    <t xml:space="preserve">3.1 Comunicaciones externas de interes público, a traves de medios radiales, prensa y televisivos. </t>
  </si>
  <si>
    <t>3.3. Suministro de material litografico, papeleria, impresos y publicaciones, entre otros</t>
  </si>
  <si>
    <t xml:space="preserve">Aumentar los  espacios para capacitación orientados en planificación del territorio Quindiano a través de diplomado o Escuela de liderazgo en ordenamiento territorial en el Departamento del Quindio, durante la vigencia 2018. 
</t>
  </si>
  <si>
    <t>Gestión Territorial</t>
  </si>
  <si>
    <t xml:space="preserve">Los instrumentos  de planificación como  ruta para el cumplimiento de la gestión pública  </t>
  </si>
  <si>
    <t>Diseñar e implementar el Plan de Ordenamiento del Departamento del Quindio.</t>
  </si>
  <si>
    <t>Plan diseñado e implementado</t>
  </si>
  <si>
    <t>0305 - 5 - 3 1 5 28 87 17 9 - 20
0305 - 5 - 3 1 5 28 87 17 9 - 88</t>
  </si>
  <si>
    <t>201663000-0009</t>
  </si>
  <si>
    <t xml:space="preserve"> Diseño e implementación instrumentos de  planificación para el  ordenamiento  territorial, social y económico del  Departamento del Quindio</t>
  </si>
  <si>
    <t xml:space="preserve">Diseñar un sistema que garantice  la calidad en la información de los esquemas y planes básicos para la toma de decisiones  y organización del territorio  físico espacial en el departamento del Quindío
 </t>
  </si>
  <si>
    <t xml:space="preserve">Diseñar e implementar el Plan de Ordenamiento del Departamento del Quindio( I- Fase)
</t>
  </si>
  <si>
    <t>Recursos Ordinarios</t>
  </si>
  <si>
    <t>Diseñar e implementar Un (1) Sistema de Información geo referenciado para el ordenamiento social  y económico del territorio rural</t>
  </si>
  <si>
    <t>Sistema de información geo referenciado diseñado e implementado</t>
  </si>
  <si>
    <t>Diseñar e implementar un  Sistema de Información geo referenciado para el ordenamiento social  y económico del territorio rural</t>
  </si>
  <si>
    <t xml:space="preserve">Actualizar y fortalecer  las directrices   del Modelo de Ocupación del Territorio   en el Departamento del Quindío </t>
  </si>
  <si>
    <t>Modelo de Ocupación del Territorio actualizado y fortalecido</t>
  </si>
  <si>
    <t>Actualizar y fortalecer  las directrices   del Modelo de Ocupación del Territorio   en el Departamento del Quindío</t>
  </si>
  <si>
    <t xml:space="preserve">Fortalecer el  Sistema de Información Geográfica del Departamento del Quindío  </t>
  </si>
  <si>
    <t>Sistema de información geográfica fortalecida</t>
  </si>
  <si>
    <t xml:space="preserve">Fortalecer el  Sistema de Información Geográfica del Departamento del Quindío </t>
  </si>
  <si>
    <t>fortalecimeinto de la Plataforma SIG Quindio.</t>
  </si>
  <si>
    <t>Adoptar dos (2) mecanismo de integracion regional  y  de asociatividad  entre los municipios.</t>
  </si>
  <si>
    <t>Mecanismo de integración adoptado</t>
  </si>
  <si>
    <t xml:space="preserve">Adoptar dos (2) mecanismos de integracion regional  y  de asociatividad  entre los municipios.
</t>
  </si>
  <si>
    <t>Reorientar el observatorio económico actual, a un enfoque de Desarrollo humano incluyente con variables sociales, económicas y de seguridad humana</t>
  </si>
  <si>
    <t>Observatorio economico reorientado</t>
  </si>
  <si>
    <t>0305 - 5 - 3 1 5 28 87 17 10 - 20
0305 - 5 - 3 1 5 28 87 17 10 - 88</t>
  </si>
  <si>
    <t>201663000-0010</t>
  </si>
  <si>
    <t>Diseño e implementación del Observatorio de Desarrollo Humano en el departamento del Quindío</t>
  </si>
  <si>
    <t xml:space="preserve">Aumentar los indices eficacia y eficiencia  de la inversión social en el Departamento del Quindio, a través  del diseño e implementación de la primera fase  del Observatorio de Desarrollo Humano en el Departamento del Quindio ( Diagnóstico y compilación de la información estadística -Elaboración de los lineamientos metodológicos, tecnológicos y presupuestales) ,  durante el periódo administrativo. 
</t>
  </si>
  <si>
    <t xml:space="preserve">Elaborar  diagnóstico y compilar las estadisticas existentes en el Departamento por series de tiempo  y estratégias ( Inclusión social, seguridad humana, desarrollo sostenible, buen gobierno y prosperidad con equidad), con el fin contar con información soporte  que permita la toma de desiciones y aumentar los índices de eficacia y eficiencia de la inversión social en el Departamento del quindio, durante la vigencia 2018
</t>
  </si>
  <si>
    <t>José Iganacio Rojas Sepúlveda
Secretario Departamental de Planeación</t>
  </si>
  <si>
    <t>Elaborar los lineamientos metodológicos, tecnológicos y presupuestales para la implementación del Observatorio de Desarrollo Humano en Departamento del Quindio, con el fin  de contar con los soprtes técnicos para el diseño de un herramienta tecnológica  que permita la articulación de la captura y procesamiento de la información por parte de las diferentes instancias productoras y mejorar los índices  de eficacia y eficiencia de la inversión social en el Departamento del quindio, durante la vigencia 2018</t>
  </si>
  <si>
    <t>Diseñar e implementar el tablero de control  para el seguimiento y evaluación del Plan de Desarrollo  y   políticas públicas  Departamentales</t>
  </si>
  <si>
    <t>Tablero de control diseñado e implementado</t>
  </si>
  <si>
    <t>201663000-0011</t>
  </si>
  <si>
    <t>Diseño  e implementación del Tablero de Control  para el seguimiento y evalución del Plan de Desarrollo y las Políticas Públicas del  Departamento del Quindio.</t>
  </si>
  <si>
    <t xml:space="preserve"> Aumentar los indices eficacia y eficiencia  de la inversión social en el Departamento del Quindio, a través  de la  caracterización, definición de indicadores, rutas críticas, seguimiento, control y evaluación de las metas estratégicas del Plan de Desarrollo " EN DEFENSA DEL BIEN COMÚN"  y las políticas públicas del Departamento del Quindio  
</t>
  </si>
  <si>
    <t xml:space="preserve">Realizar la caracterización,  definición de indicadores y estabecimiento de rutas criticas de las  metas estratégicas  Plan de Desarrollo Departamental y  las políticas públicas por periodo administrativo 2016-2019, con el fin de fortalecer los procesos de planificación del departamento y mejorar los indices de eficacia y eficiencia de la inversión social   
</t>
  </si>
  <si>
    <t xml:space="preserve">Diseñar e implementar la  Fábrica de Proyectos de Inversión en el Departamento del Quindío </t>
  </si>
  <si>
    <t>Fábrica de Proyectos de Inversión diseñada e implementada</t>
  </si>
  <si>
    <t xml:space="preserve">0305 - 5 - 3 1 5 28 87 17 12 - 20
0305 - 5 - 3 1 5 28 87 17 12 - 88
</t>
  </si>
  <si>
    <t>201663000-0012</t>
  </si>
  <si>
    <t xml:space="preserve">  Implementación Sistema de Cooperación Internacional y  de Gestión de proyectos  del Depratamento del Quindío - " Fabrica de Proyectos"</t>
  </si>
  <si>
    <t xml:space="preserve">Aumentar la capacidad instalada en las secretarias sectoriales y entes territoriales para la formulación de proyectos conducentes a la gestión de recursos del orden departamental, nacional e internacional  </t>
  </si>
  <si>
    <t>Asistencia Técnica  en  la revisión de proyectos  Metodología General Ajustada MGA,   seguimiento a  trámites de  aprobación  proyectos  de Inversión SGR  y  mesas técnicas ( Secretarias Sectoriales,   Instancias de carácter municipal, departamental, regional  y/o nacional ), rendición de cuentas Sistema General de Regalias SGR, reuniones OCAD  Regional y Departamental.</t>
  </si>
  <si>
    <t>Asistencia Técnica  formulación Metodología General Ajustada MGA, gestión de insumos para el cumplimiento de requisitos mínimos,  revisión  de proyectos componente   Económico, Social y Ambiental</t>
  </si>
  <si>
    <t>Fortalecer el Monitoreo, control y seguimietno de los proyectos de inversión en tiempo real</t>
  </si>
  <si>
    <t xml:space="preserve">Seguimiento y evaluación ejecución  proyectos de inversión Sistema General de Regalias </t>
  </si>
  <si>
    <t>Socialización de Informes a las unidades ejecutoras</t>
  </si>
  <si>
    <t>Realización mesas técnicas con las unidades ejecutoras</t>
  </si>
  <si>
    <t>Brindar apoyo técnico integral o interdisciplinario a las Secretarias de la Gobernación del Quindío y a los entes territoriales en la identificación y formulación  de Proyectos en el marco de la Metodología General Ajustada, Marco Lógico y otras</t>
  </si>
  <si>
    <t xml:space="preserve">Actualizar el Sistema Integrado de Gestión Administrativa SIGA del departamento del Quindío </t>
  </si>
  <si>
    <t>Sistema Integrado de Gestión actualizado</t>
  </si>
  <si>
    <t>0305 - 5 - 3 1 5 28 87 17 13 - 20</t>
  </si>
  <si>
    <t>201663000-0013</t>
  </si>
  <si>
    <t xml:space="preserve">Actualizar y/o  ajustar el Sistema Integrado de Gestión Administrativa SIGA del Departamento del Quindío </t>
  </si>
  <si>
    <t xml:space="preserve"> Aumentar los indices eficacia y eficiencia  de la inversión social en el Departamento del Quindio, a  través la actualización del Sistema Integado de la Gestión Administrativa SIGA ( procesos estratégicos, misionales, de apoyo y evaluación y control) durante la vigencia 2018
 </t>
  </si>
  <si>
    <t xml:space="preserve">Actualizar  y ajustar los procesos  Estrategicos,  Misionales de apoyo y evaluación y control del Sistema Integrado de  Gestión Administrativa del Departamento del Quindio.
</t>
  </si>
  <si>
    <t xml:space="preserve">Capacitar a los funcionarios de la Administración departamental  en la operatividad del Sistema Integrado de la Gestión Administrativa  del Departamento del Quindio, con el fin de aumentar los indices de eficiencia y efiacia </t>
  </si>
  <si>
    <t xml:space="preserve">Implementar el Comité  de Planificación  Departamental   </t>
  </si>
  <si>
    <t>Comité de Planificación Departamental implementado</t>
  </si>
  <si>
    <t>201663000-0014</t>
  </si>
  <si>
    <t>Asistencia  técnica, seguimiento y evaluación  de la gestión  territorial en los  munipicios del Departamento del  Quindío.</t>
  </si>
  <si>
    <t xml:space="preserve">Aumentar  los índices eficacia y eficiencia  de la inversión social en el departamento del Quindío, a través  de procesos de capacitación, asistencia técnica, seguimiento y evaluación del gestión territorial, durante  la vigencia 2018 . 
</t>
  </si>
  <si>
    <t xml:space="preserve">Implementar el Comite Departamental de Planificación , con el fin de articular  procesos  que coadyuven al desarrollo economco y social del departamento del quindio de manera planificada durante la vigencia 2018 
</t>
  </si>
  <si>
    <t>Activar los comites de Planificación  descentralizados en los municipios del departamento mediante capacitaciones y talleres</t>
  </si>
  <si>
    <t>Implementar en doce (12) municipios del Departamento procesos de capacitación,   asistencia técnica,  seguimiento  y evaluación   de los    Planes  (Básicos y/o esquemas) Ordenamiento   Territorial</t>
  </si>
  <si>
    <t>Número de municipios con procesos de asistencia técnica y capacitación implementados</t>
  </si>
  <si>
    <t>Realizar capacitaciones, sensibilizaciones,  asistencias técnicas , seguimiento y evaluación  en los doce municipios del departamento, sobre los   instrumentos de planificación de la  gestión territorial : ocupación del espacio público, planes de ordenamiento territorial, sisben, raking integral de desempeño, instrumentos de planificación, políticas públicas y metodología general ajustada, con el fin de aumentar los índices de eficacia y eficiencia de la inversión en el departamento del Quindío durante la vigencia 2018</t>
  </si>
  <si>
    <t xml:space="preserve">Asistencia técnica, seguimiento y/o evaluación Planes Básicos de Ordenamiento Territorial  </t>
  </si>
  <si>
    <t xml:space="preserve">Implementar en doce (12) municipios del Departamento del Quindío  procesos de sensibilización, capacitación, asistencia técnica, seguimiento y evaluación del "Ranking integral de Desempeño"   </t>
  </si>
  <si>
    <t>Número de municipios con procesos de capacitación implementados</t>
  </si>
  <si>
    <t>Asistencia técnica, seguimiento y/o evaluación  Ranking Integral de Desempeño, Identificación de incosistencias del FUT, Evaluación de requisitos legales, viabilidad fiscal.</t>
  </si>
  <si>
    <t>Número de municipios con procesos de sensibilización implementados</t>
  </si>
  <si>
    <t xml:space="preserve">Implementar en doce (12) municipios del Departamento del Quindío  procesos de  sensibilización, capacitación,  asistencia técnica, seguimiento  y evaluación  en la aplicabilidad  del Sistema  Selección de Beneficiarios de programas Sociales SISBEN </t>
  </si>
  <si>
    <t xml:space="preserve">Asistencia técnica en la operatividad del Sistema de Selección de Beneficiarios SISBEN III en los doce municipios del Departamento del Quindío:  </t>
  </si>
  <si>
    <t xml:space="preserve">Capacitación , Asistencia técnica, seguimiento y/o evaluación Politicas Públicas  </t>
  </si>
  <si>
    <t xml:space="preserve">Implementar en doce (12) municipios del Departamento del Quindío  procesos  de capacitación,  asistencia técnica, seguimiento  y evaluación  en la aplicabilidad   de la Estratificación Socioeconómica </t>
  </si>
  <si>
    <t>Capacitación , Asistencia técnica, seguimiento y/o evaluación Metodologia General Ajustada</t>
  </si>
  <si>
    <t xml:space="preserve">Capacitación, asistencia técnica, seguimiento y/o evaluación incorporación Modelo de Ocupación del Territorio en los doce municipios </t>
  </si>
  <si>
    <t>TOTALES</t>
  </si>
  <si>
    <t>JOSE IGNACIO ROJAS SEPULVEDA</t>
  </si>
  <si>
    <t xml:space="preserve">SECRETARIO DE PLANEACION DEPARTAMENTAL </t>
  </si>
  <si>
    <t xml:space="preserve">F-PLA-06   </t>
  </si>
  <si>
    <t xml:space="preserve">                                                               </t>
  </si>
  <si>
    <t>GESTIÓN TERRIITORIAL</t>
  </si>
  <si>
    <t>Implementar 4 procesos de fiscalización de las Rentas Departamentales</t>
  </si>
  <si>
    <t>Procesos de fiscalización implementados</t>
  </si>
  <si>
    <t>201663000-0016</t>
  </si>
  <si>
    <t xml:space="preserve"> Mejoramiento de la sostenibilidad de los procesos de fiscalización liquidación control y cobranza de los tributos en el Departamento del Quindío</t>
  </si>
  <si>
    <t xml:space="preserve"> Aumentar los  porcentajes de crecimiento de los ingresos en el Departamento del Quindio, a través de procesos de fiscalización, procedimientos administrativos de cobro coactivo de la cartera morosa y cumplimiento del  Programa Anticontrabando 
</t>
  </si>
  <si>
    <t xml:space="preserve">Realizar procesos de fiscalizaciòn de las rentas Departamentales, a través de la realización de controles en la
liquidación y cobranza  en los tributos con el fin de aumentar los ingresos consolidar la cultura tributaria y
aumentar la inversion. 
</t>
  </si>
  <si>
    <t xml:space="preserve"> Secretaría de Hacienda</t>
  </si>
  <si>
    <t>Implementar una estrategia de cobro coactivo sobre la cartera morosa de las Rentas Departamentales.</t>
  </si>
  <si>
    <t>Estrategia de cobro coactivo implementada</t>
  </si>
  <si>
    <t>Llevar a cabo la implementaciòn de los diferentes Procesos Administrativos de Cobro Coactivo sobre aquellos contribuyentes que se encuentran en mora de cancelar sus obligaciones tributarias</t>
  </si>
  <si>
    <t xml:space="preserve">Procedimiento Administrativo de cobro coactivo frente a la cartera de las diferentes Rentas del Departamento del Quindío </t>
  </si>
  <si>
    <t xml:space="preserve">Ejecutar el programa anti contrabando suscrito con la Federación Nacional de Departamentos.                               </t>
  </si>
  <si>
    <t>Programa anticontrabando ejecutado</t>
  </si>
  <si>
    <t xml:space="preserve">Programa Anticontrabando de licores, Cerveza y Cigarrillos.
</t>
  </si>
  <si>
    <t>Elaborar el diagnóstico del sistema de Información tributario y financiero</t>
  </si>
  <si>
    <t>Diagnostico del sistema de información tributario y financiero elaborado</t>
  </si>
  <si>
    <t>201663000-0017</t>
  </si>
  <si>
    <t xml:space="preserve"> Implementación de un programa de gestión fianciera para la optimización de los procesos en el area de tesorería, presupuesto y contabilidad en el Departamento del Quindio </t>
  </si>
  <si>
    <t xml:space="preserve">Fortalecer la Gestiòn Financiera mediante la consolidaciòn de los Sistemas de Informaciòn, implementaciòn de Normas Internacionales de Informaciòn Financiera NIIF,  crecimiento real de ingresos, sostenibilidad de la deuda y el manejo de pasivos, a fin de garantizar la confiabilidad de la Informaciòn Financiera y aplicacìon de Normas en las Finanzas Pùblicas
</t>
  </si>
  <si>
    <t>Elaborar el diagnóstico del sistema de información tributario y financiero, consolidando los sistemas de información y optimizando los procesos en el área de tesoreria, presupuesto y contabilidad en el Departamento del Quindío</t>
  </si>
  <si>
    <t>consolidación de lls sistemas de información</t>
  </si>
  <si>
    <t xml:space="preserve">  Secretarría de Hacienda</t>
  </si>
  <si>
    <t xml:space="preserve">Implementar un programa para el cumplimiento de las políticas y prácticas contables para la administración departamental         </t>
  </si>
  <si>
    <t>Programa para el cumplimiento de políticas contables implementado</t>
  </si>
  <si>
    <t xml:space="preserve">Adoptar el nuevo modelo de informaciòn Financiera determinado por las Normas Internacionales de Contabilidad de información financiera NIIF, a fin de garantizar la confiabilidad de la información financiera.
</t>
  </si>
  <si>
    <t>                         </t>
  </si>
  <si>
    <t xml:space="preserve">LUZ HELENA MEJIA  CARDONA </t>
  </si>
  <si>
    <t>Secretaria de Hacienda Y Finanzas Públicas</t>
  </si>
  <si>
    <t>Edad Económicamente
Activa (20-59 años)</t>
  </si>
  <si>
    <t>P</t>
  </si>
  <si>
    <t>DESARROLLO SOSTENIBLE</t>
  </si>
  <si>
    <t>Territorio Vital</t>
  </si>
  <si>
    <t>Manejo Integral del Agua y Saneamiento Basico</t>
  </si>
  <si>
    <t>201663000-0022</t>
  </si>
  <si>
    <t>Apoyo en atenciones prioritarias en Agua Potable y/o Saneamiento Básico en el Departamento del Quindío.</t>
  </si>
  <si>
    <t>Generar intervenciones prioritaria para la adecuacion y optimizacion de sistemas de APSB.</t>
  </si>
  <si>
    <t>Construcción y/o mantenimiento y/o optimizacion de obras de  Agua Potable y/o Saneamiento Básico en el Departamento del Quindío</t>
  </si>
  <si>
    <t>04</t>
  </si>
  <si>
    <t>SGP Agua Potable y Saneamineto Básico</t>
  </si>
  <si>
    <t>Formular proyectos para ejecutar diferentes proyectos con el fin de brindar un buen servicio de Agua potable y Saneamiento basico.</t>
  </si>
  <si>
    <t xml:space="preserve">Estampilla Prodesarrollo </t>
  </si>
  <si>
    <t>201663000-0023</t>
  </si>
  <si>
    <t>Construcción y mejoramiento de la infraestructura de agua potable y saneamiento básico del Departamento del Quindio.</t>
  </si>
  <si>
    <t>Infraestructura eficiente para la prestación del servicio de agua potable y saneamiento basico</t>
  </si>
  <si>
    <t>Formular,priorizar, viabilizar y ejecutar proyectos de infraestructura de Agua Potable y Saneamiento Basico</t>
  </si>
  <si>
    <t>Apoyar  veinte (20) proyectos de agua potable y saneamiento básico de acuerdo al plan de acompañamiento social</t>
  </si>
  <si>
    <t xml:space="preserve">No de proyectos acompañados </t>
  </si>
  <si>
    <t>0308 - 5 - 3 1 1 1 2 3 24 - 27</t>
  </si>
  <si>
    <t>201663000-0024</t>
  </si>
  <si>
    <t>Ejecución del plan de acompañamiento social a los proyectos y obras de infraestructura de agua potable y saneamiento básico en el Departamento del Quindío</t>
  </si>
  <si>
    <t xml:space="preserve">Ejecutar el plan de aseguramiento social para los proyectos de agua potable y saneamiento básico Aguas del Departamento del Quindío
</t>
  </si>
  <si>
    <t>Seguimiento a la socializacion de proyectos de Agua potable y Saneamiento Basico.</t>
  </si>
  <si>
    <t>Campañas de Socialización de proyectos de agua potable y saneamiento básico</t>
  </si>
  <si>
    <t xml:space="preserve"> Diseño de estrategias de participacion de la comunidad en los proyectos de agua potable y saneamiento basico.</t>
  </si>
  <si>
    <t>Actualizar e implementar el plan ambiental para el sector de agua potable y saneamiento básico</t>
  </si>
  <si>
    <t>Plan ambiental actualizado e implementado</t>
  </si>
  <si>
    <t>0308 - 5 - 3 1 1 1 2 3 25 - 27</t>
  </si>
  <si>
    <t>201663000-0025</t>
  </si>
  <si>
    <t>Actualización e implementación del  Plan Ambiental para el sector de agua potable y saneamiento básico en el Departamento del Quindío</t>
  </si>
  <si>
    <t>Descripción actual de la oferta y la demanda de los recursos naturales asociados a la prestación de los servicios públicos de acueducto, alcantarillado y aseo. 
Prever las fuentes de financiación de ley asociadas a est componente de los entes territoriales y la Corporación Autónoma Regional del Quindío, las Empresas Prestadoras de servicios públicos, exenciones tributarias, recursos de cooperación internacional, mecanismos de crédito y financiación, recursos de banca multilateral, entre otros. 
Definir el cumplimiento de los mínimos ambientales para los proyectos de acueducto, alcantarillado y aseo en el Plan ambiental para el sector de agua potable y saneamiento básico.
Definir citerios para la priorización de proyectos de saneamiento y articularlos con los instrumentos de planificación de las entidades territoriales y Corporación Autónoma Regional del Quindío CRQ para garantizar la prestación de los servicios de acueducto, alcantarillado y aseo de los 11 municipios del departamento del Quindío.  
Concertar obras e inversines entre el departamento, el gestor y la Corporación Autónoma Regional del Quindío on base en el diagnóstico del sector, la priorización de proyectos y las inversiones disponibles.</t>
  </si>
  <si>
    <t>Ejecutar tres (3) proyectos para el aseguramiento de la prestación de los servicios públicos de agua potable y saneamiento básico urbano y rural</t>
  </si>
  <si>
    <t xml:space="preserve">No de proyectos ejecutados para el aseguramiento de la prestación de servicios </t>
  </si>
  <si>
    <t>0308 - 5 - 3 1 1 1 2 3 26 - 27</t>
  </si>
  <si>
    <t>201663000-0026</t>
  </si>
  <si>
    <t>Ejecución del plan de aseguramiento de la prestación de los servicios públicos de agua potable y saneamiento básico urbano y rural en el Departamento del Quindío</t>
  </si>
  <si>
    <t xml:space="preserve">Promover esquemas empresariales sostenibles en el corto, mediano y largo plazo </t>
  </si>
  <si>
    <t>Actualizacion y/o  ejecucion del plan de Aseguramiento de la prestación de servicios</t>
  </si>
  <si>
    <t>Estructurar el equipo operativo de apoyo al gestor del PAP PDA</t>
  </si>
  <si>
    <t xml:space="preserve">2. </t>
  </si>
  <si>
    <t xml:space="preserve">PROSPERIDAD CON EQUIDAD </t>
  </si>
  <si>
    <t xml:space="preserve"> </t>
  </si>
  <si>
    <t xml:space="preserve">4. </t>
  </si>
  <si>
    <t>INFRAESTRUCTURA SOSTENIBLE PARA LA PAZ</t>
  </si>
  <si>
    <t>14.</t>
  </si>
  <si>
    <t>MEJORA DE LA INFRAESTRUCTURA VIAL DEL DEPARTAMENTO DEL QUINDIO</t>
  </si>
  <si>
    <t>Mantener, mejorar y/o rehabilitar ciento treinta (130) km de vías del Departamento para la implementación del Plan Vial Departamental.</t>
  </si>
  <si>
    <t>Km de vías del departamento mantenidas, mejoradas y/o rehabilitadas</t>
  </si>
  <si>
    <t>201663000-0019</t>
  </si>
  <si>
    <t>Mantener, mejorar y/o rehabilitar la infraestructura vial del departamento del quindío.</t>
  </si>
  <si>
    <t xml:space="preserve">Atender oportunamente y con calidad la infraestructura vial del departamento con mantenimiento y rehabilitación </t>
  </si>
  <si>
    <t>0308 - 5 - 3 1 2 4 14 9 19 - 23</t>
  </si>
  <si>
    <t>Apoyar la atención de emergencias viales en los doce (12) Municipios del Departamento del Quindío.</t>
  </si>
  <si>
    <t>Numero de municipios con emergencias viales apoyados</t>
  </si>
  <si>
    <t>0308 - 5 - 3 1 2 4 14 9 19 - 46</t>
  </si>
  <si>
    <t>Atención oportuna y eficiente de las emergencias viales en el departamento del Quindìo.</t>
  </si>
  <si>
    <t xml:space="preserve">15. </t>
  </si>
  <si>
    <t>MEJORA DE LA INFRAESTRUCTURA SOCIAL DEL DEPARTAMENTO DEL QUINDIO</t>
  </si>
  <si>
    <t>Mantener, mejorar y/o rehabilitar la Infraestructura de cuarenta y ocho (48) instituciones educativas en el departamento del Quindío.</t>
  </si>
  <si>
    <t>Numero de instituciones educativas mantenidas, mejoradas y/o rehabilitadas</t>
  </si>
  <si>
    <t>201663000-0021</t>
  </si>
  <si>
    <t>Construir, mantener, mejorar y/o rehabilitar la infraestructura social del departamento del Quindío.</t>
  </si>
  <si>
    <t>Mantener en buen estado la infraestructura y asequible la infraestructura social del departamento del Quindío</t>
  </si>
  <si>
    <t>Apoyar la construcción, mejoramiento y/o rehabilitación de cuatro (4) obras de infraestructura de salud del departamento del Quindío</t>
  </si>
  <si>
    <t>Numero de instituciones de salud mejoradas y/o apoyadas</t>
  </si>
  <si>
    <t>Apoyar la construcción, mejoramiento y/o  rehabilitación de la infraestructura de doce (12) escenarios deportivos y/o recreativos en el departamento del Quindío</t>
  </si>
  <si>
    <t>Número de escenarios deportivo o recreativo  apoyado</t>
  </si>
  <si>
    <t>0308 - 5 - 3 1 2 4 15 15 21 - 04</t>
  </si>
  <si>
    <t>Apoyar la construcción, el mantenimiento, el mejoramiento y/o la rehabilitación de la infraestructura de doce (12) equipamientos públicos y colectivos del Departamento del Quindío.</t>
  </si>
  <si>
    <t>Número de  equipamientos públcos  y colectivos rehabilitados</t>
  </si>
  <si>
    <t>Apoyar la construcción, el mantenimiento, el mejoramiento y/o la rehabilitación de dos (2) obras físicas de infraestructura  Institucional o de edificios públicos del Departamento del Quindío.</t>
  </si>
  <si>
    <t>Numero de edificios públicos e infraestructura institucional apoyados</t>
  </si>
  <si>
    <t>Apoyar la construcción y  el mejoramiento de mil (1000) viviendas urbana y rural priorizada en el departamento del Quindío.</t>
  </si>
  <si>
    <t>Número de viviendas apoyadas</t>
  </si>
  <si>
    <t xml:space="preserve">Desarrollar tres (3) ejercicios de presupuesto participativo con la ciudadanía, para la priorización de recursos de infraestructura física en el Departamento </t>
  </si>
  <si>
    <t xml:space="preserve">Desarrollar tres (3) ejercicios de presupuesto participativo con la ciudadanía, para la priorización de recursos de infraestructura física en el departamento </t>
  </si>
  <si>
    <t>31/09/2017</t>
  </si>
  <si>
    <t>2018003630- 002</t>
  </si>
  <si>
    <t>Construcion Cancha Sintetica y Adecuacion del Polideportivo en el Sector de Naranjal, Quimbaya Quindio</t>
  </si>
  <si>
    <t>Incrementar los niveles de práctica deportiva</t>
  </si>
  <si>
    <t>Aumentar los espacios para la prácticas deportivas</t>
  </si>
  <si>
    <t>SEGURIDAD HUMANA</t>
  </si>
  <si>
    <t>SEGURIDAD HUMANA COMO DINAMIZADOR DE LA VIDA, DIGNIDAD Y LIBERTAD EN EL QUINDÍO</t>
  </si>
  <si>
    <t>SEGURIDAD CIUDADANA PARA PREVENCIÓN Y CONTROL DEL DELITO</t>
  </si>
  <si>
    <t>Apoyar la implementación de seis (6) programas de resocialización  en establecimientos carcelarios  del Departamento (sustento legal 1709 de 2014)</t>
  </si>
  <si>
    <t>Numero de programas de resocialización apoyados</t>
  </si>
  <si>
    <t>201663000-0028</t>
  </si>
  <si>
    <t>Construcción integral de la seguridad humana en el Departamento del Quindío</t>
  </si>
  <si>
    <t xml:space="preserve">Redicir la tasa de homicidios en el Quindío
Reducir casos de hurto a residencias,comercio y personas.
</t>
  </si>
  <si>
    <t xml:space="preserve">1. Obtención de resultados en las estrategias implementadas en la prevención y mitigación del delito
2. Garantías para el ejercicio  de la libertad en todos sus ambitos
3. Incremento de  cobertura en instrumentos operativos y logísticos para la atención y prevención del de delito que afectan a la comunidad.
</t>
  </si>
  <si>
    <t>Apoyo para iniciativas,actividades y/o proyectos productivos</t>
  </si>
  <si>
    <t>Fortalecer 10 programas de prevención y superación del Sistema de responsabilidad penal para adolescentes</t>
  </si>
  <si>
    <t>Número de programas de prevención y superación fortalecidos</t>
  </si>
  <si>
    <t>Apoyar la construcción, refacción o adecuación de  seis (6) estaciones de policía y/o guarniciones militares y/o instituciones carcelarias</t>
  </si>
  <si>
    <t>Número de estaciones de policía y/o guarniciones militares y/o instituciones carcelarias apoyadas</t>
  </si>
  <si>
    <t>Dotar cinco (5) organismos de seguridad de del departamento con elementos tecnológicos y logísticos que faciliten su operatividad y capacidad de respuesta</t>
  </si>
  <si>
    <t>Número de organismos de seguridad y/o de régimen carcelario dotados</t>
  </si>
  <si>
    <t>Financiación del proyecto de tecnología en seguridad</t>
  </si>
  <si>
    <t>Suministro de combustible</t>
  </si>
  <si>
    <t>Arrendamientos de oficinas para organismos de seguridad</t>
  </si>
  <si>
    <t>0309 - 5 - 3 1 4 23 75 18 28 - 20</t>
  </si>
  <si>
    <t xml:space="preserve">Adecuación de tecnología en salas de organismos de seguridad </t>
  </si>
  <si>
    <t>Suministro de alimentación</t>
  </si>
  <si>
    <t>0309 - 5 - 3 1 4 23 75 18 28 - 42</t>
  </si>
  <si>
    <t>Adquisición de bienes muebles necesarios para el funcionamiento de la diferentes iniciativas o programas de los oraganismos de seguridad del departamento</t>
  </si>
  <si>
    <t>Adquisición de bienes inmuebles para los organismos de seguridad</t>
  </si>
  <si>
    <t>Adquisición de bienes y suministro, para material de intendencia y logística</t>
  </si>
  <si>
    <t>Servicios de apoyo en procesos tecnológicos de seguridad en el departamento</t>
  </si>
  <si>
    <t>Servicios de apoyo en estudios financieros y ecónomicos de los diferentes procesos para los organismos de seguridad</t>
  </si>
  <si>
    <t>Apoyar 3 observatorios locales del delito</t>
  </si>
  <si>
    <t>Número de observatorios del delito apoyados</t>
  </si>
  <si>
    <t>CONVIVENCIA, JUSTICIA Y CULTURA DE PAZ</t>
  </si>
  <si>
    <t>Apoyar la implementación de treinta y seis (36) programas de prevención del delito y mediación de conflictos en comunidades focalizadas del departamento</t>
  </si>
  <si>
    <t>Programas de prevención del delito y mediación de conflictos apoyados</t>
  </si>
  <si>
    <t>201663000-0029</t>
  </si>
  <si>
    <t xml:space="preserve">Apoyo a la convivencia, justicia y cultura de paz en el Departamento del Quindío </t>
  </si>
  <si>
    <t xml:space="preserve">Reducir la tasa de homicidios en el Quindío.
</t>
  </si>
  <si>
    <t xml:space="preserve">1. Articulación en los diferentes programas de las entidades estatales en materia de convivencia. 
2.. Identificación de las necesidades reales en las comunidades focalizadas   
3.Reglamentación actualizada en materia de seguridad y orden público
</t>
  </si>
  <si>
    <t>Atencion integral de Barrios con situacion critica de convivencia en los 12 Municipios  del Departamento</t>
  </si>
  <si>
    <t>Municipios con atencion integral</t>
  </si>
  <si>
    <t xml:space="preserve">Intervenciones Psicosociales y/o de formación productiva integrales en los cinco municipios focalizados </t>
  </si>
  <si>
    <t>0309 - 5 - 3 1 4 23 76 18 29 - 20</t>
  </si>
  <si>
    <t>Logística, refrigerios,transporte y/o combustible</t>
  </si>
  <si>
    <t>Actualizar e implementar el Plan Integral de Seguridad y Convivencia Ciudadana (PISCC)</t>
  </si>
  <si>
    <t>Plan integral de seguridad y convivencia ciudadana actualizado e implementado</t>
  </si>
  <si>
    <t>Seguimiento y ejecución de los objetivos del PISCC</t>
  </si>
  <si>
    <t>CONSTRUCCION DE PAZ Y RECONCILIACION EN EL QUINDÍO</t>
  </si>
  <si>
    <t>PLAN DE ACCIÓN TERRITORIAL PARA LAS VICTIMAS DEL CONFLICTO</t>
  </si>
  <si>
    <t xml:space="preserve">Apoyar la articulación para la atención integral de las víctimas del conflicto por enfoque diferencial en  los 12 municipios del departamento
</t>
  </si>
  <si>
    <t xml:space="preserve">Número de municipios con procesos de articulación apoyados </t>
  </si>
  <si>
    <t>201663000-0030</t>
  </si>
  <si>
    <t>Implementación del plan de acción territorial para la prevención, protección, asistencia, atención, y reparación integral en el Departamento del Quindío</t>
  </si>
  <si>
    <t xml:space="preserve">Incremento del porcentaje de cumplimiento de ley  1448 de 2011 atención a víctimas, que garantice  el goce efectivo de derechos
</t>
  </si>
  <si>
    <t xml:space="preserve">1.Entidades territoriales con asignación presupuestal por necesidad identificada 
2.Procesos de paz en ejecución  para el fin del conflicto 
3.Articulación institucional.
</t>
  </si>
  <si>
    <t>Capacitación en el tema de formulación de proyectos a las mesas de participación efectiva de victimas y Organizaciones de victimas en los 12 municipios del Departamento</t>
  </si>
  <si>
    <t>Socialización de rutas de protección a las organizaciones de victimas de los 12 municipios del Departamento</t>
  </si>
  <si>
    <t>Socialización del decreto de corresponsabilidad a las mesas de participación efectiva de victimas en los 12 municipios</t>
  </si>
  <si>
    <t>Brindar asistencia y capacitacion a las organizaciones con enfoque diferencial y mesas de participación efectiva de victimas en los 12 municipios del Departamento en la ley de victimas y restitución de tierras y sus enfoques reglamentarios</t>
  </si>
  <si>
    <t>Realizar jornadas de prevencion a vulneraciones de DDHH y DIH a las mesas de participación efectiva de victimas en los 12 municipios del Departamento</t>
  </si>
  <si>
    <t>Apoyo a proyectos productivos población víctima</t>
  </si>
  <si>
    <t>Apoyar  la atención humanitaria inmediata a la población víctima del conflicto en los 12 municipios</t>
  </si>
  <si>
    <t>Número de municipios apoyados en la atención humanitaria inmediata</t>
  </si>
  <si>
    <t>Concurrir, complementar y subsidiar los kits de ayuda  humanitaria inmediata en los 12 municipios del Quindio</t>
  </si>
  <si>
    <t xml:space="preserve">Apoyar los procesos de retorno y reubicación de las victimas del conflicto armado, en caso de ser requerido </t>
  </si>
  <si>
    <t xml:space="preserve">Fortalecer el Comité departamental de justicia transicional y la mesa de participación efectiva de las víctimas del conflicto </t>
  </si>
  <si>
    <t>Número de instancias de participación fortalecidas</t>
  </si>
  <si>
    <t xml:space="preserve">Apoyo al Plan de Trabajo de la mesa Departamental de Victimas </t>
  </si>
  <si>
    <t xml:space="preserve">Garantias para representates de la mesa departamental de victimas para asistir a las Sesiones del  Comité Departamental de Justicia Transicional </t>
  </si>
  <si>
    <t>Garantias para representates de la mesa departamental de victimas para asistir a las Sesiones de los subcomites departamentales de justicia transcional</t>
  </si>
  <si>
    <t>Logística y/o refrigerios</t>
  </si>
  <si>
    <t xml:space="preserve">Apoyar la construcción y la actualización de los Planes de Acción Territorial de victimas PAT municipales y  el PAT departamental </t>
  </si>
  <si>
    <t>Número de Planes acción territorial de víctimas apoyados</t>
  </si>
  <si>
    <t>Procesos de articulación asistencia y atención a los municipios y su población víctima Sesiones de Comites y Subcomites</t>
  </si>
  <si>
    <t xml:space="preserve">Brindar asistencia a los 12 municipios del Departamento para las actualizaciones de los PAT municipales de manera armonica con el PAT departamental. </t>
  </si>
  <si>
    <t xml:space="preserve">
Diseñar e implementar el sistema de información para la prevención, atención, asistencia y reparación integral a las víctimas del conflicto armado interno </t>
  </si>
  <si>
    <t>Sistema de información diseñado e implementado</t>
  </si>
  <si>
    <t>Seguimiento a implementación  de la Herramienta de Gestión Local en los 12 municipios del Departamento</t>
  </si>
  <si>
    <t>PROTECCIÓN Y GARANTÍAS DE NO REPETICIÓN</t>
  </si>
  <si>
    <t>Implementar el plan integral de prevención a las violaciones de  Derechos Humanos DDHH e infracciones  al Derecho Internacional Humanitario DIH</t>
  </si>
  <si>
    <t>Plan de prevención de violaciones de  DDHH e infracciones  del  DIH implementado</t>
  </si>
  <si>
    <t>201663000-0032</t>
  </si>
  <si>
    <t>Implementación del Plan Integral de prevención de vulneraciones de los Derechos Humanos DDHH e infracciones  al Derecho Internacional Humanitario DIH en el departamento del Quindio</t>
  </si>
  <si>
    <t xml:space="preserve">Promoción de sociedades pacíficas e inclusivas para el desarrollo sostenible,facilitar el acceso a la justicia para todos y crear instituciones eficace, responsables e inclusivas a toodos los niveles (ODS 16). 
</t>
  </si>
  <si>
    <t xml:space="preserve">1.Empleo y control social en las zonas de influencia del comercio de estupefacientes 
2.Control de las organizaciónes y  grupos delicuenciales por la influencia de organizaciones de otras regiones  al margen de la ley
3.Complementar las acciones municipales de manera integral. 
</t>
  </si>
  <si>
    <t>Realizar jornadas de socialización en rutas de protección a Juntas de Acción Comunal en los 12 municipios del Departamento</t>
  </si>
  <si>
    <t xml:space="preserve">Apoyar en los doce (12) municipios la articulación institucional para la prevención a las violaciones DDHH  e infracciones al DIH </t>
  </si>
  <si>
    <t xml:space="preserve">Número de municipios apoyados </t>
  </si>
  <si>
    <t>Foro de Derechos Humanos</t>
  </si>
  <si>
    <t>Realizar jornadas de capacitación para la  prevencion y sensibilizacion de los Derechos Humanos en los 12 municipios del Departamento</t>
  </si>
  <si>
    <t xml:space="preserve">Actualizar e Implementar el plan lucha contra la trata de personas
</t>
  </si>
  <si>
    <t>Programa de atención integral a victimas de trata de personas actualizado e  implementado</t>
  </si>
  <si>
    <t>PREPARADOS PARA LA PAZ</t>
  </si>
  <si>
    <t>Implementar plan de acción de Derechos Humanos articulado interinstitucionalmente, de  protección de los Derechos Humanos DDHH y la Paz en los doce (12) municipios del departamento</t>
  </si>
  <si>
    <t>Numero de municipios con programa de fortalecimiento de las instancias de participación implementado</t>
  </si>
  <si>
    <t>201663000-0034</t>
  </si>
  <si>
    <t>Construcción de la Paz Territorial en el Departamento del Quindio</t>
  </si>
  <si>
    <t xml:space="preserve">Promoción de sociedades pacíficas e inclusivas para el desarrollo sostenible,facilitar el acceso a la justicia para todos y crear instituciones eficaces, responsables e inclusivas a toodos los niveles (ODS 16). 
</t>
  </si>
  <si>
    <t xml:space="preserve">1. Factores generadores  de expresión de valores,actidudes,tradiciones y patrones de comporatmiento de respeto a la vida,los DDHH y la libertad de expresón 
2. Creación de una cultura en DDHH e igualdad y no discriminación 
</t>
  </si>
  <si>
    <t>Asistencia Tecnica para la formulación y actualización de planes de DDHH en los municipios del Depto</t>
  </si>
  <si>
    <t>Acompañamiento a Comites Municipales de Derechos Humanos que estén creados y funcionando</t>
  </si>
  <si>
    <t xml:space="preserve">Apoyar y articular en los doce (12) municipios  del departamento las actuaciones institucionales en procura de la garantía de la construcción de paz </t>
  </si>
  <si>
    <t>Número de municipios apoyados y articulados</t>
  </si>
  <si>
    <t>Fortalecer Consejo Departamental de Paz</t>
  </si>
  <si>
    <t>Socialización de implementación de los acuerdos en el Departamento</t>
  </si>
  <si>
    <t>Foro DDHH</t>
  </si>
  <si>
    <t>Apoyo para la Politica de Reintegrados</t>
  </si>
  <si>
    <t>Acciones en pro de la construcción de paz</t>
  </si>
  <si>
    <t>EL QUINDIO DEPARTAMENTO RESILIENTE</t>
  </si>
  <si>
    <t>QUINDIO PROTEGIENDO EL FUTURO</t>
  </si>
  <si>
    <t xml:space="preserve">Realizar catorce (14) estudios de riesgo y análisis de vulnerabilidad en  los municipios del departamento </t>
  </si>
  <si>
    <t>Número de estudios de riesgo analizados</t>
  </si>
  <si>
    <t>201663000-0036</t>
  </si>
  <si>
    <t xml:space="preserve">Administración del  riesgo mediante el conocimiento, la reducción y el manejo del desastre  en el Departamento del Quindio. </t>
  </si>
  <si>
    <t xml:space="preserve">Lograr que las ciudadaes y los asentamientos humanos sean inclusivos,resilientes y sostenibles (ODS-objetivo 11)
</t>
  </si>
  <si>
    <t xml:space="preserve">1. Conocimiento de los riesgos en el departamento.
2. Diseñar modelos de reducción del riesgo en el departamento.
3. Fortalecer las instituciones  para el adecuado manejo de los desastres.  
</t>
  </si>
  <si>
    <t xml:space="preserve">Realizar estudios de riesgo y análisis de vulnerabilidad en  los municipios del departamento </t>
  </si>
  <si>
    <t xml:space="preserve">Apoyar a ciento cincuenta (150) instituciones educativas del departamento en la formulación de Planes Escolares de Gestión del Riesgo (PGERD) </t>
  </si>
  <si>
    <t xml:space="preserve">Número de instituciones educativas apoyadas en la formulación de los PGERD  </t>
  </si>
  <si>
    <t>Conocimiento manejo y reducción del riesgo en el departamento</t>
  </si>
  <si>
    <t>Apoyar a los doce (12) municipios del departamento en procesos de educación a las comunidades frente a la prevención y preparación para las emergencias por fenómenos de origen natural y/o antrópico no intencional</t>
  </si>
  <si>
    <t>Número de municipios en procesos de educación a las comunidades apoyados</t>
  </si>
  <si>
    <t>Apoyo en formacion y capacitación de gestión del riesgo</t>
  </si>
  <si>
    <t>Fortalecimiento instituciones de socorro</t>
  </si>
  <si>
    <t>Material didáctico</t>
  </si>
  <si>
    <t>Organización de foros, talleres, eventos, y/o actividades</t>
  </si>
  <si>
    <t xml:space="preserve">Realizar 10 intervenciones en  áreas vulnerables del departamento </t>
  </si>
  <si>
    <t>Número de intervenciones en áreas vulnerables realizadas</t>
  </si>
  <si>
    <t>Leventamiento de información  geologíca en áreas vulnerables</t>
  </si>
  <si>
    <t xml:space="preserve">Fortalecer el comité departamental de gestión del riesgo de desastres </t>
  </si>
  <si>
    <t>Comité departamental de gestión del riesgo de desastres fortalecido</t>
  </si>
  <si>
    <t>Mantenimiento red de comunicaciones</t>
  </si>
  <si>
    <t>Servicios y atención  de manejo de riesgos</t>
  </si>
  <si>
    <t>FORTALECIMIENTO INSTITUCIONAL PARA LA GESTIÓN DEL RIESGO DE DESASTRES COMO UNA ESTRATEGIA DE DESARROLLO</t>
  </si>
  <si>
    <t>Poner en funcionamiento operativo la sala de crisis del Departamento</t>
  </si>
  <si>
    <t>Sala de crisis del departamento funcionando</t>
  </si>
  <si>
    <t>201663000-0038</t>
  </si>
  <si>
    <t>Apoyo institucional en la gestión del riesgo  en el Departamento del Quindio</t>
  </si>
  <si>
    <t xml:space="preserve">Lograr que las ciudadaes y los asentamientos humanos sean inclusivos, resilientes y sostenibles (ODS-objetivo 11)
</t>
  </si>
  <si>
    <t xml:space="preserve">1. Cumplimiento de los protocolos para la preparación y manejo de la emergencia.
2. Destinación de recursos en el ambito local para la atención de las emergencias.
</t>
  </si>
  <si>
    <t>Fortalecer  la dotación de la bodega estratégica de la Unidad Departamental de la Gestión del Riesgo de Desastres UDEGER</t>
  </si>
  <si>
    <t>Unidad Departamental de la Gestión del Riesgo de Desastre UDEGER dotada</t>
  </si>
  <si>
    <t>PODER CIUDADANO</t>
  </si>
  <si>
    <t>QUINDIO SI A LA PARTICIPACIÓN</t>
  </si>
  <si>
    <t>Desarrollar estrategias tendientes a promover la participación ciudadana en el departamento</t>
  </si>
  <si>
    <t>Estrategias de participación desarrolladas</t>
  </si>
  <si>
    <t>201663000-0039</t>
  </si>
  <si>
    <t>Construcción de la participación ciudadana y control social en el Departamento del Quindio</t>
  </si>
  <si>
    <t xml:space="preserve">Elevar el promedio de la participación de la ciudadania en los procesos de elección popular del cuatrenio.
</t>
  </si>
  <si>
    <t xml:space="preserve">1.  Implementación y difusión  en las entidades territoriales de los canalaes  y medios para la participación de los ciudadanos.
Fortalecimeinto en la estructuración de políticas, programas ,legislación, proyectos sociales y desarrollo comunitario.
2. Convicción de la comunidad  en los programas encaminados a brindar el acercamiento a las instituciones públicas
3.  Fortalecimeinto en la estructuración de políticas, programas ,legislación, proyectos sociales y desarrollo comunitario.
</t>
  </si>
  <si>
    <t xml:space="preserve">20
</t>
  </si>
  <si>
    <t>Recurso ordinario</t>
  </si>
  <si>
    <t xml:space="preserve">Celebración de la semana de participación </t>
  </si>
  <si>
    <t>Realización de eventos para el  fortalecimiento a la participación ciudadana y control social</t>
  </si>
  <si>
    <t xml:space="preserve">Logística, transporte y/o refrigerios </t>
  </si>
  <si>
    <t>Material y piezas promocionales como estrategías de participación</t>
  </si>
  <si>
    <t>Servicios de Apoyo para eventos de formación,capacitación</t>
  </si>
  <si>
    <t xml:space="preserve">Apoyo a estrategías y/o programas de promoción y fortalecimiento de la participación ciudadana </t>
  </si>
  <si>
    <t>Creación y puesta en funcionamiento  del Consejo departamental de participación Ciudadana</t>
  </si>
  <si>
    <t xml:space="preserve">Consejo departamental creado y funcionando </t>
  </si>
  <si>
    <t>Servicios de apoyo a la operatividad del consejo de participación ciudadana</t>
  </si>
  <si>
    <t>Material pedagogíco y/o promocional relacionado con el consejo de participación</t>
  </si>
  <si>
    <t>Prestación de servicio de transporte</t>
  </si>
  <si>
    <t xml:space="preserve">Logística y/o refrigerios </t>
  </si>
  <si>
    <t>Apoyar  la comisión para la Coordinación y Seguimiento de los procesos electorales del departamento del Quindío  según el numero de eventos que se presenten</t>
  </si>
  <si>
    <t xml:space="preserve">N° de procesos electorales apoyados </t>
  </si>
  <si>
    <t>Formular e implementar la política pública departamental de libertad religiosa en desarrollo  del árticulo 244 de la ley  1753 "por medio de la cual  se expide  el Plan Nacional de Desarrollo 2014-2018 TODOS POR UN NUIEVO PAÍS"</t>
  </si>
  <si>
    <t xml:space="preserve">Politica pública formulada e implementada </t>
  </si>
  <si>
    <t xml:space="preserve">Realización de eventos y/o encuentros de libertad religiosa </t>
  </si>
  <si>
    <t>Materíal pedagógico y/o promocional relacionado</t>
  </si>
  <si>
    <t xml:space="preserve">Comunales comprometidos con el desarrollo </t>
  </si>
  <si>
    <t xml:space="preserve">Fortalecer  organismos comunales en los  12 municipios del departamento en el mejoramiento organizacional y participativo </t>
  </si>
  <si>
    <t xml:space="preserve">Organismos comunales  municipales fortalecidos </t>
  </si>
  <si>
    <t>201663000-0040</t>
  </si>
  <si>
    <t xml:space="preserve">Desarrollo de los Organismos Comunales en el Departamento del Quindio </t>
  </si>
  <si>
    <t xml:space="preserve">Consolidar mecanismos  de integración  regional y municipal 
</t>
  </si>
  <si>
    <t xml:space="preserve">1.  Fortalecer la estructuración deprogramas de capacitación en legislación, proyectos sociales y desarrollo comunitario. Mejoramiento en  los procesos de inspección, vigilancia y control realizados a los organismos comunales.
</t>
  </si>
  <si>
    <t>Servicios como apoyo al fortalecimiento de los organismos  comunales</t>
  </si>
  <si>
    <t>Apoyo para fortalecimiento de programas de los organismos comunales</t>
  </si>
  <si>
    <t>VEEDURIAS Y RENDICIÓN DE CUENTAS</t>
  </si>
  <si>
    <t>Implementar un (1) programa de fortalecimiento de las veedurías ciudadanas del departamento</t>
  </si>
  <si>
    <t>Programa de fortalecimiento implementado</t>
  </si>
  <si>
    <t>0309 - 5 - 3 1 5 26 84 16 42 - 20</t>
  </si>
  <si>
    <t>201663000-0042</t>
  </si>
  <si>
    <t xml:space="preserve">Fortalecimiento de las veedurias ciudadanas en el Departamento del Quindio </t>
  </si>
  <si>
    <t xml:space="preserve">Consolidar mecanismos  de integración  regional y municipal 
</t>
  </si>
  <si>
    <t xml:space="preserve">1.  Conocimiento de la legislación que permite el ejercicio  del control social 
2.  Difusión masiva sobre  el ejercicio del control social 
</t>
  </si>
  <si>
    <t>Servicio como apoyo a las estrategías de fortalecimiento a las veedurias ciudadanas</t>
  </si>
  <si>
    <t xml:space="preserve">Suministro de logística  y/o refrigerios </t>
  </si>
  <si>
    <t xml:space="preserve">Difusión en medios masivos  de comunicación (radio impresos entre otros) para la promoción y el fortalecimiento del control social y las  veedurias ciudadanas  </t>
  </si>
  <si>
    <t>Prestación de servicios de transporte</t>
  </si>
  <si>
    <t>JORGE ANDRÉS BUITRAGO MONCALEANO</t>
  </si>
  <si>
    <t>Secretario del Interior</t>
  </si>
  <si>
    <t xml:space="preserve">HOMBRE </t>
  </si>
  <si>
    <t>Mestiza</t>
  </si>
  <si>
    <t>Victimas</t>
  </si>
  <si>
    <t>Inclusion Social</t>
  </si>
  <si>
    <t>Educacion Para la Paz</t>
  </si>
  <si>
    <t>Arte para todos</t>
  </si>
  <si>
    <t xml:space="preserve">Apoyar treinta (30) proyectos y/o actividades de formacion,difusion, circulacion, creacion e investigacion, planeacion y de espacios para el disdfrute de las artes </t>
  </si>
  <si>
    <t>Nro. de artistas y gestores en base de datos  / Cantidad de artistas y gestores incluidos en seguridad social</t>
  </si>
  <si>
    <t xml:space="preserve">Apoyo a seguridad social del creador y gestor cultural del Departamento del Quindio </t>
  </si>
  <si>
    <t xml:space="preserve">Garantizar de seguridad social integral a gestores culturales y artistas </t>
  </si>
  <si>
    <t xml:space="preserve">Garantizar la seguridad social  para artistas y gestores culturales </t>
  </si>
  <si>
    <t xml:space="preserve">Aportes para la seguridad social de artistas reconocidos por el consejo Departamental de Cultura </t>
  </si>
  <si>
    <t>Apoyar  treinta (30) proyectos y/o actividades de formación, difusión, circulación, creación e investigación, planeación y de espacios para el disfrute de las artes</t>
  </si>
  <si>
    <t>Nro de proyectos o actividades programdas  /  Proyectos o actividades ejecutados</t>
  </si>
  <si>
    <t>Apoyo al arte y la cultura en todo el Departamento del Quindío</t>
  </si>
  <si>
    <t>Fortalecimiento en los procesos culturales y artísticos para mejorar la calidad, la creatividad, la difusión y el reconocimiento de la diversidad y la diferencia en el departamento</t>
  </si>
  <si>
    <t>Escuelas de formación</t>
  </si>
  <si>
    <t xml:space="preserve"> Difusión y Circulación Artística</t>
  </si>
  <si>
    <t>Apoyo técnico y logístico</t>
  </si>
  <si>
    <t>Apoyar  ciento veinte (120) proyectos del programa de concertación cultural del departamento</t>
  </si>
  <si>
    <t>Alta concertación de proyectos con la institucionalidad cultural</t>
  </si>
  <si>
    <t>Convocatoria y apoyo logístico</t>
  </si>
  <si>
    <t xml:space="preserve">Evaluación y Seguimiento </t>
  </si>
  <si>
    <t>Cofinanciación de proyectos</t>
  </si>
  <si>
    <t>Apoyar treinta y seis (36) proyectos mediante estímulos artísticos y culturales</t>
  </si>
  <si>
    <t>Mayor apoyo a la creación investigación y producción artistica</t>
  </si>
  <si>
    <t xml:space="preserve"> Evaluación y Seguimiento </t>
  </si>
  <si>
    <t xml:space="preserve">Emprendimiento Cultural </t>
  </si>
  <si>
    <t>Fortalecer cinco (5) procesos de emprendimiento cultural y de desarrollo de industrias creativas</t>
  </si>
  <si>
    <t>0310 - 5 - 3 1 3 9 30 5 47 - 20</t>
  </si>
  <si>
    <t xml:space="preserve">Fortalecimiento y promoción del  emprendimiento cultural y las industrias creativas en el Departamento </t>
  </si>
  <si>
    <t xml:space="preserve">Disminución en la tasa de desempleo del departamento </t>
  </si>
  <si>
    <t>Fortalecimiento de los  procesos de emprendimiento cultural y de desarrollo de industrias creativas en el departamento</t>
  </si>
  <si>
    <t>Identificación y apoyo económico a organizaciones con proyectos de emprendimiento cultural</t>
  </si>
  <si>
    <t xml:space="preserve"> Seguimiento y evaluación del proceso de apoyo a emprendedores</t>
  </si>
  <si>
    <t>Lectura, escritura y bibliotecas</t>
  </si>
  <si>
    <t>Apoyar  veinte (20) proyectos y/o actividades en investigación, capacitación y difusión de la lectura y escritura para fortalecer la Red Departamental de Bibliotecas</t>
  </si>
  <si>
    <t xml:space="preserve">Disminuir la proporción de niños que desertan en educación básica secundaria y media   </t>
  </si>
  <si>
    <t>Aprovechamiento de la Red Departamental de Bibliotecas Públicas para la formación en lectura y escritura</t>
  </si>
  <si>
    <t>Encuentros para el intercambio, formación y retroalimentación de la Red de Bibliotecas</t>
  </si>
  <si>
    <t>Dotación y adecuación bibliotecaria</t>
  </si>
  <si>
    <t xml:space="preserve">Coordinación de actividades para el fortalecimiento de la Red </t>
  </si>
  <si>
    <t xml:space="preserve">Ampliación de espacios y acciones para la difusión de la lectura y escritura </t>
  </si>
  <si>
    <t>Apoyo al proyecto editorial Biblioteca de Autores Quindianos</t>
  </si>
  <si>
    <t>Apoyo a actividades de difusión, promoción y circulación literaria</t>
  </si>
  <si>
    <t>Patrimonio, paisaje cultural cafetero, ciudadanía y diversidad cultural</t>
  </si>
  <si>
    <t>Viviendo el patrimonio y el Paisaje Cultural Cafetero</t>
  </si>
  <si>
    <t xml:space="preserve">Apoyar treinta y dos (32) proyectos y/o actividades en gestión, investigación,  protección, divulgación y salvaguardia del patrimonio y diversidad cultural </t>
  </si>
  <si>
    <t>Apoyo al reconocimiento, apropiación, salvaguardia y difusión del patrimonio cultural en todo el Departamento del Quindío.</t>
  </si>
  <si>
    <t xml:space="preserve">Alta valoracion, apropiacion y salvaguardia del patrimonio cultural material e inmaterial </t>
  </si>
  <si>
    <t>Programas departamentales para conservación, protección, salvaguardia y difusión del Patrimonio Cultural</t>
  </si>
  <si>
    <t>Difusión y salvaguardia del patrimonio cultural</t>
  </si>
  <si>
    <t>Investigaciones</t>
  </si>
  <si>
    <t>Apoyo a procesos, evaluación y seguimiento</t>
  </si>
  <si>
    <t>Mayor reconocimiento y valoración de la diversidad poblacional presente en el Quindío</t>
  </si>
  <si>
    <t>Apoyo a  proyectos y/o actividades de poblaciones especiales</t>
  </si>
  <si>
    <t xml:space="preserve">Apoyar diez (10) proyectos y/o actividades orientados a fortalecer la articulación comunicación y cultura </t>
  </si>
  <si>
    <t>Fortalecimiento de la comunicación, la ciudadanía  y el sistema departamental de cultura  en el Quindio.</t>
  </si>
  <si>
    <t xml:space="preserve">Incremento en iniciativas que integren comunicación y cultura que contribuyan fortalecimiento del Sistema Departamental de Cultura  </t>
  </si>
  <si>
    <t>Mayor articulación entre la institucionalidad cultural y los gestores culturales para ampliar el acceso a la cultura y las artes.</t>
  </si>
  <si>
    <t>Apoyo a medios ciudadanos y comunitarios</t>
  </si>
  <si>
    <t>Implementación de una emisora de interés público del departamento del Quindío</t>
  </si>
  <si>
    <t>Apoyar  dieciséis (16) actividades y/o proyectos  para el afianzamiento del Sistema Departamental de Cultura</t>
  </si>
  <si>
    <t>Participación y  apoyo por parte de la Gobernación del Quindío a medios ciudadanos, comunitarios y de interés público</t>
  </si>
  <si>
    <t>Fortalecimiento del Sistema de Información Cultural</t>
  </si>
  <si>
    <t>Apoyo a Consejos de las artes y la cultura</t>
  </si>
  <si>
    <t>Edad Económicamente 
Activa(20-59 años)</t>
  </si>
  <si>
    <t>INCLUSION SOCIAL</t>
  </si>
  <si>
    <t>Apoyo al deporte asociado</t>
  </si>
  <si>
    <t xml:space="preserve"> Ligas deportivas del departamento del Quindío</t>
  </si>
  <si>
    <t xml:space="preserve">Apoyar  y fortalecer veintitrés (23) ligas deportivas   </t>
  </si>
  <si>
    <t>Ligas deportivas apoyadas y fortalecidas</t>
  </si>
  <si>
    <t>2234468202_4</t>
  </si>
  <si>
    <t>201663000-0161</t>
  </si>
  <si>
    <t>Apoyo al deporte asociado en el Departamento del Quindio</t>
  </si>
  <si>
    <t xml:space="preserve">Incrementar los niveles de desarrollo en el deporte formativo y competitivo del departamento del quindio
</t>
  </si>
  <si>
    <t xml:space="preserve">Fortalecer los procesos con deportistas de altos logros 
</t>
  </si>
  <si>
    <t>Apoyo a las ligas en los eventos deportivos de carácter federal  (Adquisición de Bienes y Servicios)</t>
  </si>
  <si>
    <t>GERENTE GENERAL INDEPORTES</t>
  </si>
  <si>
    <t>2234468202-12</t>
  </si>
  <si>
    <t>Realizar acompañamiento y asesorìa a las ligas y clubes del departamento  (Componente tecnico)</t>
  </si>
  <si>
    <t>2234468202-9</t>
  </si>
  <si>
    <t>ICLD</t>
  </si>
  <si>
    <t>Apoyar  a veinte  (20) deportistas en nivel de talento, de proyección y de altos logros con el programa de incentivos económicos a deportistas.</t>
  </si>
  <si>
    <t>Número de deportistas incentivados</t>
  </si>
  <si>
    <t>2234468203_4</t>
  </si>
  <si>
    <t>Apoyo a deportistas de alto logros y reserva deportiva (Asistencia social)</t>
  </si>
  <si>
    <t xml:space="preserve"> Apoyo a eventos deportivos</t>
  </si>
  <si>
    <t/>
  </si>
  <si>
    <t>Apoyar 13 ligas de los eventos deportivos de carácter federado nacional y departamental</t>
  </si>
  <si>
    <t>Ligas apoyadas en eventos departamental y nacionales .</t>
  </si>
  <si>
    <t>2234469204-4</t>
  </si>
  <si>
    <t>Apoyo  logistico a las 13 ligas estrategicas  (Adquisición de Bienes y Servicios)</t>
  </si>
  <si>
    <t>2234469204_12</t>
  </si>
  <si>
    <t>Juegos intercolegiados</t>
  </si>
  <si>
    <t>Desarrollar cuatro (4) juegos Intercolegiados  en sus diferentes fases.</t>
  </si>
  <si>
    <t>Juegos intercolegiados desarrollados</t>
  </si>
  <si>
    <t>2234470205-4</t>
  </si>
  <si>
    <t>201663000-0162</t>
  </si>
  <si>
    <t>Apoyo a los juegos intercolegiados en el Deparrtamento del Quindìo</t>
  </si>
  <si>
    <t xml:space="preserve">Generar espacios de  competencia para las instituciones educativas, aumentando así el porcentaje de utilización de escenarios deportivos y disminuyendo los índices de sedentarismo
</t>
  </si>
  <si>
    <t xml:space="preserve">Fortalecer programas y actividades deportivas
</t>
  </si>
  <si>
    <t xml:space="preserve">Acompañamiento a la fase departamental y nacional de los juegos intercolegiados (Adquisición de Bienes y Servicios) </t>
  </si>
  <si>
    <t>2234470205-7</t>
  </si>
  <si>
    <t>2234470205-12</t>
  </si>
  <si>
    <t>COLDEPORTES</t>
  </si>
  <si>
    <t>Deporte formativo, deporte social comunitario y juegos  tradicionales.</t>
  </si>
  <si>
    <t>Asesorar  los doce (12) municipios del departamento del Quindío asesorados mediante   solicitudes de carácter técnico, administrativo y financiero para   las escuelas deportivas,  según los requerimientos.</t>
  </si>
  <si>
    <t>Municipios asesorados técnica, administrada y financieramente en los procesos de escuelas deportivas</t>
  </si>
  <si>
    <t>2234471206_12</t>
  </si>
  <si>
    <t>201663000-0163</t>
  </si>
  <si>
    <t>Apoyo al Deporte formativo, deporte social comunitario y juegos  tradicionales en el Departamento del Quindío</t>
  </si>
  <si>
    <t xml:space="preserve">Generar espacios recreo-deportivos, aumentando el porcentaje de utilización de escenarios deportivos y
disminuyendo los índices de consumo de estupefacientes
</t>
  </si>
  <si>
    <t>Fortalecer los espacios recreodeportivos</t>
  </si>
  <si>
    <t>Brindar asesoria a los doce municipios del departamento (Componente tecnico)</t>
  </si>
  <si>
    <t>Desarrollar  1 eventos de deporte social y comunitario.</t>
  </si>
  <si>
    <t>Eventos deportivos social y comunitarios desarrollar</t>
  </si>
  <si>
    <t>2234471207_12</t>
  </si>
  <si>
    <t>Realizacion de eventos deportivos en el departamento (Adquisición de Bienes y Servicios)</t>
  </si>
  <si>
    <t>Apoyar  técnicamente un 1  evento de  Juegos Comunales en la fase Departamental</t>
  </si>
  <si>
    <t>Juegos comunales apoyados.</t>
  </si>
  <si>
    <t>2234471208_4</t>
  </si>
  <si>
    <t>Realizacion de los juegos comunales en el departamento (Adquisición de Bienes y Servicios)</t>
  </si>
  <si>
    <t>2234471208_12</t>
  </si>
  <si>
    <t>Si Recreación y actividad física para ti</t>
  </si>
  <si>
    <t>Recreación,  para el Bien Común</t>
  </si>
  <si>
    <t>Apoyar de forma articulada el desarrollo del programa (1) "Campamentos Juveniles"</t>
  </si>
  <si>
    <t>Programa de recreación para la juventud diseñado y desarrollado</t>
  </si>
  <si>
    <t>2234572209-3</t>
  </si>
  <si>
    <t>201663000-0164</t>
  </si>
  <si>
    <t xml:space="preserve"> Apoyo a la Recreación,  para el Bien Común en el Departamento del Quindío</t>
  </si>
  <si>
    <t xml:space="preserve">Disminuir los indices de consumo de estupefacientes en los municipios del departamento a través  del desarrollo de espacios recreodeportivos. 
</t>
  </si>
  <si>
    <t>Fortalecer una cultura recreo-deportiva en la poblacion</t>
  </si>
  <si>
    <t>Brindar apoyo tecnico y logistico a campamentos juveniles (Adquisición de Bienes y Servicios)</t>
  </si>
  <si>
    <t>2234572209_7</t>
  </si>
  <si>
    <t>Apoyar de forma articulada el programa nuevo comienzo "Otro Motivo para Vivir" (1).</t>
  </si>
  <si>
    <t>Programa nuevo comienzo "Otro Motivo para Vivir" articulado y desarrollado.</t>
  </si>
  <si>
    <t>2234572210_4</t>
  </si>
  <si>
    <t>Apoyo logistico y tecnico al adulto mayor (Adquisición de Bienes y Servicios)</t>
  </si>
  <si>
    <t>2234572210_3</t>
  </si>
  <si>
    <t>2234572210_7</t>
  </si>
  <si>
    <t>Crear y desarrollar una estrategia para articular la actividad recreativa social comunitaria desde la primera infancia hasta las personas mayores.</t>
  </si>
  <si>
    <t>Estrategia creada y desarrollada.</t>
  </si>
  <si>
    <t>2234572211_3</t>
  </si>
  <si>
    <t>Apoyo logistico tecnico (Adquisición de Bienes y Servicio)</t>
  </si>
  <si>
    <t>2234572211_7</t>
  </si>
  <si>
    <t xml:space="preserve"> Actividad física, hábitos y estilos de vida saludables</t>
  </si>
  <si>
    <t xml:space="preserve">implementar un (1) programa que permita ejecutar proyectos  de actividad física para la promoción de hábitos y estilos de vida saludables </t>
  </si>
  <si>
    <t xml:space="preserve">Programa implementado </t>
  </si>
  <si>
    <t>2234573212_3</t>
  </si>
  <si>
    <t>201663000-0165</t>
  </si>
  <si>
    <t>Apoyo a la actividad fisica, salud y productiva en el Departamento del Quindio.</t>
  </si>
  <si>
    <t xml:space="preserve">Disminuir los  índices en el consumo de estupefacientes  y sedentarismo en los municipios del departamento a traves de programa de actividad fisica y habitos saludables
</t>
  </si>
  <si>
    <t xml:space="preserve">Fomentar estios de vida saludable y actividad fisica
</t>
  </si>
  <si>
    <t>Actividades en promoción de hábitos y estilos de vida saludables  (Componente tecnico)</t>
  </si>
  <si>
    <t>2234573212_7</t>
  </si>
  <si>
    <t>Deporte, recreación, actividad fisica en los municipios del departamento del Quindío</t>
  </si>
  <si>
    <t>Apoyar doce (12) municipios en proyectos deportivos, recreactivos y de actividad fisica</t>
  </si>
  <si>
    <t>Numero de municipios apoyados</t>
  </si>
  <si>
    <t>22346741_2</t>
  </si>
  <si>
    <t>201663000-0166</t>
  </si>
  <si>
    <t>Apoyo a proyectos deportivos, recreativos y de actividad fisica, en el Departamento del Quindìo</t>
  </si>
  <si>
    <t>Disminuir los índices del consumo de estupefacientes en los municipios del departamento</t>
  </si>
  <si>
    <t xml:space="preserve">Fortalecer la articulacion interinstitucional
</t>
  </si>
  <si>
    <t>Brindar acompañamiento tecnico a los municipios Otros (Realizar convenios con los doce municipios del departamento para la transferencia de recursos de telefonia movil)</t>
  </si>
  <si>
    <t>IVA TELEFONIA MOVIL</t>
  </si>
  <si>
    <t>META FISICA</t>
  </si>
  <si>
    <t>Edad Económicamente Activa      (20-59 años)</t>
  </si>
  <si>
    <t>PRESUPUESTADO</t>
  </si>
  <si>
    <t>PROSPERIDAD CON EQUIDAD</t>
  </si>
  <si>
    <t>Quindío rural, inteligente, competitivo y empresarial</t>
  </si>
  <si>
    <t>Quindío Prospero y productivo</t>
  </si>
  <si>
    <t xml:space="preserve">Crear (1) y fortalecer (3) rutas competitivas </t>
  </si>
  <si>
    <t>Ruta competitiva creada y rutas fortalecidas</t>
  </si>
  <si>
    <t>0311 - 5 - 3 1 2 2 8 13 51 - 20</t>
  </si>
  <si>
    <t>201663000-0051</t>
  </si>
  <si>
    <t>Apoyo al mejoramiento de la competitividad a iniciativas  productivas en el  Departamento del Quindío</t>
  </si>
  <si>
    <t>Mejoramiento de  los  niveles de competitividad e innovación en  las empresas , a través de fortalecimiento de los cluster y  rutas competitivas  en el Departamento del Quindio.</t>
  </si>
  <si>
    <t>Incremento de las empresas competitivas en el departamento.</t>
  </si>
  <si>
    <t>Secretario de Turismo Industria y Comercio</t>
  </si>
  <si>
    <t>Fortalecimiento de las rutas Kaldia, Tumbaga y Artemis.</t>
  </si>
  <si>
    <t>Conformar e implementar (3) tres clúster priorizados en el Plan de Competitividad</t>
  </si>
  <si>
    <t>Clúster conformados e implementados</t>
  </si>
  <si>
    <t xml:space="preserve">Diseño, formulación y puesta en marcha del Centro  para el desarrollo y el  fortalecimiento de la investigación, tecnología,  Ciencia e Innovación .   </t>
  </si>
  <si>
    <t>Centro  para el desarrollo y el  fortalecimiento de la investigación, tecnología,  ciencia e innovación diseñado, formulado e implementado</t>
  </si>
  <si>
    <t>201663000-0052</t>
  </si>
  <si>
    <t>Fortalecimiento de  la   competitividad  a través de la  gestión de la innovación  y la tecnocología en el Departamento del Quindio</t>
  </si>
  <si>
    <t xml:space="preserve">Mejoramiento de las capacidades de la región para la gestión estratégica de la innovación en el departamento del Quindío. </t>
  </si>
  <si>
    <t>Suficiente infraestructura y equipamiento para el Centro de gestión de la innovación y la tecnología</t>
  </si>
  <si>
    <t>0311 - 5 - 3 1 2 2 8 13 52 - 20</t>
  </si>
  <si>
    <t xml:space="preserve">Apoyar la formulación del proyecto: Red de conocimiento de agro negocios del departamento </t>
  </si>
  <si>
    <t>Proyecto Red de conocimiento agroindustrial apoyado</t>
  </si>
  <si>
    <t>Gestión tecnológica y de capital humano pertinente, para incrementar la competitividad de sectores estratégicos</t>
  </si>
  <si>
    <t xml:space="preserve">Diseñar y fortalecer un proyecto de I+D+I </t>
  </si>
  <si>
    <t>Proyecto de I+D+I diseñado y fortalecido</t>
  </si>
  <si>
    <t>Hacia el Emprendimiento, Empresarismo, asociatividad y generación de empleo en el Departamento del Quindío</t>
  </si>
  <si>
    <t xml:space="preserve">Diseñar un ecosistema Regional de Emprendimiento y Asociatividad  </t>
  </si>
  <si>
    <t>Ecosistema regional de emprendimiento y asociatividad diseñado</t>
  </si>
  <si>
    <t>201663000-0053</t>
  </si>
  <si>
    <t>Apoyo al emprendimiento, empresarismo, asociatividad y generación de empleo en el departamento del Quindio</t>
  </si>
  <si>
    <t>Mejoramiento de los niveles de emprendimiento, empresarismo y asociatividad en el departamento del quindio</t>
  </si>
  <si>
    <t>Eficiente interacción y articulación del sector empresarial y demás actores para el fomento del emprendimiento, empresarismo y
asociatividad en el Departamento del Quindio</t>
  </si>
  <si>
    <t xml:space="preserve">Puesta en marcha y seguimiento a la operatividad de un ecosistema Regional de Emprendimiento y Asociatividad.   </t>
  </si>
  <si>
    <t>Participación en una convocatoria para proyectos de emprenderismo en conjunto con la Red Regional de Emprendimiento.</t>
  </si>
  <si>
    <t>Apoyar a doce (12) unidades de emprendimiento para jóvenes emprendedores.</t>
  </si>
  <si>
    <t>Unidades de emprendimiento apoyadas</t>
  </si>
  <si>
    <t>Eficiente estimulo con recursos financieros para el emprendimiento, empresarismo y asociatividad en el departamento del quindío</t>
  </si>
  <si>
    <t>Apoyar tres unidades de emprendimiento de jovenes emprendedores.</t>
  </si>
  <si>
    <t xml:space="preserve">0311 - 5 - 3 1 2 2 9 13 53 - 20
</t>
  </si>
  <si>
    <t>Apoyar   doce (12) Unidades de emprendimiento de grupos poblacionales con enfoque diferencial.</t>
  </si>
  <si>
    <t>Implementar un programa de gesiton financiera para el desarrollo de emprendimiento, empresarismo y asociatividad</t>
  </si>
  <si>
    <t>Programa de gestión finaciera implementado</t>
  </si>
  <si>
    <t>Puesta en marcha y seguimiento a la operatividad del Programa de Gestión Financiera para el Desarrollo de Emprendimiento, Empresarismo y Asociatividad.</t>
  </si>
  <si>
    <t>Quindío Sin Fronteras</t>
  </si>
  <si>
    <t>Fortalecer  doce (12) empresas en procesos internos y externos para la apertura a mercados regionales, nacionales e internacionales</t>
  </si>
  <si>
    <t>Empresas fortalecidas</t>
  </si>
  <si>
    <t>201663000-0056</t>
  </si>
  <si>
    <t xml:space="preserve">Fortalecimiento del sector empresarial  hacia mercados globales en el Departamento del Quindio .   </t>
  </si>
  <si>
    <t xml:space="preserve">Mejoramiento del potencial exportador de empresas con capacidad para su conexión a mercados gobales </t>
  </si>
  <si>
    <t>Mejoramiento en la generación de competencias y habilidades en las empresas del departamento del Quindío.</t>
  </si>
  <si>
    <t>Constituir e implementar una agencia de inversión empresarial</t>
  </si>
  <si>
    <t>Agencia de inversión constituida e implementada</t>
  </si>
  <si>
    <t>0311 - 5 - 3 1 2 2 10 13 56 - 20</t>
  </si>
  <si>
    <t>Fortalecimiento de mecanismos de inversión y de herramientas tecnológicas de servicios logisticos en el sector empresarial para su
conexión a mercados global</t>
  </si>
  <si>
    <t>Fortalecimiento de la Agencia de Inversión Empresarial y seguimiento  a su Plan de Acción.</t>
  </si>
  <si>
    <t>Diseñar la  plataforma de servicios logísticos nacionales e internacionales tendiente a lograr del departamento un centro de articulación de occidente</t>
  </si>
  <si>
    <t>Plataforma de servicios logísticos diseñada</t>
  </si>
  <si>
    <t>QUINDIO POTENCIA TURISTICA DE NATURALEZA Y DIVERSION</t>
  </si>
  <si>
    <t xml:space="preserve">Fortalecimiento de la oferta de productos y atractivos turísticos </t>
  </si>
  <si>
    <t>Diseñar, crear y/o fortalecer 15 Productos turísticos para ser ofertados</t>
  </si>
  <si>
    <t>Productos turísticos diseñados, creados y/o fortalecidos</t>
  </si>
  <si>
    <t>0311 - 5 - 3 1 2 3 11 13 59 - 20</t>
  </si>
  <si>
    <t>201663000-0059</t>
  </si>
  <si>
    <t>Fortalecimiento de la oferta de prestadores de servicos, productos y atractivos turísticos en el Departamento del Quindío.</t>
  </si>
  <si>
    <t xml:space="preserve">Mejoramiento del posicionamiento del departamento del Quindío como destino turistico en Colombia. </t>
  </si>
  <si>
    <t>Fortalecimiento de los factores que hacen competitivo el turismo.</t>
  </si>
  <si>
    <t>Diseñar, crear y/o fortalecer 5 Productos turísticos para ser ofertados</t>
  </si>
  <si>
    <t>Ordinarios</t>
  </si>
  <si>
    <t>Elaborar e implementar  un Plan de Calidad Turística del Destino</t>
  </si>
  <si>
    <t>Plan de Calidad elaborado e implementado</t>
  </si>
  <si>
    <t>Ejecución del Plan de Calidad Turistica</t>
  </si>
  <si>
    <t>Mejoramiento de la competitividad del Quindío como destino turístico</t>
  </si>
  <si>
    <t>Gestionar y ejecutar (3) proyectos para mejorar la competitividad del Quindío como destino turístico</t>
  </si>
  <si>
    <t>Proyectos gestionados y ejecutados</t>
  </si>
  <si>
    <t>201663000-0060</t>
  </si>
  <si>
    <t>Apoyo a la competitividad  como destino turístico en el Departamento del Quindío.</t>
  </si>
  <si>
    <t xml:space="preserve">Mejorar el nivel de competitividad de las empresas prestadoras de servicios turisticos en el departamento del Quindio </t>
  </si>
  <si>
    <t>Mejoramiento del nivel de gestion de recursos para proyectos y acciones que mejoren la competitividad del destino turistico</t>
  </si>
  <si>
    <t>Apoyo a la conformación de los cluster de Turismo de Naturaleza, MICE y Salud</t>
  </si>
  <si>
    <t>Apoyo al mejoramiento de la infraestructura turística.</t>
  </si>
  <si>
    <t>0311 - 5 - 3 1 2 3 12 13 60 - 20</t>
  </si>
  <si>
    <t>Ejecución del Plan Decenal de Turismo.</t>
  </si>
  <si>
    <t>Fortalecimiento al programa Club de Producto y actualización de actores.</t>
  </si>
  <si>
    <t>Apoyo para la capacitación a prestadores de servicios turísticos.</t>
  </si>
  <si>
    <t>Ejecución del  programa de turismo responsable.</t>
  </si>
  <si>
    <t>Promoción nacional e internacional del departamento como destino turístico</t>
  </si>
  <si>
    <t>Construcción del Plan de Mercadeo Turístico</t>
  </si>
  <si>
    <t>Plan de Mercadeo construido</t>
  </si>
  <si>
    <t>201663000-0062</t>
  </si>
  <si>
    <t>Apoyo a la promoción nacional e internacional como destino  turístico del Departamento del Quindío.</t>
  </si>
  <si>
    <t>Mejoramiento del nivel de impacto de las acciones de "Promocion del destino turistico del departamento del Quindio"</t>
  </si>
  <si>
    <t>Eficiente identificacion de los mercados prioritarios para productos turisticos</t>
  </si>
  <si>
    <t>Ejecución del Plan de Mercadeo para la  Promoción del departamento como destino turística nivel nacional.</t>
  </si>
  <si>
    <t>Ejecución del Plan de Mercadeo para la  Promoción del departamento como destino turística nivel internacional.</t>
  </si>
  <si>
    <t xml:space="preserve">NATALIA ANDREA RODRIGUEZ LONDOÑO </t>
  </si>
  <si>
    <t>SECRETARIA DE TURISMO,INDUSTRIA Y COMERCIO</t>
  </si>
  <si>
    <t>Quindío territorio vital</t>
  </si>
  <si>
    <t>Generación de entornos favorables y sostenibilidad ambiental</t>
  </si>
  <si>
    <t xml:space="preserve">Implementar un (1)  Sistema de Gestión Ambiental Departamental SIGAD </t>
  </si>
  <si>
    <t>Sistema de Gestión Ambiental Departamental SIGAD implementado</t>
  </si>
  <si>
    <t>0312 - 5 - 3 1 1 1 1 10 64 - 20</t>
  </si>
  <si>
    <t>201663000-0064</t>
  </si>
  <si>
    <t xml:space="preserve">Mantener la oferta hídrica promedio anual  de las Unidades de Manejo de Cuenca (UMC) del departamento del Quindío, a través procesos de consevación y mantenimiento de las areas de protección ambiental y  apoyo insterinsticuional en el Departamento del Quindio </t>
  </si>
  <si>
    <t>Potencializar  el Sistema Departamental y municipal de áreas protegidas</t>
  </si>
  <si>
    <t xml:space="preserve">Realización de actividades SIGAD. </t>
  </si>
  <si>
    <t>Ordinario</t>
  </si>
  <si>
    <t>Planes de manejo apoyados</t>
  </si>
  <si>
    <t xml:space="preserve">Apoyar el Plan Departamental  para la Gestión Integral de la Biodiversidad y sus Servicios Ecosistémicos PDGIB 2013-2024  </t>
  </si>
  <si>
    <t>Plan departamental apoyado</t>
  </si>
  <si>
    <t>Apoyo al Plan de gestión de la biodiversidad y sus servicios ecosistemicos PDGIB</t>
  </si>
  <si>
    <t>Diseñay ejecutar una poiica Departamental de uso racional de resiudos solidos y uso eficiente de energia</t>
  </si>
  <si>
    <t>Política departamental diseñada y ejecutada</t>
  </si>
  <si>
    <t xml:space="preserve">Realizar actividades de educación en competencias de sostenibilidad  que esten encamidas a la estructuración e implementación de las politicas de residuos y energia. </t>
  </si>
  <si>
    <t xml:space="preserve">Apoyar a los doce (12) municipios en las acciones de control y vigilancia de la explotación minera en coordinación con la autoridad ambiental </t>
  </si>
  <si>
    <t>Número de municipios en acciones de control y vigilancia de la explotación minera apoyados</t>
  </si>
  <si>
    <t xml:space="preserve">Acompañamiento a los municipios en las acciones de control y vigilancia de la explotación minera en coordinación con la autoridad ambiental </t>
  </si>
  <si>
    <t>Manejo integral del agua y saneamiento básico</t>
  </si>
  <si>
    <t>Número de cuencas con servicios ecosistémicos caracterizados</t>
  </si>
  <si>
    <t>201663000-0067</t>
  </si>
  <si>
    <t>Elaboracion de inventario de servicios ecosistemicos y diagnostico de los componentes de flora, fauna y recursos hidricos de 2 cuencas hidrograficas</t>
  </si>
  <si>
    <t>Fondo del Agua creado e implementado</t>
  </si>
  <si>
    <t>Bienes y servicios ambientales para las nuevas generaciones</t>
  </si>
  <si>
    <t>Áreas conservadas y restauradas</t>
  </si>
  <si>
    <t>201663000-0068</t>
  </si>
  <si>
    <t>Vigilancia, control y seguimiento a las áreas de protección</t>
  </si>
  <si>
    <t>Recuperación y mantenimiento de  las  zonas deterioradas en las áreas de protección.</t>
  </si>
  <si>
    <t>Número de cuencas conservadas</t>
  </si>
  <si>
    <t>0312 - 5 - 3 1 1 1 3 10 69 - 20</t>
  </si>
  <si>
    <t>201663000-0069</t>
  </si>
  <si>
    <t xml:space="preserve">Mejorar en la calidad del agua en los sistemas hídricos  </t>
  </si>
  <si>
    <t>Intervenir en herramientas del PCC las cuencas de los municipios con declaratoria de paisaje cultural cafetero</t>
  </si>
  <si>
    <t>Número de municipios con acciones de incentivos a la conservación promovidas</t>
  </si>
  <si>
    <t xml:space="preserve">Número de hectáreas restauradas </t>
  </si>
  <si>
    <t>Número de estrategias de educación desarrolladas</t>
  </si>
  <si>
    <t>Número de  jóvenes,  mujeres, población vulnerable y con enfoque diferencial capacitados</t>
  </si>
  <si>
    <t>Innovación para una caficultura sostenible en el departamento del Quindío</t>
  </si>
  <si>
    <t>Capacitar a cuatrocientos (400) caficultores del departamento en producción limpia y sostenible con producción de café con taza limpia, catación, tostión y barismo</t>
  </si>
  <si>
    <t>Número de caficultores capacitados</t>
  </si>
  <si>
    <t>201663000-0072</t>
  </si>
  <si>
    <t xml:space="preserve">Generar las condiciones adecuadas para aumetar del crecimiento del PIB del departamento  del Quindio frente al PIB Nacional  a travez de la participacion en ruedas de negocios y eventos especializados para acceder a mercados internacionales por parte del sector empresarial rural.
</t>
  </si>
  <si>
    <t>Cadena productiva del café sin valos agregado</t>
  </si>
  <si>
    <t>Crear (6) seis grupos multiplicadores de conocimiento en emprendimiento y calidad del café  para jóvenes y mujeres rurales, campesinas y cafeteras</t>
  </si>
  <si>
    <t>Número de grupos multiplicadores creados</t>
  </si>
  <si>
    <t>Portafolio de café origen Quindío creado</t>
  </si>
  <si>
    <t>Formalizar (1) un convenio interinstitucional para la inserción de los cafés de origen Quindío en los mercados nacionales e internacionales</t>
  </si>
  <si>
    <t>Convenio interinstitucional formalizado</t>
  </si>
  <si>
    <t>Centros Agroindustriales Regionales para la Paz - CARPAZ</t>
  </si>
  <si>
    <t>Crear e implementar seis (6) núcleos de asistencia técnica y transferencia de tecnología en el sector agropecuario</t>
  </si>
  <si>
    <t>Núcleos de asistencia creados e implementados</t>
  </si>
  <si>
    <t>0312 - 5 - 3 1 2 2 5 8 176 - 20</t>
  </si>
  <si>
    <t>201663000-0176</t>
  </si>
  <si>
    <t xml:space="preserve">Equiparar el crecimiento del PIB del departamento del Quindío al PIB nacional
</t>
  </si>
  <si>
    <t>Mejorar  la productividad primaria agropecuaria</t>
  </si>
  <si>
    <t>Apoyar cinco (5) sectores productivos agropecuarios del departamento en métodos de mercadeo que propicien innovación en los aspectos comerciales de los productos del Quindío</t>
  </si>
  <si>
    <t>Sectores productivos apoyados</t>
  </si>
  <si>
    <t>Articular la demanda existente y la oferta efectiva</t>
  </si>
  <si>
    <t>Crear  seis (6) centros logísticos  para la transformación agroindustrial - CARPAZ</t>
  </si>
  <si>
    <t>Centros logísticos creados</t>
  </si>
  <si>
    <t>Brindar un sistema eficiente de prestación de servicios públicos</t>
  </si>
  <si>
    <t>Capacitar seis (6) unidades agro empresariales de jóvenes y mujeres rurales</t>
  </si>
  <si>
    <t>Unidades agro empresariales capacitadas</t>
  </si>
  <si>
    <t>Fondo de financiamiento creado e implementado</t>
  </si>
  <si>
    <t>0312 - 5 - 3 1 2 2 5 8 177 - 20</t>
  </si>
  <si>
    <t>201663000-0177</t>
  </si>
  <si>
    <t>Reactivar un instrumento de prevención por eventos naturales para productos agrícolas.</t>
  </si>
  <si>
    <t>Instrumento de prevención por eventos naturales para productos agrícolas reactivado</t>
  </si>
  <si>
    <t xml:space="preserve">Generación de espacios de articulación institucional en apoyo de asistencia técnica rural ante eventos y riesgos naturales  </t>
  </si>
  <si>
    <t>Emprendimiento y empleo rural</t>
  </si>
  <si>
    <t>Número de sectores productivos apoyados</t>
  </si>
  <si>
    <t>201663000-0075</t>
  </si>
  <si>
    <t>Número de iniciativas productivas apalancadas</t>
  </si>
  <si>
    <t>Número de jóvenes y mujeres rurales capacitados</t>
  </si>
  <si>
    <t>Número de mujeres rurales campesinas, personas en condición de vulnerabilidad y con enfoque diferencial beneficiados</t>
  </si>
  <si>
    <t>Impulso a la competitividad productiva y empresarial del sector Rural</t>
  </si>
  <si>
    <t>0312 - 5 - 3 1 2 2 7 13 78 - 20</t>
  </si>
  <si>
    <t>201663000-0078</t>
  </si>
  <si>
    <t xml:space="preserve">Conocimiento de metodos no tradicionales de comercialización </t>
  </si>
  <si>
    <t>Impulsar la competitivdad productiva y empresarial  mediante ruedas de negocio</t>
  </si>
  <si>
    <t>Diseñar e implementar (1) un instrumento de planificación e información rural para la comercialización de productos transables</t>
  </si>
  <si>
    <t>Instrumento de planificación e información diseñado e implementado</t>
  </si>
  <si>
    <t xml:space="preserve"> INCLUSION SOCIAL</t>
  </si>
  <si>
    <t>Soberanía, seguridad alimentaria y nutricional</t>
  </si>
  <si>
    <t>Fomento a la Agricultura Familiar Campesina, agricultura urbana y mercados campesinos para la soberanía y  Seguridad alimentaria</t>
  </si>
  <si>
    <t>Diseñar e implementar un (1) programa de agricultura familiar campesina</t>
  </si>
  <si>
    <t>Programa de agricultura familiar campesina diseñado e implementado</t>
  </si>
  <si>
    <t>201663000-0079</t>
  </si>
  <si>
    <t>Apoyar la conformación de cuatro (4) alianzas para contratos de compra anticipada de productos de la agricultura familiar en el departamento del Quindío</t>
  </si>
  <si>
    <t>Numero de alianzas para contratos de compra anticipada apoyados</t>
  </si>
  <si>
    <t>Número de hectáreas sembradas</t>
  </si>
  <si>
    <t>Beneficiar a 2400 familias urbanas y periurbanas con parcelas de agricultura familiar para autoconsumo y comercio de excedentes</t>
  </si>
  <si>
    <t>Numero de familias beneficiadas</t>
  </si>
  <si>
    <t>Mejorar el estado nutricional de 1795 niños menor de 5 años y de 1531 niños de 6 a 18 años  en riesgo de desnutrición en el departamento</t>
  </si>
  <si>
    <t>Numero de población infantil en riesgo con estado nutricional de 0 a 5 años y de 6 a 18 años mejorado</t>
  </si>
  <si>
    <t>QUINDIO EJEMPLAR Y LEGAL</t>
  </si>
  <si>
    <t xml:space="preserve">Realizar 40 eventos  de sensibilización en transparencia , participación, buen gobierno y valores éticos y morales  </t>
  </si>
  <si>
    <t>No de Eventos  de sensibilización   realizados</t>
  </si>
  <si>
    <t>201663000-0082</t>
  </si>
  <si>
    <t>Desarrollar y fortalecer la cultura de la transparencia, participación, buen gobierno  y valores éticos y morales en el Departamento del Quindio</t>
  </si>
  <si>
    <t>Elevar el índice de transparencia en la administración departamental , mediante un proceso de formación incluyente con énfasis en valores éticos, morales y ciudadanos, para aumentar la confianza en la administración gubernamental del Quindío.</t>
  </si>
  <si>
    <t xml:space="preserve">Ciudadanos altamente  informados   en temas relacionados con ética, transparencia y buen gobierno
</t>
  </si>
  <si>
    <t>José Joaquin Rincon Pastrana
Director Oficina Privada</t>
  </si>
  <si>
    <t>Mejorar la cultura del civismo y participación de los ciudadanos  en los  procesos institucionales del gobierno.</t>
  </si>
  <si>
    <t>Implementar una (1) sala de transparencia "Urna de Cristal" en el Departamento</t>
  </si>
  <si>
    <t>Sala de transparencia implementada</t>
  </si>
  <si>
    <t>0313 - 5 - 3 1 5 26 83 17 83 - 20  </t>
  </si>
  <si>
    <t>201663000-0083</t>
  </si>
  <si>
    <t>Implementacion de una (1) sala de transparencia "Urna de Cristal" en el Departamento del Quindio</t>
  </si>
  <si>
    <t xml:space="preserve">Aumentar el conocimiento de la ciudadanía de los procesos precontractuales de la administración departamental    Mejorar el promedio de participación de la ciudadania en los procesos de elección  popular en el cuatrenio 
</t>
  </si>
  <si>
    <t xml:space="preserve">MODERNIZACIÓN TECNOLOGICA Y ADMINISTRATIVA </t>
  </si>
  <si>
    <t xml:space="preserve">Desarrollar e implementar una (1) estrategía de comunicaciones  </t>
  </si>
  <si>
    <t>Estrategía de comunicaciones desarrollada e implementada</t>
  </si>
  <si>
    <t>201663000-0081</t>
  </si>
  <si>
    <t>Implementación de  la estrategia de comunicaciones para  la divulgación de  los programas, proyectos,  actividades y servicios del Departamento del Quindío</t>
  </si>
  <si>
    <t>Fortalecer las herramientas de divulgación y comunicación de las metas resultado propuestas en el plan de desarrollo 2016-2019 " en defensa del bien común</t>
  </si>
  <si>
    <t>Incremento en el número de campañas institucionales para dar a conocer los programas y proyectos de la gobernación</t>
  </si>
  <si>
    <t>Ejecución de Plan de Medios (prensa, radio y televisión)</t>
  </si>
  <si>
    <t>Recurso Ordinario 
Superavit Ordinario</t>
  </si>
  <si>
    <t>Desarrollo de la estrategia de comunicación interna (boletin informativo)</t>
  </si>
  <si>
    <t>Planificación institucional en la divulgación de los programas y proyectos</t>
  </si>
  <si>
    <t xml:space="preserve">Operatividad de la estrategica de comunicaciones </t>
  </si>
  <si>
    <t>JOSE JOAQUIN RINCON PASTRANA</t>
  </si>
  <si>
    <t>SECRETARIO DE DESPACHO</t>
  </si>
  <si>
    <t>Edad Económicamente 
Activa (20-59 años)</t>
  </si>
  <si>
    <t>Cobertura Educativa</t>
  </si>
  <si>
    <t>Acceso y Pemanencia</t>
  </si>
  <si>
    <t>Implementar un (1) plan, programa y/o proyecto para el acceso de niños, niñas y jóvenes en las instituciones educativas</t>
  </si>
  <si>
    <t>Número de planes, programas y/o proyectos implementados</t>
  </si>
  <si>
    <t>201663000-0084</t>
  </si>
  <si>
    <t xml:space="preserve">Fortalecimiento de las estrategias para el acceso,  permanencia y seguridad  de los niños, niñas y jóvenes en el  sistema  educativo del Departamento del Quindio. </t>
  </si>
  <si>
    <t xml:space="preserve"> Bajar  los indices de deserciòn escolar en el Deprtamento del Quindío</t>
  </si>
  <si>
    <t xml:space="preserve"> Garantizar el adecuado manteniniento en las Instituciones  y Sedes Educativas
</t>
  </si>
  <si>
    <t>Servicio de Aseo y  Vigilancia para las Instituciones Educativas Oficiales y sus sedes educativas del Departamento del Quindio</t>
  </si>
  <si>
    <t>Secretario de Educación Departamental</t>
  </si>
  <si>
    <t>Implementar el Programa de Alimentación Escolar (PAE) en el departamento del Quindío</t>
  </si>
  <si>
    <t>Programa PAE implementado</t>
  </si>
  <si>
    <t xml:space="preserve">Implementar un programa de alimentacion escolar para las Instituciones educativas del departamento del Quindio, con el fin de  disminuir los indices de deserciòn escolar  durante la vigencia 2017
</t>
  </si>
  <si>
    <t xml:space="preserve">Suministro de alimientación escolar para la jornada regular y unica par los niños, niñas, adolescentes  y jóvenes escolarizados con matricula oficial en las Instituciones Educativas </t>
  </si>
  <si>
    <t>Implementar el programa de transporte escolar en el departamento del Quindio</t>
  </si>
  <si>
    <t>Programa de transporte escolar implementado</t>
  </si>
  <si>
    <t>Garantizar el transporte escolar a los niños, niñas, jóvenes y adolescentes de la zona rural de los 11 municipios no certificados del Departamento del Quindío para disminuir las distancias de desplazamiento y garantizar el acceso al sistema educativo.</t>
  </si>
  <si>
    <t>Transferencia de recursos  a los Municipios, para la cofinanciación del servicio de transporte a los alumnos de básica y media que habiten en los corregimientos y veredas, que granaticen la permanencia en el sistema educativo 
Municipios Transporte</t>
  </si>
  <si>
    <t>Educación inclusiva con acceso y permanencia para poblaciones vulnerables - diferenciales</t>
  </si>
  <si>
    <t>Atender cuatro mil quinientos (4.500)  personas de la población adulta del departamento (jóvenes y adultos, madres cabeza de hogar)</t>
  </si>
  <si>
    <t>número de estudiantes  pertenecientes a la población adulta  (jóvenes y adultos) atendidos  en el sistema educativo</t>
  </si>
  <si>
    <t> 0314 - 5 - 3 1 3 5 17 1 86 - 20
1404 - 5 - 3 1 3 5 17 1 86 - 25</t>
  </si>
  <si>
    <t>201663000-0086</t>
  </si>
  <si>
    <t>Implementación de estrategias de inclusión para garantizar la atención educativa a población vulnerable en el  Departamento del  Quindío.</t>
  </si>
  <si>
    <t>Incrementar la atención de la población vulnerable del departamento del Quindío</t>
  </si>
  <si>
    <t>Implementar un plan integral  gubernamental para la caracterización y atencion de la poblacion vulnerabe en edad escolar en el departamento del quindio</t>
  </si>
  <si>
    <t>Logística (papeleria, afiches, volantes, folletos, pendones, entre otras), para el desarrollo de actividades  educativas de la poblacion adulta del departamento</t>
  </si>
  <si>
    <t xml:space="preserve">
Secretario de Educación Departamental</t>
  </si>
  <si>
    <t>Diseñar e implementar una estrategia que permita disminuir la tasa de analfabetismo en los municipios del Departamento del Quindío</t>
  </si>
  <si>
    <t xml:space="preserve">Estrategia diseñada e  implementada </t>
  </si>
  <si>
    <t>Promoción desarrollo del programa de alfabetización y  educación  poblacion adulta del departamento</t>
  </si>
  <si>
    <t>Atender cuatrocientos noventa (490) personas de la población étnica (Afro descendientes e indígenas)  en el sistema educativo en los diferentes niveles.</t>
  </si>
  <si>
    <t>Número de personas pertenecientes a la población étnica (afrodescendientes e indígenas)  atendidos en el sistema educativo</t>
  </si>
  <si>
    <t>Personal de apoyo educativo,  para población étnica, afrodescendientes e indigenas,</t>
  </si>
  <si>
    <t>Adquisición implementos artísticos, para el fortalecimeinto de la cultura de la población étnica, afrodescendientes e indigenas, en el Departamento</t>
  </si>
  <si>
    <t xml:space="preserve">Atender dos mil quinientos setenta estudiantes (2570) en condición de población  victima del conflicto, residentes en el departamento del Quindío </t>
  </si>
  <si>
    <t xml:space="preserve">Número de estudiantes  pertenecientes a la población victima del conflicto atendidos </t>
  </si>
  <si>
    <t>Personal de apoyo educativo, para población  víctima del conflicto en el Departamento</t>
  </si>
  <si>
    <t>SGP Educacion</t>
  </si>
  <si>
    <t>Atender  cuatrocientos cincuenta y cinco (455)  menores y/o adultos  que se encuentran en riesgo social    en conflicto con la ley penal,  iletrados, habitantes de frontera y/o menores  trabajadores.</t>
  </si>
  <si>
    <t xml:space="preserve">Número de personas que se encuentran en riesgo social, en conflicto con la ley penal,  iletrados, habitantes de frontera y/o menores  trabajadores,  atendidos  </t>
  </si>
  <si>
    <t>Diseñar e implementar un plan para la caracterización y atención de la población en condiciones especiales y excepcionales del departa</t>
  </si>
  <si>
    <t>Sostener dos mil doscientos treinta y dos (2.232) docentes, directivos docentes y administrativos viabilizados por el ministerio de educación nacional vinculados a la secretaria de educación departamental</t>
  </si>
  <si>
    <t>Número de docentes, directivos docentes y administrativos  sostenidos</t>
  </si>
  <si>
    <t>201663000-0087</t>
  </si>
  <si>
    <t>Aplicación funcionamiento y prestación del servicio educativo de las instituciones educativas</t>
  </si>
  <si>
    <t xml:space="preserve">Mejorar los niveles de eficiencia y eficacia en los procesos administrativos para la 
presentacion de los informes y/o reportes que garanticen la viabilidad ante el ministerio de educacion nacional de la planta docente, directivos docentes y administrativos de las institucinoes educativas oficiales del departamento del Quindío
</t>
  </si>
  <si>
    <t>Generar estrategias que garantice la sostenibilidad de la planta docente, directivos docentes y administratvos viabilizados por el ministerio de educación nacional vinculados a la secretaría de educación departamental</t>
  </si>
  <si>
    <t>Calidad Educativa</t>
  </si>
  <si>
    <t>Calidad Educativa para la Paz</t>
  </si>
  <si>
    <t xml:space="preserve">Mejorar el  índice sintético de calidad educativa (ISCE) en el nivel de básica primaria,  por encima del promedio nacional, en treinta  y seis  (36)  Instituciones Educativas oficiales </t>
  </si>
  <si>
    <t>Número de Instituciones Educativas con el ISCE mejorado</t>
  </si>
  <si>
    <t>201663000-0089</t>
  </si>
  <si>
    <t xml:space="preserve">Implementación de  estrategias para el mejoramiento continuo del indice sintetico de calidad educativa en los niveles de básica primaria, básica secundaria y nivel de media en el Departamento del Quindio 
</t>
  </si>
  <si>
    <t xml:space="preserve">iImplementación de estrategias para el mejoramiento del  índice sintetico de calidad educativa en los niveles de básica primaria, básica secundaria y nivel de media en el Departamento del Quindio </t>
  </si>
  <si>
    <t xml:space="preserve">Brindar acompañamiento a docentes de instituciones educativas del departamento del quindío con tutores del programa todos a  aprender </t>
  </si>
  <si>
    <t>Capacitación y Lógistica</t>
  </si>
  <si>
    <t>Capacitar a mil doscientos (1.200) docentes en estrategias para el mejoramiento del ISCE en el Departamento del Quindío</t>
  </si>
  <si>
    <t>Número de docentes capacitados</t>
  </si>
  <si>
    <t>Capacitar a docentes en estrategias para el mejoramiento del Indice Sintético de Calidad Educativa en el Departamento del Quindío</t>
  </si>
  <si>
    <t>Capacitación y Lógistica
 (• Talleres MEN
• Red de coordinadores
• Refrigerios
• Almuerzos
• Material impreso
• Textos matemáticas y lenguaje
• Prensa escuela)</t>
  </si>
  <si>
    <t>Beneficiar a ochenta (80) docentes  con becas de posgrado</t>
  </si>
  <si>
    <t xml:space="preserve">Número de docentes beneficiados </t>
  </si>
  <si>
    <t>Beneficiar a docentes de instituciones educativas del departamento del Quindío con becas de posgrado</t>
  </si>
  <si>
    <t>Seguimiento a Docentes Becas para la excelencia</t>
  </si>
  <si>
    <t xml:space="preserve">Apoyar quince (15) instituciones educativas participando en el programa todo a aprender </t>
  </si>
  <si>
    <t>Número de Instituciones Ediucatrivas participando  en el Progrma PTA</t>
  </si>
  <si>
    <t xml:space="preserve">Gestionar con el Ministerio de Educación nacional para la focalización  de nuevas instituciones educativas del departamento del quindío con el programa todos a aprender  </t>
  </si>
  <si>
    <t>Brindar apoyo a las instituciones educativas focalizadas, para la Formación  del Programa Todos a Aprender</t>
  </si>
  <si>
    <t>Brindar acompañamiento a doscientos treinta (230) docentes con  tutores PTA</t>
  </si>
  <si>
    <t>Número de docentes acompañados de tutores PTA</t>
  </si>
  <si>
    <t xml:space="preserve">Brindar acompañamiento a docentes de instituciones educativas del departamento del quindío con tutores del programa todos a  aprender  </t>
  </si>
  <si>
    <t>Brindar acompañamiento a los docentes con tutores,  para la Formación  del Programa Todos a Aprender</t>
  </si>
  <si>
    <t>Beneficiar a 4.700  estudiantes con el  Programas Todos  a Aprender</t>
  </si>
  <si>
    <t>Número de estudiantes beneficiados con el PTA</t>
  </si>
  <si>
    <t>Beneficiar a estudiantes de instituciones Educativas del departamento del quindío con el  Programa Todos  a Aprender</t>
  </si>
  <si>
    <t>Beneficiar a estudiantes de instituciones Educativas del departamento,  con el  Programa Todos  a Aprender</t>
  </si>
  <si>
    <t xml:space="preserve">Mejorar el  índice sintético de calidad educativa (ISCE) en el nivel de básica secundaria,  por encima del promedio nacional, en cuarenta  y un  (41)  Instituciones Educativas oficiales </t>
  </si>
  <si>
    <t>Número de I.E. con índice ISCE en básica secundaria por encima del promedio nacional mejoradas</t>
  </si>
  <si>
    <t>Capacitación y Lógistica, para el  mejoramiento  del  índice sintético de calidad educativa (ISCE) en el nivel de básica secundaria.</t>
  </si>
  <si>
    <t xml:space="preserve">Mejorar el  índice sintético de calidad educativa (ISCE) en el nivel de media,  por encima del promedio nacional, en cuarenta  (40)  Instituciones Educativas oficiales </t>
  </si>
  <si>
    <t>Número de I.E. con índice ISCE en media por encima del promedio nacional mejoradas</t>
  </si>
  <si>
    <t>Capacitación y Lógistica, para el  mejoramiento  del  índice sintético de calidad educativa (ISCE) en el nivel de básica media</t>
  </si>
  <si>
    <t>Educación, Ambientes Escolares y Cultura para la Paz</t>
  </si>
  <si>
    <t xml:space="preserve">Fortalecer cincuenta y cuatro (54) comités de convivencia escolar de las instituciones educativas </t>
  </si>
  <si>
    <t>Numero de comités fortalecidos</t>
  </si>
  <si>
    <t>201663000-0090</t>
  </si>
  <si>
    <t>Mejoramiento de ambientes escolares y  fortalecimiento de modelos educativos articuladores de la ciencia, los lenguajes, las artes y el deporte en el Departamento del Quindio</t>
  </si>
  <si>
    <t>Mejorar las condiciones de Infraestructura y de elementos  pedagógicos para la implementación de la jornada única y ambientes escolares para la Paz</t>
  </si>
  <si>
    <t>Fortalecer los comités de convivencia escolar en las 54 IE</t>
  </si>
  <si>
    <t>Apoyo para el fortalecimiento de los Comités de Convivencia Escolar</t>
  </si>
  <si>
    <t>Diseñar y ejecutar treinta (30)  proyectos educativos institucionales resignificados en el contexto de la paz y la jornada única</t>
  </si>
  <si>
    <t>Proyectos educativos institucionales diseñados y ejecutados</t>
  </si>
  <si>
    <t xml:space="preserve"> Resignificar los proyectos educativos institucionales en el contexto de la paz y la jornada única</t>
  </si>
  <si>
    <t>Acompañamiento a los Directores Docentes en el proceso de Resignificación de los PEI-Jornada Unica-Ingles-Directoras de Núcleo</t>
  </si>
  <si>
    <t>Diseñar e implementar la estrategia "escuela de padres" en treinta (30) instituciones educativa</t>
  </si>
  <si>
    <t>Numero de instituciones con estrategia de escuela de padres diseñada e implementada</t>
  </si>
  <si>
    <t>Diseñar e implementar la estrategia Escuela de Padres</t>
  </si>
  <si>
    <t xml:space="preserve">Acompañamiento a la instituciones educativas  para la implementación de la escuela de padres </t>
  </si>
  <si>
    <t>Conformar y dotar   grupos culturales y artísticos en treinta (30)  instituciones educativas con  protagonismo en cada uno de los municipios</t>
  </si>
  <si>
    <t>Número de instituciones educativas con grupos conformados y dotados</t>
  </si>
  <si>
    <t>Conformar y dotar grupos culturales artísticos en instituciones educativas</t>
  </si>
  <si>
    <t>Adquisición  de Instrumentos Músicales para el apoyo a los Grupos culturales y  Artísticos de las Instituciones Educativas</t>
  </si>
  <si>
    <t>Implementar el proyecto PRAE en treinta y seis (36)  instituciones educativas del departamento</t>
  </si>
  <si>
    <t>Número de instituciones educativas con PRAE implementado</t>
  </si>
  <si>
    <t>Implementar el proyecto PRAE en instituciones educativas del departamento</t>
  </si>
  <si>
    <t>Apoyo  para la Implementación  del proyecto PRAE en treinta y seis (36)  instituciones educativas del departamento</t>
  </si>
  <si>
    <t>0314 - 5 - 3 1 3 6 20 1 90 - 20</t>
  </si>
  <si>
    <t>Dotación de implementos de mitigación, prevencion y atención del riesgo para el fortalecimiento del Plan Escolar de Gestión del Riesgo (PEGER)</t>
  </si>
  <si>
    <t>Realizar ocho (8) eventos académicos, investigativos y culturales</t>
  </si>
  <si>
    <t>Número de eventos realizados</t>
  </si>
  <si>
    <t>Encuentro Cultural de Étnoeducación</t>
  </si>
  <si>
    <t>Feria Concetar TIC</t>
  </si>
  <si>
    <t xml:space="preserve">Festival de Literatura y Escritura
</t>
  </si>
  <si>
    <t xml:space="preserve">Implementar el  programa de  jornada única con el acceso y permanencia de veinte mil (20.000) estudiantes </t>
  </si>
  <si>
    <t>Numero de estudiantes en el programa jornada única</t>
  </si>
  <si>
    <t>Implementar el programa de jornada única</t>
  </si>
  <si>
    <t>Coordinación del programa de Jornada Unica con el acompañamiento de los  rectores de las Instituciones Educativas focalizadas</t>
  </si>
  <si>
    <t xml:space="preserve">Mantener, adecuar y/o construir la infraestructura ciento treinta (130) sedes de las instituciones educativas  </t>
  </si>
  <si>
    <t>Numero de sedes mantenidas, adecuadas y/o construidas</t>
  </si>
  <si>
    <t>Mejorar las condiciones de infraestructura y de elementos pedagógicos para la implementación de la jornada única y ambientes escolares para la Paz</t>
  </si>
  <si>
    <t>Tranferencia de Recursos para Pequeñas Intervenciones en las Instituciones Educativas del Departamento.</t>
  </si>
  <si>
    <t>Levantamiento de planos para determinar necesidades en la adecuación y/o construcción de pequeñas intervenciones en infraestructura de las sedes educativas</t>
  </si>
  <si>
    <t xml:space="preserve">Dotar cincuenta y cuatro (54) instituciones educativas con material didáctico, mobiliario escolar y/o infraestructura tecnológica  </t>
  </si>
  <si>
    <t>Numero de instituciones educativas dotadas</t>
  </si>
  <si>
    <t>Dotar Instituciones Educativas de material didáctico, mobiliario escolar y/o infraestructura tecnológica</t>
  </si>
  <si>
    <t>Dotación  de material didactico, mobiliario escolar y/o infraestructura tecnológica en las instituciones educativas.</t>
  </si>
  <si>
    <t>Implementar la jornada complementaria y/o unica que articule arte,deporte y cultura, en seis (6) municipios declarados en el sistema de alertas tempranas de la defensoría del pueblo</t>
  </si>
  <si>
    <t>Municipios declarados en el sistema de alertas tempranas con jormada complementaria y/o única</t>
  </si>
  <si>
    <t>Implementar jornada complementaria y/o única que articule arte, cultura y deporte.</t>
  </si>
  <si>
    <t>Implementación jornada complementaria y/o única que articule arte, cultura y deporte.</t>
  </si>
  <si>
    <t>Plan Departamental del Lectura y Escritura</t>
  </si>
  <si>
    <t xml:space="preserve">Implementar el programa "pásate a la biblioteca"  en treinta y seis (36)  instituciones educativas </t>
  </si>
  <si>
    <t>Número de instituciones educativas con programa "pásate a la biblioteca" implementado</t>
  </si>
  <si>
    <t>201663000-0091</t>
  </si>
  <si>
    <t>Implementación de  estrategias educativas en  lectura y escritura en las instituciones educativas en el Departamento del Quindío.</t>
  </si>
  <si>
    <t xml:space="preserve">Implementación de  estrategias para  el desarrollo de competencias  y habilidades en lectura y escritura de los docentes y estudiantes de las insituciones educativas del  Departamento del Quindio
</t>
  </si>
  <si>
    <t>Implementar el programa "pasate a la Biblioteca  en instituciones educativas del departamento del Quindio</t>
  </si>
  <si>
    <t>Fortalecimiento del programa EN Literatuta y Escritura</t>
  </si>
  <si>
    <t xml:space="preserve">Dotar ciento cuarenta (140) sedes educativas con la colección semilla </t>
  </si>
  <si>
    <t>Número de sedes educativas dotadas</t>
  </si>
  <si>
    <t>0314 - 5 - 3 1 3 6 21 1 91 - 20</t>
  </si>
  <si>
    <t xml:space="preserve"> Dotar sedes educativas del Departamento del Quindío con la colección semilla</t>
  </si>
  <si>
    <t>Adquisiciíon Colección Semilla</t>
  </si>
  <si>
    <t>Apoyar los  procesos de capacitación  de quinientos (500) docentes del departamento</t>
  </si>
  <si>
    <t>Número de docentes apoyados</t>
  </si>
  <si>
    <t>Apoyar los  procesos de capacitación  de docentes de instituciones educativas del departamento del quindío en estrategias de lectura y escritura</t>
  </si>
  <si>
    <t>Apoyo procesos de capacitación de docentes en   Inglés,  Español y Literatura,  Convivencia Escolar,  PRAES</t>
  </si>
  <si>
    <t>1404 - 5 - 3 1 3 6 21 1 91 - 21</t>
  </si>
  <si>
    <t xml:space="preserve">Realizar seis (6)  festivales o encuentros de literatura y escritura el departamento </t>
  </si>
  <si>
    <t>Número de festivales o encuentros realizados</t>
  </si>
  <si>
    <t>Realizar festivales o encuentros de literatura y escritura dirigidos a estudiantes y docentes de instituciones educativas del  departamento del Quindío</t>
  </si>
  <si>
    <t xml:space="preserve">Realización de festivales de Literatura y Escritura  en las Instituciones Educativas del Departamento
</t>
  </si>
  <si>
    <t>Funcionamiento de las Instituciones Educativas</t>
  </si>
  <si>
    <t xml:space="preserve">Contar con cincuenta y dos (52) instituciones educativas con  mayor eficiencia en la gestión de sus procesos y proyectos  ante la entidad  territorial y la Secretaria de Educación Departamental.
</t>
  </si>
  <si>
    <t>Numero de instituciones educativas con mayor eficiencia en los procesos</t>
  </si>
  <si>
    <t>201663000-0093</t>
  </si>
  <si>
    <t>Mejoramiento de estrategias que permitan una mayor eficiencia en la gestion de procesos y proyectos de las instituciones educativas del Departamento del Quindio.</t>
  </si>
  <si>
    <t> asistir tecnicamente a las instituciones educativas del departamento para mejorar los proceos administrativos para el manejo de los fondos educativos.</t>
  </si>
  <si>
    <t>debida ejecucion de los recursos de los fondos educativos</t>
  </si>
  <si>
    <t xml:space="preserve"> Capacitaciones ditigidas a los rectores de las Instituciones Educativas para el manejo de los fondos Educativos.</t>
  </si>
  <si>
    <t>Pertinencia e Innovación</t>
  </si>
  <si>
    <t>Quindío Bilingüe</t>
  </si>
  <si>
    <t>Apoyar cincuenta y cinco (55) docentes licenciados en lenguas modernas formados en ingles con  dominio B2</t>
  </si>
  <si>
    <t>Numero de docentes apoyados en formación en ingles con dominio B2</t>
  </si>
  <si>
    <t>201663000-0094</t>
  </si>
  <si>
    <t>Implementación de estrategias para el mejoramiento de las competencias en lengua extranjera en estudiantes y docentes de las instituciones educativas del Departamento del Quindío</t>
  </si>
  <si>
    <t>Aumentar el nivel de competencia en inglés de docentes y Directivos Docentes</t>
  </si>
  <si>
    <t>Aumentar la cualificación de los docentes de inglés en aspectos linguísticos y metodológicos</t>
  </si>
  <si>
    <t>Capacitar docentes licenciados en lenguas modernas, en competencias linguisticas y medtodologia de la enseñanza del ingles</t>
  </si>
  <si>
    <t>Cualificar la formación de ciento cincuenta (150) docentes de preescolar y básica primaria en inglés con dominio A2 y B1 y metodología para la enseñanza</t>
  </si>
  <si>
    <t>Numero de docentes de preescolar y básica primaria formados</t>
  </si>
  <si>
    <t>Capacitar docentes de  preescolar y básica primaria con dominio A2 y B1 en inglés</t>
  </si>
  <si>
    <t>capacitar docentes de preescolar y básica primaria, en competencias linguisticas y medtodologia de la enseñanza del ingles</t>
  </si>
  <si>
    <t>Iniciar el proceso de bilinguismo  en niños  entre pre-escolar - quinto grado de primaria de colegios públicos en seis (6) municipios</t>
  </si>
  <si>
    <t>Número de Municipio con Bilinguismo</t>
  </si>
  <si>
    <t>Implementar un curriculo de preescolar a grado quinto con docentes en lengua extranjera ingles en isticuiones educativas</t>
  </si>
  <si>
    <t>Dotar cincuenta y cuatro (54) instituciones educativas con herramientas audiovisuales para la enseñanza del ingles</t>
  </si>
  <si>
    <t>Número de instituciones educativas dotadas</t>
  </si>
  <si>
    <t>Dotar insitituciones educativas con herramientas audiovisuales</t>
  </si>
  <si>
    <t>Adquisición herramientas audiovisuales para la enseñanza del Inglés</t>
  </si>
  <si>
    <t>Realizar siete (7)  concursos  para evaluar las competencias comunicativas en ingles de los estudiantes</t>
  </si>
  <si>
    <t>Número de concursos en inglés realizados</t>
  </si>
  <si>
    <t>Realizar actividades de evaluación de competencias comunicativas en inglés a estudiantes</t>
  </si>
  <si>
    <t xml:space="preserve">Concurso de Deletreo Inglés
</t>
  </si>
  <si>
    <t>Fortalecimiento de la Media Técnica</t>
  </si>
  <si>
    <t>Desarrollar doce (12) talleres para docentes en el uso de las TICs</t>
  </si>
  <si>
    <t>Número de talleres desarrollados</t>
  </si>
  <si>
    <t>201663000-0095</t>
  </si>
  <si>
    <t xml:space="preserve">Fortalecimiento de los niveles de educación  básica y media para la articulación con la educación terciaria en el Departamento del Quindio </t>
  </si>
  <si>
    <t>Mejorar los porcentajes de estudiantes con posibilidad de ingreso a la educación superior y etdh en el departamento del Quindío.</t>
  </si>
  <si>
    <t>Brindar a la población egresada de las instituciones educativas oficiales del departamento, meyores y mejores oportunidades para el ingreso a la educación terciaria</t>
  </si>
  <si>
    <t>Apoyo  a docentes de las Instituciones Educativas,  en el  Uso y Apropiacion de TICs  y Redes LAN</t>
  </si>
  <si>
    <t>Fortalecer cincuenta (50)   instituciones educativas en competencias básicas</t>
  </si>
  <si>
    <t>Número de instituciones educativas fortalecidas</t>
  </si>
  <si>
    <t>Capacitación y Logistica, Talleres de Referentes, Planeación Curricular, Evaluación de los Aprendizajes</t>
  </si>
  <si>
    <t>Fortalecer cuarenta y siete (47) instituciones educativas con el programa de articulación con la educación superior y Educacion para el Trabajo y Desarrollo  Humano ETDH</t>
  </si>
  <si>
    <t>Atención estudiantes de educación media de las Instituciones Educativas Oficiales del Departamento, en programas de nivel técnico  profesional</t>
  </si>
  <si>
    <t>Implementar un Programa de Alimentación Escolar Universitario PAEU para estudiantes universitarios</t>
  </si>
  <si>
    <t>Programa PAEU implementado</t>
  </si>
  <si>
    <t>Implementación  Programa de Alimentación Escolar Universitario PAEU para estudiantes universitarios</t>
  </si>
  <si>
    <t>Implementar el programa de acceso y permanencia de la educación técnica, tecnologica y superior en el departamento del Quindío</t>
  </si>
  <si>
    <t>Programa Implementado</t>
  </si>
  <si>
    <t>2017003630-122</t>
  </si>
  <si>
    <t>Implementación de un Fondo de apoyo departamental para el acceso y la permanencia de la educación técnica, tecnológica y superior en el Departamneto del Quindío</t>
  </si>
  <si>
    <t>Asignación Becas a Estudianrtes Egresados de las Instituciones  Educativas  Oficiales del Departamento</t>
  </si>
  <si>
    <t>Aportes ente territorial para la infraestructura en educación superior</t>
  </si>
  <si>
    <t>Eficiencia Educativa</t>
  </si>
  <si>
    <t>Eficiencia y modernización administrativa</t>
  </si>
  <si>
    <t>Fortalecer, hacer seguimiento y auditar cuatro (4)  procesos certificados con que cuenta la Secretaria de Educación Departamental</t>
  </si>
  <si>
    <t>Numero de procesos certificados fortalecidos, con seguimiento y auditados</t>
  </si>
  <si>
    <t>201663000-0096</t>
  </si>
  <si>
    <t xml:space="preserve">Fortalecimiento de los niveles de eficiencia administrativa en la Secretaría de Educación Departamental del Quindío </t>
  </si>
  <si>
    <t>Mejorar los niveles de eficiencia administrativa en la secretaría de educación departamental del Quindío</t>
  </si>
  <si>
    <t>Iimplementación de estrategias que garantice la eficiencia administrativa en la secretaría de educación departamental del Quindío</t>
  </si>
  <si>
    <t>Realizar la  auditoría ICONTEC, a los cuatro macroprocesos de educación</t>
  </si>
  <si>
    <t>0314 - 5 - 3 1 3 8 25 1 96 - 20</t>
  </si>
  <si>
    <t>Crear e implementar  en cincuenta y dos (52) instituciones educativas procesos presupuestales y financieros integrados</t>
  </si>
  <si>
    <t>Número de instituciones educativas con proceso presupuestal y financiero integrado creado e implementado</t>
  </si>
  <si>
    <t>Adquisición de software para la automatiación de procesos financieros en las instituciones educativas oficiales del departamento del Quindío</t>
  </si>
  <si>
    <t>Inicio  automatización  aplicativo para procesos presupuestales y Financieros</t>
  </si>
  <si>
    <t>Otros proyectos de conectividad</t>
  </si>
  <si>
    <t>Implementar y/o mejorar el sistema de conectividad en 200 sedes educativas oficiales en el departamento.</t>
  </si>
  <si>
    <t>Número de sedes educativas implementadas y/o mejoradas</t>
  </si>
  <si>
    <t>201663000-0097</t>
  </si>
  <si>
    <t xml:space="preserve">Fortalecimiento de las herramientas tecnológicas en las Instituciones Educativas del Departamento del Quindío </t>
  </si>
  <si>
    <t>Ampliar la cobertura del servicio de conectividad en las sedes educativas oficiales del departamento del Quindiío</t>
  </si>
  <si>
    <t>Optimizar los procesos administrativos y los recursos económicos con destinación al servicio de conectividad de las sedes educativas del departamento.</t>
  </si>
  <si>
    <t>Mejoramiento del Sistema de  Conectividad de las Sedes Educativas del Departamento</t>
  </si>
  <si>
    <t>Funcionamiento y prestación de servicios del sector educativo del nivel central</t>
  </si>
  <si>
    <t>Realizar el pago oportuno al 100% de los funcionarios de la planta de  administrativos, docentes y directivos docentes del sector central</t>
  </si>
  <si>
    <t>% de funcionarios con pago oportuno</t>
  </si>
  <si>
    <t>201663000-0098</t>
  </si>
  <si>
    <t>Funcionamiento y Prestación de Servicios del Sector Educativo del nivel Central  en el Departamento del Quindio</t>
  </si>
  <si>
    <t>Mejorar los niveles de eficiencia en las actividades administrativas que garanticen de manera oportuna soluciones a las fallas e inconvenientes que se presentan en los procesos financieros de la secretaría de educación departamental del Quindío</t>
  </si>
  <si>
    <t>Generar estrategias que garantice la eficiencia en las actividades administrativas que garanticen de manera oportuna el pago de salarios, , prestaciones sociales, seguridad social y transferencias de nómina y gastos generales</t>
  </si>
  <si>
    <t xml:space="preserve">Gastos de personal,  generales, transferencias de los funcionarios de la Planta del sector central,   Docentes y  Directivos Docentes </t>
  </si>
  <si>
    <t>Eficiencia administrativa y docente en la  gestión del bienestar laboral</t>
  </si>
  <si>
    <t>Realizar el reconocimiento a sesenta (60) docentes, directivos docentes y/o personal administrativo</t>
  </si>
  <si>
    <t>Número de docentes, directivos docentes y/o personal administrativo reconocidos</t>
  </si>
  <si>
    <t>201663000-0100</t>
  </si>
  <si>
    <t>Mejoramiento  de la gestión admnistrativa y docente para la eficiencia del bienestar laboral   del Departamento del Quindio</t>
  </si>
  <si>
    <t>Incrementar los niveles de eficiencia administrativa en los procesos relacionados con el bienestar laboral y calidad de vida de los funcionarios de la secretaría de educación departamental del Quindío</t>
  </si>
  <si>
    <t>Fomentar en los docentes, directivos docentes y administrativos de la seretaría de educación departamental del quindío sentido de pertenencia, mediante el reconocimiento de sus logros</t>
  </si>
  <si>
    <t>Reconocimiento  a los  mejores docentes, directivos docentes y personal administrativo, incluida la logistica para el evento</t>
  </si>
  <si>
    <t>Realizar (ocho) 8 eventos y actividades culturales y recreativas, desarrolladas para los funcionarios del servicio educativo del departamento del Quindío</t>
  </si>
  <si>
    <t>Número de eventos y actividades culturales y recreativas realizadas</t>
  </si>
  <si>
    <t>Fomentar en , directivos docentes y administrativos de la seretaría de educación departamental del quindío sentido de pertenencia, mediante el reconocimiento de sus logros</t>
  </si>
  <si>
    <t>Logística actividades culturales y recreativas para los funcionarios del servicio educativo</t>
  </si>
  <si>
    <t>Atención Integral a la Primera Infancia</t>
  </si>
  <si>
    <t xml:space="preserve">Educación Inicial Integral </t>
  </si>
  <si>
    <t>Implementar  un (1)  programa de educación integral  a la primera infancia</t>
  </si>
  <si>
    <t>Programa implementado</t>
  </si>
  <si>
    <t>0314 - 5 - 3 1 3 16 57 1 101 - 20</t>
  </si>
  <si>
    <t>201663000-0101</t>
  </si>
  <si>
    <t xml:space="preserve">Implementación del modelo de atención integral de la educación inicial en el Departamento del  Quindio. </t>
  </si>
  <si>
    <t>Aumentar la tasa de cobertura  de  niños y niñas en edad de transición en las instituciones  educativas del  departamento</t>
  </si>
  <si>
    <t>Adquisición de  Kits Escolares para los estudiantes de los grados de Preescolar en sedes educativas oficiales del Departamento</t>
  </si>
  <si>
    <t>FRANCISICO JAVIER LOPEZ SEPULVEDA</t>
  </si>
  <si>
    <t>SECRETARIO DE EDUCACION DEPARTAMENTAL</t>
  </si>
  <si>
    <t>Niños y Niñas en entornos Protectores-semillas infantiles-</t>
  </si>
  <si>
    <t>Implementar  un modelo intersectorial  de atención  integral  y entornos protectores (hogar,  educativo, salud, espacio público e institucionales)   implementado.</t>
  </si>
  <si>
    <t>Modelo de atención integral de entornos protectores implementado</t>
  </si>
  <si>
    <t>0316 - 5 - 3 1 3 16 56 14 102 - 20</t>
  </si>
  <si>
    <t>201663000-0102</t>
  </si>
  <si>
    <t>Implementación de un modelo de atenciòn integral a niños y niñas en entornos protectores en el Departamento del Quindìo</t>
  </si>
  <si>
    <t>Atención integral a los niños, niñas de primera infancia desde la gestación hasta los 4 años y 11 meses con un modelo integral y diferencial, que permita mejorar sus condiciones de vida.</t>
  </si>
  <si>
    <t xml:space="preserve">Incrementar los indices de apoyo y acompañamiento en el desarrollo infantil en  ambientes familiares y grupales,  alimentación adecuada y seguimiento al desarrollo.
</t>
  </si>
  <si>
    <t>Realizar talleres de sensibilización en entorno Institucional a la primera infancia</t>
  </si>
  <si>
    <t>Apoyo en la realizacion de actividades y seguimiento del modelo intersectorial de atencion integral a los municipios del departamento</t>
  </si>
  <si>
    <t>Apoyar la creación y/o implementación de Rutas integrales de Atención a la primera infancia.</t>
  </si>
  <si>
    <t>Numero de rutas integrales de atención  a al a primera infancia implementadas y/o creadas</t>
  </si>
  <si>
    <t>Mejorar el acompañamiento en el desarrollo gestacional y  complemento nutricional, pautas de crianza y desarrollo infantil</t>
  </si>
  <si>
    <t>Seguimiento a las 6 rutas implementadas en los municipios priorizados por la nación (Armenia, Buenavista, Circasia, Pijao, Quimbaya y La Tebaida)</t>
  </si>
  <si>
    <t>Prestar asistencia técnica en el proceso de documentación para la creación de las rutas integrales de atención en los municipios de Cordoba, Salento, Montenegro, Genova, Calarcá y Filandia.</t>
  </si>
  <si>
    <t xml:space="preserve">Apoyar la socialización de las rutas integrales de atención, en marco de los comites y consejos que así lo requieran, del orden Departamental y municipal. </t>
  </si>
  <si>
    <t>Apoyo en el seguimiento de la Implemantación de la ruta integral de  atención departamental.</t>
  </si>
  <si>
    <t>Promoción y  Protección  de la Familia</t>
  </si>
  <si>
    <t xml:space="preserve">Familias para la Construcción  del Quindío como  territorio de paz. </t>
  </si>
  <si>
    <t xml:space="preserve">Formular  e implementar  la política pública departamental de familias para la construcción  del Quindío como  territorio de paz. </t>
  </si>
  <si>
    <t>Política publica departamental de familias formulada  e implementada</t>
  </si>
  <si>
    <t>0316 - 5 - 3 1 3 17 58 14 103 - 20</t>
  </si>
  <si>
    <t>201663000-0103</t>
  </si>
  <si>
    <t xml:space="preserve"> Formulación e implementación de  la politica pública  de la familia en el departamento del Quindio</t>
  </si>
  <si>
    <t>Implementar la política pública que garantice los derechos de las familias del departamento del Quindío.</t>
  </si>
  <si>
    <t>Aumentar espacios de atención, formación y reflexión, orientados al fortalecimiento de los entornos familiares, sociales y educativos.</t>
  </si>
  <si>
    <t xml:space="preserve">Alto grado de tolerancia ante la diversidad de pensamientos y comportamientos al interior de las familias </t>
  </si>
  <si>
    <t xml:space="preserve">Campañas, publicidad y promocion </t>
  </si>
  <si>
    <t>Refrigerios, logistica y sonido</t>
  </si>
  <si>
    <t xml:space="preserve">Quindío departamento de derechos  de niñas, niños y adolescentes </t>
  </si>
  <si>
    <t>Implementar la política pública de primera infancia, infancia y adolescencia</t>
  </si>
  <si>
    <t>Política publica de primera infancia, infancia y adolescencia implementada</t>
  </si>
  <si>
    <t>201663000-0109</t>
  </si>
  <si>
    <t>Implementación de la  política de primera infancia, infancia y adolescencia en el Departamento del Quindio</t>
  </si>
  <si>
    <t xml:space="preserve">Implementar la política pública que garantice los derechos de los niños, niñas y adolescentes del depto del Quindío. </t>
  </si>
  <si>
    <t>Eficiencia en la articulacion Interinstitucional que garantice un seguimiento efectivo del cumplimiento dfel plan de accion de la politica publica de infancia y adolescencia</t>
  </si>
  <si>
    <t>Apoyo a programas que conlleven a la  implementación de la Politica publica de primera infancia, infancia y adolescencia en el Departamento del Quindio</t>
  </si>
  <si>
    <t>Apoyo en la revisión juridica en los temas relacionados con la implementacion de la politica publica de primera infancia, infancia y adolescencia del departamento</t>
  </si>
  <si>
    <t>Brindar asistencia tecnica a los municipios del departamento, que así lo requieran en temas relacionados con el seguimiento e implementación de la politica publica de primera infancia, infancia y adolescencia del departamento</t>
  </si>
  <si>
    <t>0316 - 5 - 3 1 3 17 59 14 109 - 20</t>
  </si>
  <si>
    <t>Promover prácticas deportivas, recreativas, lúdicas y culturales, como generadora y potenciadora en el desarrollo integral de los niños, niñas y adolescentes vulnerables del departamento del Quindío.</t>
  </si>
  <si>
    <t>Logistica operativa, sonido, refrigerios.</t>
  </si>
  <si>
    <t>Implementar  una estrategia de prevención y atención de embarazos y segundos embarazos a temprana edad.</t>
  </si>
  <si>
    <t>Estrategia de prevención  y atención de embarazos a temprana edad implementada</t>
  </si>
  <si>
    <t xml:space="preserve">Disminuir los factores de vulneracion de los derechos de niños, niñas y adolescentes (maltrato, abuso,abandono, explotación sexual) </t>
  </si>
  <si>
    <t xml:space="preserve">Apoyar la Implementación de una estrategia de prevencion de embarazos y segundos embarazos a temprana edad
</t>
  </si>
  <si>
    <t>Realizar jornadas pedagogicas de prevencion en las Instituciones educativas del depto</t>
  </si>
  <si>
    <t>Apoyar la articulación intersectorial, a través de mesas de trabajo en pro de la prevencion de los embarazos en adolescentes y segundos embarazos a temprana edad.</t>
  </si>
  <si>
    <t>Estrategia  de prevención y atención de la erradicación del abuso implementada</t>
  </si>
  <si>
    <t>Formular estrategias de prevencion de y atención en la erradicacion del abuso, explotación sexual, comercial, actividdades delecitivas</t>
  </si>
  <si>
    <t xml:space="preserve">Apoyar la implementación de una  estrategia  de prevención y atención de la erradicación del abuso, explotación sexual comercial, trabajo infantil y peores formas de trabajo, y actividades delictivas
</t>
  </si>
  <si>
    <t>Apoyar la implementación del Plan integral de prevención y erradicación del trabajo infantil "PIPETI", las peores formas de trabajo y apoyar al CIETI</t>
  </si>
  <si>
    <t xml:space="preserve"> "Sí para ti" atención integral a adolescentes y jóvenes </t>
  </si>
  <si>
    <t>Revisar, ajustar e implementar la política pública de juventud del departamento</t>
  </si>
  <si>
    <t>Política pública de juventud revisada, ajustada e implementada</t>
  </si>
  <si>
    <t>0316 - 5 - 3 1 3 17 60 14 110 - 20</t>
  </si>
  <si>
    <t>201663000-0110</t>
  </si>
  <si>
    <t>Desarrollar  acciones encaminadas a la atención integral  de los adolescentes y jóvenes del Departamento del Quindio</t>
  </si>
  <si>
    <t>Desarrollar procesos efectivos de atención, generación de impacto, oferta pública y garantía de derechos.</t>
  </si>
  <si>
    <t xml:space="preserve">Apoyo y seguimiento a los indicadores de cumplimiento del plan de accion de la politica publica de juventud </t>
  </si>
  <si>
    <t xml:space="preserve">20
</t>
  </si>
  <si>
    <t>170</t>
  </si>
  <si>
    <t xml:space="preserve">Capacitaciones, socialización y conformación de espacios de participación juvenil </t>
  </si>
  <si>
    <t>Desarrollo de acciones dispuestas a la implementacion de la politica de juventud, en los componentes de responsabilidad de la oficina de juventud</t>
  </si>
  <si>
    <t>Implementar  dos (2) estrategias de prevención para adolescentes y jóvenes en riesgo social y/o vinculados a la Ley de responsabilidad  penal</t>
  </si>
  <si>
    <t>Número  de estrategias  de prevención  para adolescentes y jóvenes implementadas</t>
  </si>
  <si>
    <t xml:space="preserve">Actividades pedagógicas y Jornadas de movilización social  sobre el concepto de la práctica barrista como expresión cultural, dirigidas a los jóvenes que son líderes y miembros  de las barras futboleras del Departamento del Quindío. </t>
  </si>
  <si>
    <t>Realizar actividades de prevención para adolescentes y jóvenes en riesgo social y/o vinculados a la Ley de responsabilidad  penal</t>
  </si>
  <si>
    <t>Apoyo y seguimientoa los procesos de coordinación del sistema de responsabilidad penal</t>
  </si>
  <si>
    <t>Desarrollar e implementar una estrategia de prevención del consumo de sustancias psico activas  (SPA)  dirigida a adolescentes y jóvenes del departamento.</t>
  </si>
  <si>
    <t>Estrategia   de  prevención del consumo de sustancias psico activas  (SPA) , implementada.</t>
  </si>
  <si>
    <t>Desarrollar  e implementar  estrategias  de prevención  del consumo de sustancias psico activas  (SPA)  en  adolescentes y jóvenes del departamento, Con el fin de  sensibilizar  la población frente  a  los daños colaterales generados por  el consumo.</t>
  </si>
  <si>
    <t>Implementar una estrategia de prevencion del consumo de SPA en el departamento del Quindío</t>
  </si>
  <si>
    <t>Apoyar  en temas de prevención del consumo de sustancias psicoactivas, a través de talleres de sensibilización.</t>
  </si>
  <si>
    <t xml:space="preserve">Seguimiento a la implementación de la estrategia de prevencion de consumo de SPA </t>
  </si>
  <si>
    <t>ADQUISICION DE BIENES Y SERVICIOS: Logistica operativa,  refrigerios, sonido, ferreteria, etc</t>
  </si>
  <si>
    <t>Volantes, pendones, afiches, manillas, etc.</t>
  </si>
  <si>
    <t>"Capacidad sin limites"</t>
  </si>
  <si>
    <t>Revisar, ajustar  e implementar   la política pública departamental de discapacidad  "Capacidad sin limites",</t>
  </si>
  <si>
    <t>Política pública departamental de discapacidad  revisada, ajustada  e implementada.</t>
  </si>
  <si>
    <t>0316 - 5 - 3 1 3 17 61 14 114 - 20</t>
  </si>
  <si>
    <t>201663000-0114</t>
  </si>
  <si>
    <t>Actualización e implementación  de   la política pública departamental de discapacidad  "Capacidad sin limites" en el Quindio</t>
  </si>
  <si>
    <t xml:space="preserve">Aumentar los niveles de representatividad e incidencia de las personas con discapacidad en escenarios de participación social y política en el Departamento. </t>
  </si>
  <si>
    <t xml:space="preserve">Realizar acciones para  el  seguimiento al Plan de Acción de los CMD – Ejes de la Política Publica
</t>
  </si>
  <si>
    <t xml:space="preserve">LOGISTICA OPERATIVA: Rrefrigerios, sonido, logistica en genreal, elementos y/o materia prima </t>
  </si>
  <si>
    <t xml:space="preserve">Apoyar la elaboración ,seguimiento y evaluacion de los planes de accion de los municipios y depto de la Politica Publica de discapacidad.
</t>
  </si>
  <si>
    <t xml:space="preserve">Diseñar , construir  y difundir  de manera concertada la malla de oferta institucional con los diferentes actores
</t>
  </si>
  <si>
    <t>Procesos de  fortalecimiento en la cultura organizacional  del sector público y privado</t>
  </si>
  <si>
    <t xml:space="preserve">Apoyar la elaboración de diagnósticos comunitarios sobre la situación de personas con discapacidad en comunidades focalizadas. 
</t>
  </si>
  <si>
    <t xml:space="preserve">Promover  y  fortalecer la creación de organizaciones que trabajan con y para las personas con discapacidad y sus familias 
</t>
  </si>
  <si>
    <t>Apoyar la Formación de la población con discapacidad, cuidadores , cuidadoras y sus familias, en talleres de formación en maderas, pintura, muralismo, escultura y artes plasticas, etc, con el fin de realizar inclusion social y mejoramiento de su calidad de vida.</t>
  </si>
  <si>
    <t>Apoyo  al  seguimiento del  plan de acción, presupuesto e indicadores de la  política pública de discapacidad</t>
  </si>
  <si>
    <t>Apoyar la Implementación de  una estrategia gerencial integral  que permita la funcionalidad y operatividad del Comité Departamental de Discapacidad, como la asesoría a los comités municipales de discapacidad en su fortalecimiento y sostenimiento</t>
  </si>
  <si>
    <t>Acompañamiento a  las personas con discapacidad,  familias y comunidad en la implementación del programa RBC</t>
  </si>
  <si>
    <t>Realizar  capacitaciones en agentes comunitarios en RBC</t>
  </si>
  <si>
    <t>Servicio permanente de untérpretes de lengua de señas en servicios de urgencia y de información pública.</t>
  </si>
  <si>
    <t>Conformación y fortalecimiento a las redes de apoyo de la estrategia RBC</t>
  </si>
  <si>
    <t>Eventos de participacion e integración de la poblacion con discapacidad</t>
  </si>
  <si>
    <t>Genero, Poblaciones vulnerables y con enfoque diferencial</t>
  </si>
  <si>
    <t>Prevención y Atención a la población en estado de vulnerabilidad  extrema y migrantes.</t>
  </si>
  <si>
    <t>Diseñar e implementar una estrategia  para la atención de la población en situación de vulnerabilidad extrema del departamento. (habitantes de calle, trabajo sexual,    reincidencia delictiva, drogadicción, bandas delincuenciales, entre otras)</t>
  </si>
  <si>
    <t>Estrategia diseñada e implementada.</t>
  </si>
  <si>
    <t>201663000-0117</t>
  </si>
  <si>
    <t xml:space="preserve">Diseño e implementación  de la estratégica para la atención de la  población  en vulnerabiliada extrema  en el Departamento del Quindio  </t>
  </si>
  <si>
    <t>Diseño e implementación de una estrategia para la atención de la población en situación de vulnerabilidad extrema del departamento. (Habitantes de calle, trabajo sexual, reincidencia delictiva, drogadicción, bandas delincuenciales, entre otras.</t>
  </si>
  <si>
    <t>Implementar una estrategia integral necesariamente articulada en red que asegure contar con los recursos suficientes mediante una  efectiva sinergia y  coordinación entre instituciones públicas y privadas.</t>
  </si>
  <si>
    <t>0316 - 5 - 3 1 3 18 62 14 117 - 20</t>
  </si>
  <si>
    <t>Apoyar  con  programas específicos, dirigido  a grupos  que viven en entornos de alto riesgo: Extrema pobreza, desarraigo social,  drogadicción, delincuencia, prostitución, o pertenecen a familias    multiproblemáticas  y de alto riesgo social</t>
  </si>
  <si>
    <t xml:space="preserve">Campañas  de difusion, socialziacion  y participación  ciudadana para la prevencion del  riesgo social en el depto
</t>
  </si>
  <si>
    <t>Implementar  un  programa  departamental para la atención y acompañamiento a la población migrante  y de repatriación .</t>
  </si>
  <si>
    <t>programa departamental  implementado para la atención y acompañamiento a la población migrante y de repatriación.</t>
  </si>
  <si>
    <t>0316 - 5 - 3 1 3 18 62 14 118 - 20</t>
  </si>
  <si>
    <t>201663000-0118</t>
  </si>
  <si>
    <t xml:space="preserve"> Implementación del programa  para la atención y acompañamiento  del ciudadano migrante  y de repatración en el Departamento del Quindio.</t>
  </si>
  <si>
    <t>IImplementar el plan de acompañamiento al ciudadano migrante (el que sale y el que retorna).</t>
  </si>
  <si>
    <t>Existencia de planes de acompañamiento al ciudadano migrante del depto. del Quindío</t>
  </si>
  <si>
    <t>Procesos  de capacitación, asistencia técnica, seguimiento y evaluación en cuanto a la garantia de derechos de la población migrante del Departamento</t>
  </si>
  <si>
    <t>Capacitación secretarias sectoriales en cuanto la atención al ciudadano migrante</t>
  </si>
  <si>
    <t xml:space="preserve">Pervivencia de los pueblos indígenas en el marco de la Paz </t>
  </si>
  <si>
    <t>Apoyar el plan de vida para el resguardo indígena Dachi Agore Drua del municipio de Calarcá</t>
  </si>
  <si>
    <t>Plan de vida apoyado y fortalecido</t>
  </si>
  <si>
    <t>0316 - 5 - 3 1 3 18 63 14 121 - 20</t>
  </si>
  <si>
    <t>201663000-0121</t>
  </si>
  <si>
    <t>Fortalecimiento resguardo  indígena DACHI AGORE DRUA del municipio de Calarcá del Departamento del Quindío.</t>
  </si>
  <si>
    <t>Garantizar el apoyo y fortalecimiento del plan de vida del Resguardo Dachi Agore Drua del municipio de Calarcá en el Departamento del Quindío.</t>
  </si>
  <si>
    <t>Apoyar con unidades productivas al plan de vida del Resguardo Indigena</t>
  </si>
  <si>
    <t xml:space="preserve">Apoyo, acompañamiento y fortalecimiento en cuanto procesos de seguridad alimentaria, saneamiento basico, educación, salud, justicia, gobernabilidad y territorio </t>
  </si>
  <si>
    <t>Apoyar   y fortalecer  la elaboración y puesta en marcha  de  planes de vida de los pueblos indígenas asentados en el Departamento del Quindío.</t>
  </si>
  <si>
    <t>Planes de vida apoyados y fortalecidos</t>
  </si>
  <si>
    <t>0316 - 5 - 3 1 3 18 63 14 122 - 20</t>
  </si>
  <si>
    <t>201663000-0122</t>
  </si>
  <si>
    <t xml:space="preserve">Apoyo  a la elaboración y puesta marcha de Planes de Vida  de los cabildos indigenas en el departamento del Quindio  </t>
  </si>
  <si>
    <t>Apoyar la elaboración y puesta en marcha de planes de vida de los cabildos indígenas en el depto del Quindío.</t>
  </si>
  <si>
    <t>Elaborar un diagnóstico real de las condiciones de vida de las comunidades indígenas del depto</t>
  </si>
  <si>
    <t xml:space="preserve"> Garantizar la atención integral y con enfoque diferencial de las comunidades indigenas asentadas en el Departamento del Quindío</t>
  </si>
  <si>
    <t>Articulación institucional para la atención diferencial de los indígenas del depto</t>
  </si>
  <si>
    <t>Adqusicion de bienes y servicios</t>
  </si>
  <si>
    <t xml:space="preserve">Población afro descendiente por el camino de la paz </t>
  </si>
  <si>
    <t xml:space="preserve">Implementar  un programa  articulado interinstitucional para la atención integral con enfoque diferencial  a la población afro descendiente del Departamento del Quindío en sus diferentes formas organizativas </t>
  </si>
  <si>
    <t>Programa  articulado interinstitucional para la  atención integral con enfoque diferencial a la población afro descendiente implementado</t>
  </si>
  <si>
    <t>0316 - 5 - 3 1 3 18 64 14 124 - 20</t>
  </si>
  <si>
    <t>201663000-0124</t>
  </si>
  <si>
    <t xml:space="preserve">Implementación de un  programa de atención integral a la población  afrodescendiente en el Departamento del Quindio </t>
  </si>
  <si>
    <t>Garantizar la protección de derechos y la atención integral con enfoque diferencial de las comunidades afrodescendientes asentadas en el
Departamento del Quindío.</t>
  </si>
  <si>
    <t>Implementar un programa articulado interinstitucional para la atencion integral con enfoque disferencial a la poblacion afro del departamento</t>
  </si>
  <si>
    <t>Capacitaciones dirigidas a comunidades Afros del Departamento</t>
  </si>
  <si>
    <t xml:space="preserve">Apoyo, acompañamiento y fortalecimiento en cuanto procesos de seguridad alimentaria, saneamiento basico, educación, salud y vivienda  </t>
  </si>
  <si>
    <t>Compra de herramientas, materiales, insumos, etc.</t>
  </si>
  <si>
    <t>Sí a la diversidad sexual e identidad de género y su familia.</t>
  </si>
  <si>
    <t>Formular  la política pública departamental de diversidad sexual e identidad de género</t>
  </si>
  <si>
    <t>Política pública formulada e implementada</t>
  </si>
  <si>
    <t>201663000-0125</t>
  </si>
  <si>
    <t>Fomulación e implementación de la politca pública  de diversidad sexual en el Departamento del Quindio</t>
  </si>
  <si>
    <t>Implementación de la política pública que garantice los derechos de las personas con diversidad sexual e identidad de género en el dpto del Quindío.</t>
  </si>
  <si>
    <t>Establecer políticas claras para la inclusión social de la población LGTBI</t>
  </si>
  <si>
    <t>Mujeres constructoras de Familia y de paz.</t>
  </si>
  <si>
    <t>Revisar, ajustar  e  implementar  la política publica de equidad de género para la  mujer del departamento</t>
  </si>
  <si>
    <t>Política pública  de equidad de genero revisada, ajustada e implementada.</t>
  </si>
  <si>
    <t>201663000-0128</t>
  </si>
  <si>
    <t>Implementaciòn de la polìtica pùblica de equidad de género para la mujer en el Departamento del Quindìo</t>
  </si>
  <si>
    <t>0316 - 5 - 3 1 3 19 67 14 128 - 20</t>
  </si>
  <si>
    <t xml:space="preserve">Seguimiento al cumplimiento de los planes de acción de la Politica Publica de  Equidad de Género para la mujer
</t>
  </si>
  <si>
    <t>Atención integral al Adulto Mayor</t>
  </si>
  <si>
    <t xml:space="preserve">Quindío para todas las edades </t>
  </si>
  <si>
    <t>Revisar, ajustar  e implementar  la política pública departamental "Un Quindío para todas las edades 2010-2020"</t>
  </si>
  <si>
    <t>Política pública revisada, ajustada  e implementada.</t>
  </si>
  <si>
    <t>201663000-0129</t>
  </si>
  <si>
    <t xml:space="preserve">Apoyo y bienestar integral a las personas mayores del Departamento del Quindio </t>
  </si>
  <si>
    <t>Altos índices de atención a los adultos mayores en el departamento del Quindío.</t>
  </si>
  <si>
    <t>Apoyo  al  seguimiento de  la  ejecución presupuestal  de los recursos destinados   a la  política pública de Envejecimiento y vejez</t>
  </si>
  <si>
    <t xml:space="preserve">Apoyar asistencias técnicas grupales a los grupos de adultos mayores del depto, en deporte, cultura, recreación y motivación </t>
  </si>
  <si>
    <t>0316 - 5 - 3 1 3 19 67 14 129 - 06</t>
  </si>
  <si>
    <t>Realizar motivación e infundir  sentido de pertenencia y compromiso de parte del Consejo Departamental del  adulto mayor</t>
  </si>
  <si>
    <t>0316 - 5 - 3 1 3 19 67 14 129 - 20</t>
  </si>
  <si>
    <t xml:space="preserve">Desarrollar estrategias de vigilancia y control que permitan garantizar el cumplimiento y reconocimiento de los derechos de las personas mayores 
</t>
  </si>
  <si>
    <t>Logística Operativa: Sonido, logistica, refrigerios</t>
  </si>
  <si>
    <t>Apoyo a  eventos programados por la Secretaría dia de la celebracion de las eprsonas de la tercera edad y el pensionado</t>
  </si>
  <si>
    <t>Crear el cabildo de adulto mayor del Departamento y apoyar la creación en once municipios del Quindío</t>
  </si>
  <si>
    <t>Número de Cabildos de Adulto Mayor creados.</t>
  </si>
  <si>
    <t xml:space="preserve">
Apoyar con actividades para la  creacion del cabildo de adulto mayoren en 6 municipios del Quindio
</t>
  </si>
  <si>
    <t xml:space="preserve">Apoyar 12 Centros de Bienestar del Departamento </t>
  </si>
  <si>
    <t>Centro de bienestar apoyados</t>
  </si>
  <si>
    <t>Centros de Binestar del Adulto Mayor (CBA)</t>
  </si>
  <si>
    <t xml:space="preserve">Apoyar 14 Centros Vida del Departamento </t>
  </si>
  <si>
    <t>Centros vida apoyados</t>
  </si>
  <si>
    <t>MARIA DEL CARMEN AGUIRRE BOTERO</t>
  </si>
  <si>
    <t>SECRETARIA DE FAMILIA</t>
  </si>
  <si>
    <t>E</t>
  </si>
  <si>
    <t>Establecer y socializar veinte (20)  políticas desde la cultura de la legalidad y  la prevención de daño antijurídico en  el Departamento.</t>
  </si>
  <si>
    <t>Número muncipios con políticas establecidas</t>
  </si>
  <si>
    <t>0317 - 5 - 3 1 5 26 83 17 131 - 20</t>
  </si>
  <si>
    <t>201663000-0131</t>
  </si>
  <si>
    <t xml:space="preserve">Formulación, adopción e implementación de políticas de prevención del daño antijurídico en el Departamento del Quindío. </t>
  </si>
  <si>
    <t>Fortalecer los procesos, procedimienros y actuaciones de la administración para el cumplimiento de su misisón institucional</t>
  </si>
  <si>
    <t>Identificar las causas que generan daños antijurídicos en el Departamento.</t>
  </si>
  <si>
    <t>Estudio y análisis de  los procesos que cursan o  hayan cursado contra el departamento para identificar las causas generadoras de daños antijuridicos teniendo en cuenta los tipos de daños por los cuales resulta demandado el Departamento, las deficiencias en las actuaciones .administrativas y el índice de condenas en contra del Departamento.</t>
  </si>
  <si>
    <t>Secretario de Representación Judicial y Defensa del Departamento</t>
  </si>
  <si>
    <t>Diseño de las propuestas dirigidas a la adopción de medidas de indole preventivo y correctivo  que permitan reducir la incidencia de daños antijurídicos en el Departamento.</t>
  </si>
  <si>
    <t>Adoptar e implementar políticas de prevención de daños antijurídicos y socializarlas al interior de la administración departamental, propendiendo por la salvaguarda de los bienes e intereses jurídicos de terceros legalmente protegidos.</t>
  </si>
  <si>
    <t>Proyección y elaboración de actos administrativos para la adopción de las politicas de prevención de daños antijuridicos formuladas para su acatamiento obligatorio por parte de las Secretarías y demás dependencias del Departamento.</t>
  </si>
  <si>
    <t>Socialización de las politicas de prevención de daños antijuridicos en cada una  de las Secretarías y demás dependencias en el Departamento.</t>
  </si>
  <si>
    <t>JAMER CHAQUIP GIRALDO MOLINA</t>
  </si>
  <si>
    <t xml:space="preserve">Fortalecimiento a la vigilancia en  la seguridad alimentaria y nutricional del Quindío. </t>
  </si>
  <si>
    <t xml:space="preserve">Implementar una estrategia que determine de forma oportuna el  número de brotes de enfermedades transmitidas por alimentos (ETA) con agente etiológico identificado en alimentos de mayor consumo.
</t>
  </si>
  <si>
    <t>No</t>
  </si>
  <si>
    <t>Aprovechamiento biológico y consumo de  alimentos idoneos  en el Departamento del Quindio</t>
  </si>
  <si>
    <t xml:space="preserve">Disminuir o mantener la proporción de niños menores de 5 años en riesgo de desnutrición moderada o severa aguda
</t>
  </si>
  <si>
    <t xml:space="preserve">Fortalecer la estrategia que determine el número de brotes de enfermedades transmitidas por alimentos (ETA) 
</t>
  </si>
  <si>
    <t>Realizar acciones de Inspección, Vigilancia y Control de alimentos y Bebidas alcohólicas de consumo humano en el Departamento del Quindío.</t>
  </si>
  <si>
    <t>Fondo Local de Salud - SGP</t>
  </si>
  <si>
    <t>N/A</t>
  </si>
  <si>
    <t>Cesar Augusto Rincón Zuluaga
Secretario de Salud</t>
  </si>
  <si>
    <t>Divulgación de las políticas, normas y procedimientos, brindando la asesoría pertinente para promover el cumplimiento de la reglamentación con miras a la protección de la salud, en  programas institucionales.</t>
  </si>
  <si>
    <t>Actualizar de censo de establecimientos de alimentos y bebidas para el 2018</t>
  </si>
  <si>
    <t>Articular acciones de informacion, educacion y comunicación, relacionada con la manipulacion adecuada de alimentos en  las actividades PIC 2018</t>
  </si>
  <si>
    <t>Realizar vigilancia sanitaria en establecmientos de alimentos, relacionados con enfermedades transmitidas por alimentos (ETA), en los muncipios de competencia del Departamento.</t>
  </si>
  <si>
    <t>Articular con el laboratorio departamental de salud publica (LDSP) la programacion y ejecucion de la toma de muestras de alimetnos y bebidas.</t>
  </si>
  <si>
    <t xml:space="preserve">Ejecutar el plan decenal de lactancia materna </t>
  </si>
  <si>
    <t xml:space="preserve">Cumplir con  el tiempo de la practica de la lactancia Materna exclusiva
</t>
  </si>
  <si>
    <t>Realizar concertación intersectorial para la formulación de planes y proyectos que desarrollen el componente de seguridad alimentaria y nutricional de consumo y aprovechamiento biológico.</t>
  </si>
  <si>
    <t>Realizar capacitación a 11 municipios en alianza con la dimensión de salud en el ámbito laboral para la promoción, protección y apoyo de la lactancia materna.</t>
  </si>
  <si>
    <t>Fortalecer la atención integral  en seis (6) poblaciones vulnerables (etnias)  en menores de cinco años con casos de desnutrición</t>
  </si>
  <si>
    <t>Realizar seguimiento a casos de desnutrición, bajo peso al nacer y mortalidad por desnutrición notificados por el SIVIGILA con enfoque diferencial.</t>
  </si>
  <si>
    <t>Realizar búsqueda activa institucional y comunitaria de casos de desnutrición aguda en poblaciones etnias en el departamento.</t>
  </si>
  <si>
    <t>Realizar seguimiento a la implementación de la ruta de atención integral a la desnutrición en menores de 5 años en poblaciones vulnerables etnias del departamento.</t>
  </si>
  <si>
    <t>Realizar capacitación en guías alimentarias basadas en alimentos y estilos de vida saludable.</t>
  </si>
  <si>
    <t>Salud Pública para un Quindío saludable y posible</t>
  </si>
  <si>
    <t>Salud ambiental</t>
  </si>
  <si>
    <t>Formular, aprobar y divulgar  la Política Integral de Salud Ambiental (PISA)</t>
  </si>
  <si>
    <t>Control Salud Ambiental Departamento del Quindío.</t>
  </si>
  <si>
    <t>Disminuir  los factores de riesgo sanitarios y ambientales asociados a eventos de interés en salud pública relacionados con la salud ambiental como el aumento de la carga contaminante del agua, entre otros.</t>
  </si>
  <si>
    <t xml:space="preserve">Adoptar e implementar en el departamento de la  Política integral de salud ambiental PISA reglamentada  </t>
  </si>
  <si>
    <t>Realizar actividades de caracterización y educación sanitaria y ambiental en el marco de la implementacion de la estrategia entornos saludables, en los entornos de viviendas, educativos y comunitarios con el abordaje integral de las políticas, normas y procedimientos relacionados con la prevencion vigilancia y control de factores de riesgo de la salud</t>
  </si>
  <si>
    <t xml:space="preserve">Generar los mapas de riesgo y vigilancia de la calidad de agua para consumo humano en  los doce (12) municipios del departamento </t>
  </si>
  <si>
    <t>Fortalecer la gestion intersectorial en el cumplimiento de la normatividad relacionada con la elaboracion de mapas de riesgo</t>
  </si>
  <si>
    <t>Sexualidad, derechos sexuales y reproductivos</t>
  </si>
  <si>
    <t>Lograr que ocho (8) municipios del departamento operen el sistema de vigilancia en salud pública de la violencia intrafamiliar.</t>
  </si>
  <si>
    <t>Fortalecimiento de acciones de intervención inherentes a los derechos sexuales y reproductivos  en el Departamento del Quindio.</t>
  </si>
  <si>
    <t xml:space="preserve"> Disminuir de los eventos de interés en salud pública relacionados con la salud sexual y reproductiva en especial de la mortalidad materna  </t>
  </si>
  <si>
    <t xml:space="preserve">Garantizar la  atención integral a la población en salud sexual y reproductiva </t>
  </si>
  <si>
    <t>Realizar asistencia técnica y evaluación a la gestión del riesgo en salud de las EAPB y ESE en el abordaje integral de las violencias de género y violencias sexuales.</t>
  </si>
  <si>
    <t xml:space="preserve">Realizar asistencia técnica y evaluación a las ESE de primer nivel en la Estrategia Nacional de Servicios de Salud Amigables para Adolescentes y Jóvenes, rutas de atención diferenciada, redes sociales, comunitarias y veedurías juveniles. </t>
  </si>
  <si>
    <t>Realizar asistencia técnica y evaluación a la gestión del riesgo en salud de las EAPB, ESE y Programas regulares en la estrategia de acceso universal a la prevención y atención integral en IT-VIH/SIDA.</t>
  </si>
  <si>
    <t>Realizar seguimiento a las IPS y centros de atención en la  gestión del riesgo en salud a personas que se inyectan drogas, en la estrategia de acceso universal a la prevención y atención integral en IT-VIH/SIDA.</t>
  </si>
  <si>
    <t>Desarrollar acciones encaminadas a dar respuesta al plan nacional de actividades colaborativas TB/VIH involucrando todos los actores del SGSSS y la sociedad civil.</t>
  </si>
  <si>
    <t>Vincular cuatro mil ochocientos (4.800) mujeres gestantes al programa de control prenatal antes de la semana 12 de edad gestacional.</t>
  </si>
  <si>
    <t>Implementar programa del  control prenatal antes de la semana 12 de la edad gestacional</t>
  </si>
  <si>
    <t>Realizar seguimiento a los embarazos de alto riesgo  detectados en todo el departamento del Quindío para que se garantice desde las EAPB la intervención del riesgo en salud.</t>
  </si>
  <si>
    <t>Realizar diagnóstico de la situación de embarazos en adolescente en edades entre 10 - 19 años, en el departamento del Quindío.</t>
  </si>
  <si>
    <t xml:space="preserve">Realizar asistencia técnica a EPS  e IPS en el programa de consulta preconcepcional con calidad, basada en educación en salud, para todas la parejas potencialmente fértiles, que asegure un recién nacido sano. </t>
  </si>
  <si>
    <t>Realizar  búsqueda activa institucional y comunitaria  de mujeres embarazadas a través de las IPS, EPS y líderes comunitarios en todo el departamento del Quindío.</t>
  </si>
  <si>
    <t>Establecer acuerdos con IPS y EAPB que aseguren la captación temprana de la gestante antes de la semana 12, a través de las acciones de promoción de la salud e identificación del riesgo.</t>
  </si>
  <si>
    <t xml:space="preserve">Capacitar a las redes sociales y comunitarias en la identificación del riesgo colectivo de las gestantes y en la captación temprana - PIC.  </t>
  </si>
  <si>
    <t xml:space="preserve">Realizar seguimiento y control a la aplicación del TSH neonatal  por parte de los aseguradores y prestadores a todos los recién nacidos institucionalizados y no institucionalizados en el departamento. </t>
  </si>
  <si>
    <t xml:space="preserve">Realizar asistencia técnica y seguimiento EPS  e IPS, en protocolos de atención del evento de sífilis gestacional y congénita y otras infecciones en las gestantes. </t>
  </si>
  <si>
    <t>Adaptar y realizar la verificación en la aplicación de la ruta de atención  integral, en la población gestante del departamento del Quindío</t>
  </si>
  <si>
    <t>Desarrollar y realizar seguimiento al plan de acción del comité departamental de maternidad segura. (Resolución 533 del 02 junio del 2015)</t>
  </si>
  <si>
    <t>Canalizar acciones de promoción de la salud en el desarrollo de la política Nacional de sexualidad, derechos sexuales y reproductivos</t>
  </si>
  <si>
    <t>Desarrollar y realizar seguimiento al plan de acción del comité departamental de sexualidad, derechos sexuales y reproductivos. (Resolución 533 del 02 junio del 2015)</t>
  </si>
  <si>
    <t>Desarrollar y realizar seguimiento al  Plan de acción del subcomité departamental de promoción y prevención de las ITS-VIH/SIDA (Resolución 533 del 02 junio del 2015)</t>
  </si>
  <si>
    <t>Realizar asistencia técnica y evaluación a las 12 Secretarias de salud municipales en la Dimensión de sexualidad, derechos sexuales y reproductivos.</t>
  </si>
  <si>
    <t>Convivencia social y salud mental</t>
  </si>
  <si>
    <t>Ajustar e implementar  la política de salud mental en los 12 municipios del Departamento, conforme a los lineamientos y desarrollos técnicos definidos por el Ministerio de Salud y Protección Social.</t>
  </si>
  <si>
    <t>Fortalecimiento, promoción de la salud y prevención primaria en salud mental en el Departamento del Quindío.</t>
  </si>
  <si>
    <t>Disminuir la morbimortalidad asociada a la salud mental principalmente de la violencia intrafamiliar</t>
  </si>
  <si>
    <t>Implementar los lineamientos  del Ministerio de Salud y Protección Social frente a la ajustes e implementación de política y el plan nacional de salud mental</t>
  </si>
  <si>
    <t>Asistencia técnica a la Universidad del Quindío en la implementación de las zonas de orientación universitaria y el modelo de inclusión social.</t>
  </si>
  <si>
    <t>Definición de líneas operativas y prioridades a seguir para el plan de intervenciones colectivas, bajo lineamientos del plan de salud territorial, de la dimensión de convivencia social y salud mental.</t>
  </si>
  <si>
    <t>Formación y capacitación al personal de las IPS, EPS, Planes locales de Salud y entidades que desarrollan acciones encaminadas a la atención de la salud mental con énfasis en MH - GAP y estrategia treanet</t>
  </si>
  <si>
    <t>Realizar el III seminario de actualización en investigación, prevención y atención de la conducta suicida, en el marco de la formulación de la Política en Salud Mental</t>
  </si>
  <si>
    <t>Realizar mesas de trabajo con la sociedad civil, EPS, Médicos especialistas en psiquiatría, para la implementación de los protocolos atención del espectro autista, así como la socialización de las guías de atención en depresión, consumo de alcohol, esquizofrenia.</t>
  </si>
  <si>
    <t>Realizar mesas de trabajo  EPS,  para la socialización de las guías de atención en salud mental y spa, coberturas en salud mental (ley 1438 del 2011, resolución 5592 del 2015, ley 1616 del 2013, ley 1566 del 2012, rutas de atención, política actual de drogas y atención integral a víctimas de violencia) entre otros.</t>
  </si>
  <si>
    <t>Realizar monitoreo y seguimiento a los casos notificados en el SIVIGILA en los eventos de interés  en salud pública y de competencia directa de la Dimensión de convivencia social y salud mental.</t>
  </si>
  <si>
    <t>Realizar acompañamiento a la mesa de trabajo del programa de habitante de calle, para la formulación de la política pública según ley 1641 del 2013.</t>
  </si>
  <si>
    <t>Realizar mesas de coordinación, organización y operativización del comité departamental de reducción del consumo de sustancias psicoactivas - ordenanza 051 del 2010 y apoyo  técnico a la secretaria del interior en el consejo seccional de estupefaciente</t>
  </si>
  <si>
    <t>Adoptar e implementar el modelo de Atención primaria en Salud Mental (APS) en todos los municipios Quindiano</t>
  </si>
  <si>
    <t>Establecer lineamientos de planificación en la Atención primaria en Salud Mental (APS) en todos los municipios Quindiano</t>
  </si>
  <si>
    <t>Realizar asistencia técnica a la universidad del Quindío en la implementación de las zonas de orientación universitaria y el modelo de inclusión social.</t>
  </si>
  <si>
    <t>Realizar formación y capacitación a orientadores escolares del departamento del Quindío, en normatividad actual, rutas de atención y protocolos de vigilancia en la Dimensión de Convivencia Social y Salud Mental.</t>
  </si>
  <si>
    <t>Realizar formación y capacitación a las familias y cuidadores de personas diagnosticadas con esquizofrenia en conjunto con la Asociación Colombiana de Esquizofrenia</t>
  </si>
  <si>
    <t>Brindar asesoría, asistencia técnica y realizar acciones de vigilancia y monitoreo  a los entes municipales en la línea  de convivencia social y salud mental (violencia, conducta suicida, entre otros)</t>
  </si>
  <si>
    <t>Realizar mesas de trabajo de asesoría y asistencia técnica  con  EPS, en normatividad vigente en salud mental, convivencia social, rutas de atención y seguimiento a casos</t>
  </si>
  <si>
    <t>Adoptar  e implementar en los doce (12) municipios el plan departamental de la reducción del consumo de sustancias psicoactivas SPA conforme a lineamientos y desarrollos técnicos entorno a la demanda</t>
  </si>
  <si>
    <t>Articular las políticas públicas de reducción de la oferta y reducción de la demanda de sustancias psicoactivas licitas e ilícitas.</t>
  </si>
  <si>
    <t>Brindar asesoría, asistencia técnica y realizar acciones de vigilancia y monitoreo a las instituciones que cuentan con programas ambulatorios de mantenimiento con método de baja y mediana complejidad, en el departamento del Quindío.</t>
  </si>
  <si>
    <t>Asistencia técnica y  seguimiento a la notificación del sistema único de indicadores de centros de atención a la drogadicción (SUICAD).</t>
  </si>
  <si>
    <t>Mesas de trabajo con usuarios y sus familias de los diferentes programas de sustitución con metadona.</t>
  </si>
  <si>
    <t>Coordinación y organización de las mesas técnicas intersectoriales para los ajustes y adaptación del Plan Nacional Para la Promoción de la Salud, la Prevención, y la Atención del Consumo de Sustancias Psicoactivas 2014 - 2021.</t>
  </si>
  <si>
    <t>Formación y capacitación al personal de las IPS, EPS, Planes locales de Salud y entidades que desarrollan acciones encaminadas a la implementación del modelo de inclusión social de base comunitaria (zonas de orientación universitaria y centros de escucha), primer ciclo de formación en atención primaria en salud mental y spa.</t>
  </si>
  <si>
    <t>Estilos de vida saludable y condiciones no-transmisibles</t>
  </si>
  <si>
    <t>Implementar la estrategia  denominada "Cuatro por cuatro" para la promoción de la alimentación saludable</t>
  </si>
  <si>
    <t xml:space="preserve">Control y vigilancia en las acciones de condiciones no transmisibles y promoción de estilos de vida saludable en el Quindio  </t>
  </si>
  <si>
    <t>Disminuir la carga de la enfermedad asociada a las enfermedades crónicas no trasmisibles</t>
  </si>
  <si>
    <t xml:space="preserve"> Realizar campañas  de promoción y prevención que orienten la adopción de estilos de vida saludable</t>
  </si>
  <si>
    <t>Realizar asistencia técnica a los Planes Locales de Salud en la gestión intersectorial para la promoción de estilos de vida saludables (alimentación saludable, actividad física, alcohol y cigarrillo) en los diferentes entornos educativo, laboral y comunitario.</t>
  </si>
  <si>
    <t>Implementar una estrategia de ambientes libres de humo de tabaco en los  municipios.</t>
  </si>
  <si>
    <t>Articular estrategias interinstitucionales que garanticen la integralidad en la atención de los usuarios</t>
  </si>
  <si>
    <t>Verificar el nivel de cumplimiento  de la ley 1335 de 2009 enfocada en espacios libres de humo (no consumo o exposición al tabaco y sus derivados) en  11 instituciones educativas de competencia departamental.</t>
  </si>
  <si>
    <t>Realizar asistencia técnica y seguimiento a la red de prestadores y aseguradores del departamento, en la  implementación de guías de atención y tamizajes de las enfermedades no transmisibles especialmente en prestadores de primer nivel de atención, bajo la estrategia de APS.</t>
  </si>
  <si>
    <t xml:space="preserve">Ejecutar el plan de intervención de la exposición a flúor en el departamento de acuerdo a los riesgos identificados en la fase IV. </t>
  </si>
  <si>
    <t xml:space="preserve">Realizar el análisis trimestral de los resultados obtenidos en la Búsqueda Activa Institucional, generar planes de mejoramiento y seguimiento a los  hallazgos encontrados a prestadores y aseguradores y realizar su respectivo reporte a nivel nacional. </t>
  </si>
  <si>
    <t>Implementar una estrategia para mantener la edad de inicio de consumo de tabaco en los adolescentes escolarizados.</t>
  </si>
  <si>
    <t>Adoptar guías y protocolos de atención de las enfermedades crónicas no transmisibles por parte de las EPS e IPS</t>
  </si>
  <si>
    <t>Fortalecer con la instancia intersectorial las acciones de intervención orientadas a la disminución de riesgo de consumo de tabaco en toda la comunidad educativa, incluidos los padres de familia.</t>
  </si>
  <si>
    <t>Vida saludable y enfermedades transmisibles</t>
  </si>
  <si>
    <t xml:space="preserve">Diseñar y desarrollar planes y/o programas en los doce (12) entes territoriales municipales de promoción y prevención de las enfermedades transmitidas por agua, suelo y alimentos </t>
  </si>
  <si>
    <t>Fortalecimiento de las acciones de la prevención y protección en la población infantil en el Departamento del Quindío</t>
  </si>
  <si>
    <t>Reducir la exposición a condiciones y factores de riesgo ambientales, sanitarios y biológicos, de las contingencias y daños producidos por las enfermedades transmisibles</t>
  </si>
  <si>
    <t xml:space="preserve">Fortalecimiento de la red de frío del Programa ampliado de inmunización (PAI).
</t>
  </si>
  <si>
    <t>Realizar la caracterización de las condiciones sanitarias de las familias de la zona rural en condiciones de vulnerabilidad de los 11 municipios del departamento del Quindío.</t>
  </si>
  <si>
    <t xml:space="preserve">Ejecutar conjuntamente con el equipo de Salud Ambiental, las intervenciones concernientes a la promoción de prácticas claves de la estrategia AIEPI comunitario en entornos saludables (vivienda y escuela). </t>
  </si>
  <si>
    <t>Realizar el monitoreo y evaluación de las acciones de gestión del riesgo, adherencia a guías y protocolos de enfermedades transmitidas por agua, suelo y alimentos, con las EAPB y ESES del Departamento.</t>
  </si>
  <si>
    <t>Realizar mesas técnicas para el análisis, evaluación y seguimiento de las acciones de prevención de enfermedades transmitidas por agua, suelo y alimentos, con vigilancia en salud pública.</t>
  </si>
  <si>
    <t>Implementar una estrategia que permita garantizar el adecuado funcionamiento de la red de frío para el almacenamiento  de los biológicos del Programa ampliado de inmunización (PAI).</t>
  </si>
  <si>
    <t xml:space="preserve">Fortalecimiento de los protocolos para la prevenciÓn y control de las enfermedades transmisibles
</t>
  </si>
  <si>
    <t>Realizar el abastecimiento permanente de las vacunas e insumos del PAI, según los lineamientos del programa ampliado de inmunizaciones.</t>
  </si>
  <si>
    <t>Realizar asistencia técnica a los municipios para asegurar el correcto almacenamiento, conservación y transporte de vacunas, bajo los estándares de calidad de la cadena de frio.</t>
  </si>
  <si>
    <t>Consolidar el registro de la información reportada sobre dosis aplicadas en el sistema de información nominal de las instituciones que brindan atención a la población menor de 5 años CDI en el departamento.</t>
  </si>
  <si>
    <t>Realizar la consolidación de la información generada por el programa ampliado de inmunizaciones, para reporte al MSPS con oportunidad, calidad e integralidad según el sistema de información nominal PAIWEB.</t>
  </si>
  <si>
    <t>Implementar  la estrategia de gestión integral-enfermedades de transmisión vectorial (EGI ETV) en los 5 municipios hiperendémicos para enfermedades de transmisión vectorial</t>
  </si>
  <si>
    <t xml:space="preserve">Fortalecimiento de estrategia de gestión integral, vectores, cambio climático y zoonosis en el Departamento  del Quindio </t>
  </si>
  <si>
    <t xml:space="preserve">Disminuir el indice de enfermedades trasmision vectorial y zoonosis en la poblacion  
</t>
  </si>
  <si>
    <t xml:space="preserve">Implementar estrategiaspara  la gestión integral para enfermedades de transmisión vectorial (EGI ETV) </t>
  </si>
  <si>
    <t>Realizar inspección vigilancia y control de focos de reproducción de vectores (dengue, Chikunguña y zika) en los 11 municipios de competencia Departamental.</t>
  </si>
  <si>
    <t>Analizar mensualmente el comportamiento de los eventos de ETV y zoonosis y retroalimentar al área de IVC para garantizar la calidad en la atención de los casos reportados.</t>
  </si>
  <si>
    <t>Atender el 100% de los brotes y contingencias por ETV y Zoonosis en los municipios de categoría 4, 5 y 6 del Departamento del Quindío.</t>
  </si>
  <si>
    <t>Realizar asistencia técnica a los equipos a los equipos de los planes locales de salud en los cuatro municipios hiperendémicos para la adopción, adaptación y  desarrollo de la EGI- ETV y ZOONOSIS.</t>
  </si>
  <si>
    <t>Realizar jornadas de movilización y participación  social y comunitaria para generar cambios conductuales frente a  la eliminación de criaderos de vectores Dengue, Chikunguña y Zika mediante la estrategia COMBI en los municipios hiperendémicos.</t>
  </si>
  <si>
    <t>Realizar el monitoreo y evaluación a las acciones de gestión del riesgo, adherencia a guías y protocolos en las EAPB y Empresas Sociales del Estado que conduzcan a mejorar la calidad en la atención integral de pacientes con ETV y Zoonosis.</t>
  </si>
  <si>
    <t xml:space="preserve">Implementar la estrategia  para ampliar coberturas útiles de vacunación antirrábica en animales (perros y gatos). </t>
  </si>
  <si>
    <t xml:space="preserve"> Fortalecer acciones para aumentar coberturas útiles de vacunación antirrábica en animales (perros y gatos). 
</t>
  </si>
  <si>
    <t>Estimar la población de perros y gatos en las áreas urbana y rural en el 100% de los municipios de categoría 4, 5 y 6 del departamento del Quindío.</t>
  </si>
  <si>
    <t xml:space="preserve">Promover a nivel comunitario la tenencia responsable de animales de compañía y la promoción de la vacunación antirrábica. </t>
  </si>
  <si>
    <t>Realizar coordinación intersectorial en el marco del Consejo Territorial de Zoonosis.</t>
  </si>
  <si>
    <t>Realizar vacunación regular de perros y gatos a nivel urbano y rural en los 11 municipios de categoría 4, 5 y 6 del Departamento del Quindío.</t>
  </si>
  <si>
    <t>Implementar el plan estratégico hacia el fin de la tuberculosis</t>
  </si>
  <si>
    <t xml:space="preserve">Fortalecimiento de la inclusión social para la disminución de riesgos de contraer enfermedades transmisibles  en el Departamento del Quindio </t>
  </si>
  <si>
    <t xml:space="preserve">Aumentar la adeherencia al tratamiento de los pacientes con diagnositico de tuberculosis 
</t>
  </si>
  <si>
    <t xml:space="preserve"> Fortalecimiento de las capacidades del recurso humano</t>
  </si>
  <si>
    <t>Realizar capacitaciones al personal asistencial de las IPS en el programa de tuberculosis y lepra en el departamento.</t>
  </si>
  <si>
    <t>1803 - 5 - 3 1 3 12 40 2 142 - 113</t>
  </si>
  <si>
    <t>1803 - 5 - 3 1 3 12 40 2 142 - 114</t>
  </si>
  <si>
    <t>1803 - 5 - 3 1 3 12 40 2 142 - 61</t>
  </si>
  <si>
    <t>Coordinar acciones para la gestión intersectorial</t>
  </si>
  <si>
    <t>Realizar mesas técnicas para la gestión del compromiso político, en la protección social y sistemas de apoyo de pacientes con tuberculosis y lepra.</t>
  </si>
  <si>
    <t>Res.1030/2016 Campaña control lepra QuindÍo</t>
  </si>
  <si>
    <t>Realizar campañas de prevención y atención integral en afectados por tuberculosis</t>
  </si>
  <si>
    <t>Salud publica en emergencias y desastres</t>
  </si>
  <si>
    <t>Realizar catorce (14) simulacros de atención a emergencias en la Red Pública Hospitalaria</t>
  </si>
  <si>
    <t>1803 - 5 - 3 1 3 12 41 2 143 - 61</t>
  </si>
  <si>
    <t>Prevención en emergencias y desastres de eventos relacionados con la salud pública en el Departamento del  Quindio</t>
  </si>
  <si>
    <t>Coordinar acccuiones para la gestión integral  del riesgo en  situaciones de emergencias y desastres  en las IPS y autoridad sanitaria del departamento</t>
  </si>
  <si>
    <t xml:space="preserve">Actualizar planes de seguridad hospitalaria  en los hospitales de I y II nivel. </t>
  </si>
  <si>
    <t>Realizar estudios tecnicos para realizar 14 simulcros de atencion a emergencias en la red hospitalaria.</t>
  </si>
  <si>
    <t xml:space="preserve">Realizar asistencia técnica en la construcción y ejecución del plan bienal de inversiones, a once (11) Empresas sociales del estado (ESE) del departamento. </t>
  </si>
  <si>
    <t>Realizar 11 visitas de verificacion de aplicación protocolos y planes de emergecia hospitalaria a las eses publicas del departamento</t>
  </si>
  <si>
    <t>Mejorar el índice de seguridad hospitalaria en once (11) empresas sociales del estado (ESE) del departamento del nivel  I y II.</t>
  </si>
  <si>
    <t xml:space="preserve">Operar el Plan de Emergencias en Salud en el Departamento </t>
  </si>
  <si>
    <t xml:space="preserve">Actualizar y mantener la red de comunicaciones  para  situaciones de emergencias y desastres de la red hospitalaria y de la secretaria departamental de salud </t>
  </si>
  <si>
    <t xml:space="preserve">Actualizar, socializar e implementar  el plan integral  de emergencias de la secretaria de salud departamental. </t>
  </si>
  <si>
    <t>Capacitar a los hospitales para la integracion de los planes de emergencia hospitalaria con el plan de emergencia de  secretaria de salud.</t>
  </si>
  <si>
    <t>Fortalecer las capacidades tecnicas del CRUE departamental, en la regulacion de la referencia y contrarreferencia, implementando los lineamientos Rutas Integrales de Atencion en Salud.</t>
  </si>
  <si>
    <t>Salud en el entorno laboral</t>
  </si>
  <si>
    <t>Fomentar en 8 municipios un programa de cultura preventiva en el trabajo formal e informal y entornos laborales saludables.</t>
  </si>
  <si>
    <t>Prevención vigilancia y control de eventos de origen laboral en el Departamento del Quindío.</t>
  </si>
  <si>
    <t xml:space="preserve">Disminuir los eventos de origen laboral en los trabajadores del sector formal del Departamentodel Quindio 
</t>
  </si>
  <si>
    <t xml:space="preserve">Realizar campañas para el cumplimiento en la aplicacion de los deberes y derechos relacionados en el Sistema General de Riesgos Laborales tanto para empleadores como para trabajadores  </t>
  </si>
  <si>
    <t>Capacitar en prevención de riesgos laborales a las empresas del Sector económico con más alto índice de accidentalidad.</t>
  </si>
  <si>
    <t xml:space="preserve">Realizar la Identificación y caracterización de las mujeres trabajadoras del sector agrícola informal de los municipios  de Calarcá, Montenegro, Quimbaya, La Tebaida, Circasia, Salento, Filandia y Montenegro. </t>
  </si>
  <si>
    <t xml:space="preserve">Capacitar a las mujeres trabajadoras del sector agrícola de los municipios de Calarcá, Montenegro, Quimbaya, La Tebaida, Circasia, Salento, Filandia y Montenegro en derechos y deberes relacionados en el SGRL.   </t>
  </si>
  <si>
    <t>Formular el plan de acción para la prevención de trabajo infantil en el departamento del Quindío, en el marco del Comité Departamentales para la prevención y erradicación de trabajo infantil - CIETI.</t>
  </si>
  <si>
    <t>Identificar y caracterizar la población trabajadora en condición de informalidad con énfasis en el menor trabajador en los 11 municipios del departamento.</t>
  </si>
  <si>
    <t xml:space="preserve">Realizar una jornada Educativa con relación a Riesgos laborales a los empleadores del Dpto. </t>
  </si>
  <si>
    <t>Implementación en las 14 empresas sociales del estado (ESE) departamentales y de primer nivel, el Sistema de Gestión de la Seguridad y Salud en el Trabajo</t>
  </si>
  <si>
    <t xml:space="preserve">Implementar controles de cumplimiento por parte de los empleadores en lo reglamentado en el Sistema general de Riesgos Laborales. </t>
  </si>
  <si>
    <t>Realizar asistencia técnica  a los prestadores de primer nivel, para verificar el cumplimiento del Sistema de Gestión de la Seguridad y Salud en el Trabajo.</t>
  </si>
  <si>
    <t>Realizar jornada de sensibilización a los Empleadores para fomentar la afiliación al SGRL a sus empleados conforme a ley 1562 del 2012 y decreto 1443  del 2015.</t>
  </si>
  <si>
    <t>Brindar asistencia técnica a las ARLs en el diseño del SG-SST,  capacitación a las brigadas de primeros auxilios, COPASST  o VIGIA y la promoción de estilos de vida y trabajo saludable a la población trabajadora de sus empresas usuarias.</t>
  </si>
  <si>
    <t xml:space="preserve">Expedir las licencias y asistencias técnicas en Seguridad y Salud en el Trabajo. </t>
  </si>
  <si>
    <t>Analizar los eventos de origen laboral graves y mortales reportados por el Comité Seccional de Seguridad y Salud en el trabajo.</t>
  </si>
  <si>
    <t>Fortalecimiento de la autoridad sanitaria</t>
  </si>
  <si>
    <t>Consolidar y desarrollar en los 12 municipios del departamento el Sistema de Vigilancia en salud pública (SVSP), integrado al sistema de vigilancia y control sanitario e inspección vigilancia y control de (S.G.S.S.S).</t>
  </si>
  <si>
    <t xml:space="preserve">Fortalecimiento de la autoridad sanitaria en el Departamento del Quindio </t>
  </si>
  <si>
    <t>Consolidar y desarrollar el sistema de vigilancia en salud pública integrado al sistema de vigilancia de control sanitario e inspección, vigilancia y control de S.G.S.S.S.</t>
  </si>
  <si>
    <t xml:space="preserve">  Aumentar la cobertura en acciones de inspeccion vigilancia y control</t>
  </si>
  <si>
    <t>Realizar vigilancia epidemiológica de plaguicidas en el marco del programa VEO con la toma de muestras de Acetilcolinesterasa en sangre a los individuos expuestos a plaguicidas  Organofosforados y Carbamatos.</t>
  </si>
  <si>
    <t>Implementar  una estrategia oportuna de atención a sujetos de atención,  objetos de procesos de  inspección, vigilancia y control sanitario</t>
  </si>
  <si>
    <t>1803 - 5 - 3 1 3 12 43 2 146 - 61</t>
  </si>
  <si>
    <t xml:space="preserve"> Articular los sistemas de vigilancia relacionados al control sanitario</t>
  </si>
  <si>
    <t xml:space="preserve">Consolidar y desarrollar  el sistema de inspección vigilancia y control (SIVC)  en 150 establecimientos farmacéuticos del departamento. </t>
  </si>
  <si>
    <t>0318 - 5 - 3 1 3 12 43 2 146 - 20</t>
  </si>
  <si>
    <t>Realizar inspección  vigilancia y control para verificar las condiciones técnicas, higiénico sanitarias locativas y de calidad a los establecimientos farmacéuticos en los 12 municipios del departamento del Quindío.</t>
  </si>
  <si>
    <t xml:space="preserve">Suministrar medicamentos de control especial- monopolio del estado a los establecimientos farmacéuticos autorizados. </t>
  </si>
  <si>
    <t>Suministrar medicamentos de programas especiales a las IPS’s que lo requieran.</t>
  </si>
  <si>
    <t>Realizar visitas a Establecimientos Farmacéuticos de acuerdo a los productos notificados por el Programa delegaciones INVIMA  en los 12 municipios del Departamento del Quindío.</t>
  </si>
  <si>
    <t>Análisis y seguimiento  al  comportamiento del evento de intoxicaciones por sustancias químicas  (Intoxicación por Fármacos)  de los casos notificadas al SIVIGILA  por las Unidades Notificadoras Municipal.</t>
  </si>
  <si>
    <t xml:space="preserve">Realizar educación en salud a través de las visitas domiciliarias PIC, en el manejo y uso adecuado de medicamentos en casa.  </t>
  </si>
  <si>
    <t xml:space="preserve">Publicar en la página de la gobernación un boletín con temas farmacéuticos, que  muestre la situación actual,  las intervenciones desarrolladas y las recomendaciones para la comunidad en general. </t>
  </si>
  <si>
    <t>Promoción social y gestión diferencial de poblaciones vulnerables.</t>
  </si>
  <si>
    <t xml:space="preserve">Implementar  5  programas de participación social en salud, orientados a promover los derechos de las poblaciones vulnerables y diferenciales, acorde a las políticas públicas </t>
  </si>
  <si>
    <t>Implementación de programas de promoción social en poblaciones  especiales en el Departamento del Quindío.</t>
  </si>
  <si>
    <t>Fortalecer la gestión intersectorial en salud de los grupos con alta vulnerabilidad</t>
  </si>
  <si>
    <t>Garantizar el acceso en la prestación de los servicios de salud</t>
  </si>
  <si>
    <t>Implementar el  Programa de atención psicosocial y salud integral a víctimas del conflicto armado.</t>
  </si>
  <si>
    <t xml:space="preserve">Implementar programas de participación social que garanticen los derechos de los grupos vulnerables </t>
  </si>
  <si>
    <t>Realizar jornadas de oferta institucional en el punto de atención UAO Miraflores, para identificar y eliminar barreras de acceso en la prestación de servicios de salud de la población víctima.</t>
  </si>
  <si>
    <t>Realizar Asistencia técnica a los prestadores de salud e instituciones del Sistema Nacional de Atención y Reparación Integral a las Víctimas del conflicto armado (art 52 ley 1448/2011 ), para la promoción  y difusión de la ruta del Programa de Atención psicosocial y Salud Integral a víctimas del Conflicto Armado PAPSIVI .</t>
  </si>
  <si>
    <t>Realizar el cargue trimestral de la información sobre la atención psicosocial a las Victimas en el aplicativo del PAPSIVI.</t>
  </si>
  <si>
    <t>Activar la funcionalidad del Comité de Víctimas creado al interior de la Secretaria de Salud Departamental con una periodicidad bimensual para garantizar sus derechos y deberes en salud</t>
  </si>
  <si>
    <t>Hacer seguimiento a las acciones de salud desarrolladas desde los PLS para las Victimas del desplazamiento cobijadas por los Autos 092, 251, 004, 005, 006</t>
  </si>
  <si>
    <t>Apoyar el establecimiento  y coordinación  de  redes integradas  de servicios de información en  salud (acceso del sector salud a VIVANTO).</t>
  </si>
  <si>
    <t>Fortalecimiento de  la estrategia AIEPI en los 12 municipios del Departamento</t>
  </si>
  <si>
    <t>Consolidar los programas de atención a la primera infancia</t>
  </si>
  <si>
    <t>Fortalecer en los doce (12) municipios del departamento los  comités municipales de discapacidad</t>
  </si>
  <si>
    <t>Fortalecer atención integral a poblaciones vulnerables</t>
  </si>
  <si>
    <t>Realizar jornadas de capacitación en normatividad vigente en torno a la población con discapacidad.</t>
  </si>
  <si>
    <t>Realizar visitas de asistencia, seguimiento y verificación de acceso, accesibilidad, red de servicios contratada, referencia y contrareferencia en la prestación de servicios de salud a las personas con discapacidad en la EAPB.</t>
  </si>
  <si>
    <t>Plan de intervenciones colectivas en el modelo de APS</t>
  </si>
  <si>
    <t>Evaluar en  once (11)   empresas sociales del estado (ESE)  Municipales la implementación del Plan de intervenciones colectivas (PIC).</t>
  </si>
  <si>
    <t>1803 - 5 - 3 1 3 12 45 2 150 - 61
1803 - 5 - 3 1 3 12 45 2 150 - 98</t>
  </si>
  <si>
    <t>Asistencia atención a las personas y prioridades en salud pública en el  Departamento del Quindío.</t>
  </si>
  <si>
    <t>Disminuir la morbimortalidad asociada  a la carga de la enfermedad por los determinantes sociales fortaleciendo  las acciones de complementariedad  a los municipios</t>
  </si>
  <si>
    <t>Mejorar los procesos de implementación de las actividades colectivas</t>
  </si>
  <si>
    <t>Realizar acciones de vacunacion canina y felina</t>
  </si>
  <si>
    <t>Realizar el censo de caninos y felinos</t>
  </si>
  <si>
    <t>Ejecutar las acciones de la estrategia COMBI en municipios hiperendémicos para enfermedades vectoriales</t>
  </si>
  <si>
    <t xml:space="preserve">Realizar acciones, intervenciones y procedimientos colectivos </t>
  </si>
  <si>
    <t>Auditoria a 8  planes de mejoramiento instaurados con la red pública ejecutora del Plan de Intervenciones Colectivas.</t>
  </si>
  <si>
    <t>Planes de mejoramiento instaurados  de Intervenciones Colectivas.</t>
  </si>
  <si>
    <t>Realizar auditoria a los planes de mejoramiento de intervenciones colectivas</t>
  </si>
  <si>
    <t>Vigilancia en salud publica y del laboratorio departamental.</t>
  </si>
  <si>
    <t xml:space="preserve">Realizar  la vigilancia sanitaria a 300 establecimientos de consumo (Aguas, Alimentos y Bebidas Alcohólicas) </t>
  </si>
  <si>
    <t xml:space="preserve">Fortalecimiento de las actividades de vigilancia y control del laboratorio de salud pública en el Departamento del Quindio </t>
  </si>
  <si>
    <t xml:space="preserve">Mejorar la capacidad analítica del LSP Departamental  para dar respuesta  a las necesidades del Sistema de Vigilancia en Salud Pública
</t>
  </si>
  <si>
    <t>Garantizar equipos e insumos medios y reactivos para la realización  de los análisis normados</t>
  </si>
  <si>
    <t xml:space="preserve">Compra de reactivos, insumos y medios </t>
  </si>
  <si>
    <t>Compra de equipos de laboratorio</t>
  </si>
  <si>
    <t>Realizar análisis de muestras de alimentos, aguas, bebidas alcoholicas  que llegan al laboratorio en cumplimiento de la programacion y las muestras para ETAS Y  vigilancia que lleguen al laboratorio</t>
  </si>
  <si>
    <t>Realizar análisis de muestras    para la vigilancia de enfermedades de interés en salud publica enviados por los laboratorios de la red.</t>
  </si>
  <si>
    <t xml:space="preserve">Optimizar los procesos contractuales desde el LSP y  la DTS
</t>
  </si>
  <si>
    <t>Realizar evaluacion externa indirecta de citologias de cuello uterino a los laboratorios de la red</t>
  </si>
  <si>
    <t>Ejecutar el sistema de gestion de calidad y aseguramiento de metrologia en el laboratorio de salud publica.</t>
  </si>
  <si>
    <t>Adecuar infraestructura que de cumplimiento para el buen  funcionamiento del LSP</t>
  </si>
  <si>
    <t xml:space="preserve">Realizar el mantenimiento preventivo y correctivo de los equipos de laboratorio.  </t>
  </si>
  <si>
    <t>crear diez (10) y fortalecer noventa (90) Comités de Vigilancia 
Epidemiológica  Comunitaria 
(COVECOM) municipales.</t>
  </si>
  <si>
    <t>Fortalecimiento del sistema de vigilancia en salud pública en el Departamento del Quindío.</t>
  </si>
  <si>
    <t>Aumentar los índices de cumplimiento en los indicadores de calidad, cobertura y  oportunidad del sistema de vigilancia en salud publica departamental</t>
  </si>
  <si>
    <t>Aumentar la participación comunitaria en acciones ineherentes al sistema de vigilancia en salud publica.</t>
  </si>
  <si>
    <t>Actualizar el mapa social por cada uno de los COVECOM para la priorización de la gestión interinstitucional.</t>
  </si>
  <si>
    <t>Activar y Mantener 100 COVECOM en 11  municipios del Departamento.</t>
  </si>
  <si>
    <t>Apoyar el proceso de sistematización de la estrategia COVECOM, seguimiento de la notificación comunitaria, mejoramiento de la calidad de la información, medición de indicadores, Análisis de la información y generación de planes de mejoramiento.</t>
  </si>
  <si>
    <t>Consolidar y analizar la notificación comunitaria de 11 municipios del Departamento del Quindío.</t>
  </si>
  <si>
    <t>Sostener 83 Unidades Primarias Generadoras de Datos (UPGD) que integran el sistema de Vigilancia en Salud Publica</t>
  </si>
  <si>
    <t xml:space="preserve">Fortalecer  la capacidad instalada en los niveles institucionales y municipales frente al desarrollo de los procesos de Vigilancia en Salud Pública </t>
  </si>
  <si>
    <t>Desarrollar el  plan de asesoría y asistencia técnica dirigido a municipios e instituciones de la red notificadora departamental  para la adherencia a protocolos de vigilancia en salud pública de los eventos de interés.</t>
  </si>
  <si>
    <t>Capacitar al personal operario del SIVIGILA en los 12 municipios del departamento.</t>
  </si>
  <si>
    <t>Apoyar los procesos de ajuste y depuración de la información de interés en salud publica en los 12 municipios del departamento.</t>
  </si>
  <si>
    <t>Desarrollar la búsqueda activa institucional en los 12 municipios del departamento.</t>
  </si>
  <si>
    <t>Realizar seguimiento al proceso de gestión del riesgo individual, frente a las acciones de protección específica y detección temprana desde el reporte del anexo técnico de la resolución 4505 de 2012 y el cumplimiento de la resolución 412 del 2000.</t>
  </si>
  <si>
    <t>Universalidad  del aseguramiento en salud para un bien común</t>
  </si>
  <si>
    <t>Garantizar  la promoción de la afiliación al sistema de seguridad social</t>
  </si>
  <si>
    <t>Fortalecer en los 12 municipios del departamento  los procesos de identificación de la población no sisbenizada y no afiliada.</t>
  </si>
  <si>
    <t>Subsidio afiliación al régimen subsidiado del Sistema General de Seguridad Social en Salud en el Departamento del Quindío.</t>
  </si>
  <si>
    <t xml:space="preserve">Mejorar  la cobertura  universal en  aseguramiento  al sistema de atención integral y suficiencia de recursos para la población del Departamento del Quindío
</t>
  </si>
  <si>
    <t xml:space="preserve"> Mejorar los procesos de identificación de la población no sisbenizada y no afiliada.
</t>
  </si>
  <si>
    <t>Seguimiento a la identificacion de la poblacion atendida de las IPS publicas para la afiliacion del sistema general SGSS</t>
  </si>
  <si>
    <t>Rentas cedidas subcuenta otros gastos en salud</t>
  </si>
  <si>
    <t xml:space="preserve">Garantizar la cofinanciación para el régimen subsidiado en el departamento del Quindío </t>
  </si>
  <si>
    <t>Cofinanciar la continuidad del  régimen subsidiado en salud en los 12 municipios del departamento, de conformidad con la directrices del Ministerio de Salud y Protección Social.</t>
  </si>
  <si>
    <t xml:space="preserve"> Gestionar  recursos para cofinanciación de la afialicon  mpo y lugares de afiliación
</t>
  </si>
  <si>
    <t>Gestión de recursos para cofinanciación de la afiliación a los municipios y lugares de afiliación</t>
  </si>
  <si>
    <t>Asistencia técnica  a los actores del sistema en el proceso de aseguramiento de la población</t>
  </si>
  <si>
    <t>Brindar asistencia técnica a 12 Municipios del departamento,  en los procesos del régimen subsidiado</t>
  </si>
  <si>
    <t xml:space="preserve"> Aumentar la asistencia técnica a 12 Municipios del departamento,  en los procesos del régimen subsidiado</t>
  </si>
  <si>
    <t>Realizar auditorias a los procesos de regimen subsidiado en los 12 municipios, de acuerdo a lo establecido en la Circular 006 de 2011.</t>
  </si>
  <si>
    <t>Inclusión social en la prestación y desarrollo de servicios de salud</t>
  </si>
  <si>
    <t>Mejoramiento del Sistema de Calidad  de los Servicios y la Atención de los Usuarios</t>
  </si>
  <si>
    <t>Implementar la estrategia de atención primaria en salud,  fortaleciendo los procesos de inspección , vigilancia y control en el acceso de los afiliados  a la red de servicios de salud.</t>
  </si>
  <si>
    <t>Prestación de Servicios a la Población no Afiliada al Sistema General de Seguridad Social en Salud  y en los no POS  a la Población Afiliada al Régimen Subsidiado.</t>
  </si>
  <si>
    <t>Garantizar la atención en salud a la población pobre no asegurada y/o víctima del conflicto armado en un rango de afiliación 51.57 según Resolución 3778 de 2011. en  e l departamento del Quindío</t>
  </si>
  <si>
    <t>Mejorar  los procesos de vigilancia y control para el acceso de los afiliados a la red de servicios de salud.</t>
  </si>
  <si>
    <t>Mantener la contratación con la red pública y privada (15)  para la atención de la población no afiliada.</t>
  </si>
  <si>
    <t xml:space="preserve">Fortalecer la contratación para la atención de la población no afiliada </t>
  </si>
  <si>
    <t>Realizar asistencia técnica en la construcción y ejecución del plan bienal de inversiones, a catorce (14) Empresas sociales del estado (ESE) del departamento.</t>
  </si>
  <si>
    <t>Fortalecier la construcción del Plan Bienal en las 14 Empresas sociales del estado (ESE)del departamento.</t>
  </si>
  <si>
    <t>Asistencia tecnica a las ESE del departamento en la formulacion, gestion y manejo de la plataforma para proyectos de infraestructura y dotacion.</t>
  </si>
  <si>
    <t>Realizar sesiones del  cosejo territoriales de salud para obtener aval de proyectos de infraestructura y dotacion hospitalaria.</t>
  </si>
  <si>
    <t>Fortalecimiento de la  gestión de la entidad territorial municipal</t>
  </si>
  <si>
    <t>Realizar asistencia Técnica  en los 12 municipios, en la capacidad de gestión en salud</t>
  </si>
  <si>
    <t>0318 - 5 - 3 1 3 14 51 2 155 - 20</t>
  </si>
  <si>
    <t xml:space="preserve">Asistencia técnica para el fortalecimiento de la gestión de las entidades territoriales del Departamento del Quindio </t>
  </si>
  <si>
    <t xml:space="preserve">Apoyar los proceso de articulacion y competencias territoriarles en el SGSS
</t>
  </si>
  <si>
    <t xml:space="preserve"> Fortalecer los procesos de financiacion a los municpios para ejercer procesos de afiliacion y atencion al SGSS</t>
  </si>
  <si>
    <t>Capacitar en los procesos de gestion tecnica en salud.</t>
  </si>
  <si>
    <t>Garantizar red de servicios en eventos de emergencias</t>
  </si>
  <si>
    <t xml:space="preserve">Ajustar los 14 planes de emergencia de las instituciones prestadoras de salud de todo el Departamento.  </t>
  </si>
  <si>
    <t>0318 - 5 - 3 1 3 14 52 2 156 - 20</t>
  </si>
  <si>
    <t>Servicio de salud en alerta en el Departamento del Quindío</t>
  </si>
  <si>
    <t>Fortalecer mediante capacitaciones y planes de trabajo  la actualización y articulación de los planes hospitalarios con el plan de emergencia departamental de acuerdo a la ley 1523 de 2012.</t>
  </si>
  <si>
    <t xml:space="preserve"> Fortalecer el compromiso y conocimiento de la norma  para la preparacion en casos de emergencias parte de las ESES del Departametno y los entes desentralizados</t>
  </si>
  <si>
    <t>Apoyo en el proceso de simulacros de atencion a emergencias en la red publica</t>
  </si>
  <si>
    <t>Realizar procesos de atención en emergencias de la red publica.</t>
  </si>
  <si>
    <t>Fortalecer el sistema de alarma de emergencias y perifoneo de los hospitales públicos.</t>
  </si>
  <si>
    <t>Desarrollar el plan de emergencias de salud departamental</t>
  </si>
  <si>
    <t xml:space="preserve">Articular  la red hospitalaria del Departamento
</t>
  </si>
  <si>
    <t xml:space="preserve">Realizar mantenimiento de los equipos de telecomunicación </t>
  </si>
  <si>
    <t>Ajustar un (1) Plan de Emergencias en Salud Departamental.</t>
  </si>
  <si>
    <t>Atender en los 12 municipios  del departamento, los eventos de emergencia y urgencias, y el sistema de referencia y contra referencia  de la población  no afiliada.</t>
  </si>
  <si>
    <t xml:space="preserve">Fortalecimiento de la red de urgencias y emergencias en el Departamento del Quindio </t>
  </si>
  <si>
    <t>Fortalecimiento  en la integración de  la red hospitalaria  del departamento del  Quindío. Mediante la modernización del CRUE en el departamento del Quindío</t>
  </si>
  <si>
    <t xml:space="preserve">Centralizar por medio del centro de regulación de urgencias y emergencias las atenciones que se puedan suscitar en el departamento </t>
  </si>
  <si>
    <t>Regular y coordinar la prestación de servicios de urgencias y emergencias en salud en el departamento.</t>
  </si>
  <si>
    <t>Realizar asistencia técnica a los prestadores de servicios de salud.</t>
  </si>
  <si>
    <t>Garantizar continuidad del funcionamiento del CRUE - SEM</t>
  </si>
  <si>
    <t xml:space="preserve">Capacitar a la comunidad y primer respondiente acorde con los riesgos identificados en el territorio durante el mes.   </t>
  </si>
  <si>
    <t>Estandarizar e implementar  los formatos de reporte entre los actores involucrados</t>
  </si>
  <si>
    <t>Reporte de información en tiempo real sobre la capacidad resolutiva del servicio en salud.</t>
  </si>
  <si>
    <t>Garantizar el Sistema Obligatorio de Garantía de Calidad SOGC en las IPS del departamento</t>
  </si>
  <si>
    <t>Verificar el sistema de evaluación de los Plan de auditoria para el mejoramiento de la calidad (PAMEC)  de siete (7) instituciones prestadoras de salud (IPS) hospitalarias  en el departamento del Quindío.</t>
  </si>
  <si>
    <t>0318 - 5 - 3 1 3 14 53 2 158 - 20</t>
  </si>
  <si>
    <t>158 Apoyo al proceso del sistema obligatorio de garantía de calidad a los prestadores de salud en el Departamento del Quindio.</t>
  </si>
  <si>
    <t xml:space="preserve">Asegurar la implementacion y seguimiento del  PAMEC y cumplimiento de la totalidad de los estandeares de Habilitacion de acuerdo al nivel de complejidad.
</t>
  </si>
  <si>
    <t>Fortalecer los procesos de implementacion, auditoria y seguimiento.</t>
  </si>
  <si>
    <t>Evaluación del PAMEC en su condición de compradores de servicios de salud para población pobre no afiliada, mediante  auditoría externa a los prestadores.</t>
  </si>
  <si>
    <t xml:space="preserve">Asegurar la totalidad de los estandares establecidos en el sistema de habilitacion 
</t>
  </si>
  <si>
    <t>Seguimiento y evaluación al cumplimiento de los planes de mejoramiento y estandarización de procesos  de habilitación de las EAPB.</t>
  </si>
  <si>
    <t>Evaluar la calidad del dato y el análisis  de los indicadores de calidad remitidos al Ministerio de Salud y de la circular externa 012 de 2016 (Superintendencia Nacional de Salud), en todas las  ESES, EPS e IPS del departamento.</t>
  </si>
  <si>
    <t xml:space="preserve">Garantizar eficiencia en el establecimiento de los indicadores de seguimiento a riesgo 
</t>
  </si>
  <si>
    <t>Realizar capacitación del recurso humano de las ESES, IPS y EPS Tema del PAMEC, indicadores de calidad y circular 012 de 2016</t>
  </si>
  <si>
    <t>Realizar visitas de verificación de los requisitos de habilitación a 150 prestadores de servicios de salud.</t>
  </si>
  <si>
    <t>Verificación de los requisitos de habilitación</t>
  </si>
  <si>
    <t>Fortalecimiento financiero de la red de servicios publica</t>
  </si>
  <si>
    <t>Evaluar semestralmente los indicadores de monitoreo del sistema de catorce (14) ESE´s del nivel I, II y III</t>
  </si>
  <si>
    <t>Fortalecimiento de la red de prestación de servicios pública  del Departamento del Quindío</t>
  </si>
  <si>
    <t xml:space="preserve">Apoyar el  seguimiento al proceso de reporte, vigilancia y control en el manejo de los recursos de salud en el Departamento del Quindio
</t>
  </si>
  <si>
    <t>Fortalecer los procesos financieros  del sector salud en el departamento del Quindío</t>
  </si>
  <si>
    <t>Seguimiento y apoyo al proceso financiero de las IPS publicas</t>
  </si>
  <si>
    <t>Apoyar 2 programas  de saneamiento fiscal y financiero a las IPS categorizadas en riesgo por el Ministerio de Salud</t>
  </si>
  <si>
    <t xml:space="preserve">Realizar los  procesos adecuados para la auditoria en el flujo de recursos de las IPS 
</t>
  </si>
  <si>
    <t>Seguimiento a los programas de saneamiento fiscal y financiero.</t>
  </si>
  <si>
    <t>Gestión Posible</t>
  </si>
  <si>
    <t>Apoyo y Fortalecimiento Institucional</t>
  </si>
  <si>
    <t>Evaluar los municipios de Armenia y Calarcá que se encuentran  certificados en salud</t>
  </si>
  <si>
    <t>1804 - 5 - 3 1 3 15 55 2 160 - 72
0318 - 5 - 3 1 3 15 55 2 160 - 20</t>
  </si>
  <si>
    <t>Apoyo Operativo a la inversión social en salud en el Departamento del Quindio</t>
  </si>
  <si>
    <t xml:space="preserve">Incrementar el porcentaje de apoyo de la dirección estratégica en los procesos administrativos y misionales de la secretaria de salud
</t>
  </si>
  <si>
    <t>Evaluar los municipios certificados en salud</t>
  </si>
  <si>
    <t xml:space="preserve">realizar visitas para evaluacion de la capacidad de gestion y renovacion de la certificacion como municipios desentralizados en salud  </t>
  </si>
  <si>
    <t>apoyar y gestionar  3 procesos administrativos y misionales por parte de la Dirección estratégica.</t>
  </si>
  <si>
    <t>Fortaleza en la planificacion, seguimiento y evaluacion de objetivos de S.D.S</t>
  </si>
  <si>
    <t>Realizar actividades de planeacion para la S.D.S aplicando los lineamientos normativos vigentes</t>
  </si>
  <si>
    <t>Realizar seguimiento a los diferentes instrumentos de planificacion de la S.D.S</t>
  </si>
  <si>
    <t>Definir mecanismos para la gestion de la informacion en la S.D.S</t>
  </si>
  <si>
    <t xml:space="preserve">Garantizar eficiencia en el establecimiento de los indicadores de seguimiento a riesgo </t>
  </si>
  <si>
    <t>Establecer mecanismos eficientes de respuesta al usuario</t>
  </si>
  <si>
    <t>Evaluar la oportunidad de las respuestas a los organismos de control</t>
  </si>
  <si>
    <t>Verificación, seguimiento y control trimestral a la ejecución presupuestal de los recursos del Sector Salud</t>
  </si>
  <si>
    <t>control trimestral a la ejecución presupuestal de los recursos del Sector Salud</t>
  </si>
  <si>
    <t>Verificación a la ejecución presupuestal de los recursos del Sector Salud</t>
  </si>
  <si>
    <t>Cesar Augusto Rincón Zuluaga</t>
  </si>
  <si>
    <t>Secretario de Salud</t>
  </si>
  <si>
    <t>POBLACION</t>
  </si>
  <si>
    <t>Infraestructura Sostenible para la Paz</t>
  </si>
  <si>
    <t>Mejora de la Infraestructura Vial del Departamento del Quindío</t>
  </si>
  <si>
    <t>0211101_4
0211102_3</t>
  </si>
  <si>
    <t>201663000-0171</t>
  </si>
  <si>
    <t xml:space="preserve">Apoyo en la formulación y ejecucion de proyectos de vivienda, infraestructura y equipamientos colectivos y comunitarios en el Departamento del Quindio </t>
  </si>
  <si>
    <t xml:space="preserve">Disminuir el porcentaje de personas en situación de pobreza en el Departamento del Quindio.
</t>
  </si>
  <si>
    <t>Aumento de la cobertura  en los componentes de vivienda, infraestructura y equipamiento colectivo y comunitario Aumento de la cobertura  en los componentes de vivienda, infraestructura y equipamiento colectivo y comunitario.</t>
  </si>
  <si>
    <t>Mantener, mejorar y/o rehabilitar la infraestructura y vial del departamento</t>
  </si>
  <si>
    <t>IMPUESTO AL REGISTRO</t>
  </si>
  <si>
    <t>Mejora de la Infraestructura  Social del Departamento del Quindío</t>
  </si>
  <si>
    <t xml:space="preserve">Desarrollo de Programas y Proyectos, en los componentes de vivienda, infraestructura, equipamiento colectivo y comunitario.
</t>
  </si>
  <si>
    <t>Construcción, mejoramiento y/o rehabilitación de la infraestructura de escenarios deportivos y/o recreativos.</t>
  </si>
  <si>
    <t>EPD</t>
  </si>
  <si>
    <t>Mantener, mejorar y/o rehabilitar la Infraestructura instituciones educativas en el departamento del Quindío.</t>
  </si>
  <si>
    <t>Apoyar la construcción, el mantenimiento, el mejoramiento y/o la rehabilitación de la infraestructura de dos (2) equipamientos públicos y colectivos del Departamento del Quindío.</t>
  </si>
  <si>
    <t>Numero de equipamientos públicos y colectivos apoyados</t>
  </si>
  <si>
    <t>Construcción, mantenimiento, mejoramiento y/o la rehabilitación de la infraestructura de equipamientos públicos y colectivos.</t>
  </si>
  <si>
    <t>Mejoramiento y/o construcción de vivienda urbana y rural.</t>
  </si>
  <si>
    <t>LEONARDO RODRIGUEZ OSPINA</t>
  </si>
  <si>
    <t>Gerente General - ProviQuindío.</t>
  </si>
  <si>
    <t>Proyectó: Diego Fernando Ramirez Restrepo</t>
  </si>
  <si>
    <t>Profesional Universitario - Contratista.</t>
  </si>
  <si>
    <t>PROGRAMACION PLAN DE ACCIÓN
SECRETARIA DE PLANEACION
VIGENCIA 2019</t>
  </si>
  <si>
    <t xml:space="preserve">a)  Análisis historico  Indice de Transparencia Departamento del Quindio </t>
  </si>
  <si>
    <t xml:space="preserve">a)  Análisis historico Indices de Gobierno Abierto IGA   e Indice de Transparencia Departamento del Quindio </t>
  </si>
  <si>
    <t xml:space="preserve">b) Socialización análisis historico Indices de Gobierno Abierto IGA   e Indice de Transparencia Departamento del Quindio </t>
  </si>
  <si>
    <t>a) RESPECTO A LA ESTRUCTURA DEL SUJETO OBLIGADO. (Artículo  9° Ley 1712 de 2014 ) : La descripción de su estructura,  Presupuesto general, directorio (Sistema de Gestión del Empleo Público (SIGEP)), normas generales y reglamentarias,Plan de compras anual,Los plazos de cumplimiento de los contratos,Plan Anticorrupción y de Atención al Ciudadano,</t>
  </si>
  <si>
    <t xml:space="preserve">b) PUBLICIDAD DE LA CONTRATACIÓN .(Artículo  10° Ley 1712 de 2014 ) :Las contrataciones (Sistema Electrónico para la Contratación Pública (Secop)-(Artículo 3° de la Ley 1150 de 2007) 
</t>
  </si>
  <si>
    <t>c) SERVICIOS, PROCEDIMIENTOS Y FUNCIONAMIENTO DEL SUJETO OBLIGADO .(Artículo  11° Ley 1712 de 2014 ) : )  Servicios que se presten, trámites, procedimientos -Sistema Único de Información de Trámites y Procedimientos Administrativos (SUIT),El contenido de toda decisión y/o política ,  informes de gestión, evaluación,mecanismo interno y externo de supervisión , procedimientos, lineamientos, políticas en materia de adquisiciones y compras,mecanismo de presentación directa de solicitudes, quejas y reclamos, mecanismo o procedimiento por medio del cual el público pueda participar en la formulación de la política, registro de publicaciones que contenga los documentos publicados , datos abiertos</t>
  </si>
  <si>
    <t xml:space="preserve">Aumentar el indice  transparencia en el departamento del Quindio y los entes territoriales municipales del quindio,  a través de procesos de capacitación, asistencia técnica, seguimiento y evaluación de los componentes de:diagnóstico   información mínima que debe esta públicada ,registro de activos de la información, información reservada y clasificada,   esquema de publicación de la información ,gestión documental,  solicitudes de acceso ala información,  costos de reproducción  de la informacion publicada con su respectiva motivacion    , con el fin de lograr una mayor eficiencia y eficacia admnistrativa ,  visibilizar los procesos  y disminuir los riegos de corrupción durante la vigencia 2019 . </t>
  </si>
  <si>
    <t xml:space="preserve">Realizar  procesos de capacitación, asistencia técnica, seguimiento y evaluación del  Indice de Transparencia a las Secretarias Sectoriales eInstitutos Descentralizados del  Departamento del Quindio,  
Realizar capacitaciones  temas especificos  de los componentes del Indice de transparencia  ( Gestión documental  - Tablas de Retención Documental ), que representan mayor vunerabilidad , dirigida a los funcionarios de la Administración y entes territoriales municipales, con el fin de lograr una mayor eficiencia y eficacia admnistrativa ,  visibilizar los procesos  y disminuir los riegos de corrupción durante la vigencia 2019 .   
</t>
  </si>
  <si>
    <t xml:space="preserve">Realizar  procesos de capacitación, asistencia técnica, seguimiento y evaluación del  indice de transparencia a las entes territoriales municipales del departamento del quindio,  en los diferentes componentes:  información mínima que debe esta públicada ,registro de activos de la información, información reservada y clasificada,   esquema de publicación de la información ,gestión documental,  solicitudes de acceso ala información,  costos de reproducción  de la informacion publicada con su respectiva motivacion   , con el fin de lograr una mayor eficiencia y eficacia admnistrativa ,  visibilizar los procesos  y disminuir los riegos de corrupción durante la vigencia 2019 . 
Realizar capacitaciones  temas especificos  de los componentes del Indice de transparencia  ( Gestión documental  - Tablas de Retención Documental ), que representan mayor vunerabilidad , dirigida a los funcionarios de la Administración y entes territoriales municipales, con el fin de lograr una mayor eficiencia y eficacia admnistrativa ,  visibilizar los procesos  y disminuir los riegos de corrupción durante la vigencia 2019 .   
</t>
  </si>
  <si>
    <t>a)  Todas las categorías de información del sujeto obligado</t>
  </si>
  <si>
    <t xml:space="preserve">b) Todo registro publicado.
</t>
  </si>
  <si>
    <t>c)  Todo registro disponible para ser solicitado por el público.</t>
  </si>
  <si>
    <t>a) Inventario de la información pública generada, obtenida, adquirida o controlada por el sujeto obligado</t>
  </si>
  <si>
    <t>a) instrumento del que disponen los sujetos obligados para informar, de forma ordenada, a la ciudadanía, interesados y usuarios, sobre la información publicada y que publicará, conforme  a lo  previsto en el artículo 3° de la Ley 1712 de 2014, y sobre los medios a través de los cuales se puede acceder a la misma</t>
  </si>
  <si>
    <t>a)Política de gestión documental aprobada por el sujeto obligado.</t>
  </si>
  <si>
    <t>b) Tablas de Retención Documental.</t>
  </si>
  <si>
    <t>c) archivo institucional.</t>
  </si>
  <si>
    <t>d)  Políticas para la gestión de sus documentos electrónicos, incluyendo políticas de preservación y custodia digital.</t>
  </si>
  <si>
    <t>e)  Sistema Nacional de Archivos</t>
  </si>
  <si>
    <t>a) Publicación  informe de todas las solicitudes, denuncias y los tiempos de respuesta del sujeto obligado (Número de solicitudes recibidas,Número de solicitudes que fueron trasladadas a otra institución,Tiempo de respuesta a cada solicitud y Número de solicitudes en las que se negó el acceso a la información.</t>
  </si>
  <si>
    <t>a) Publicación  gratuidad y costos de reproducción. En concordancia con lo establecido en los artículos 3o  y 26 de la Ley 1712/14, en la gestión y respuesta a las solicitudes de acceso a la información pública.</t>
  </si>
  <si>
    <t>Asistencia Implementación  LEY 1712 DE 2012 ( SECTOR CENTRAL Y SECTOR DESCENTRALIZADO (PROMOTORA DE VIVIENDA, INDEPORTES. IDTQ)</t>
  </si>
  <si>
    <t>SEGUIMIENTO Y EVALUACIÓN ENTES ETERRITORIALES MUNICIPALES:  Información mínima que debe esta publicada  (  estructura del sujeto obligado, publicidad de la contratación, servicios, procedimientos y funcionamiento del sujeto obligado), registro de activos de la información, índice de información reservada y clasificada ,esquema de publicación de la información, programa de gestión documental , solicitudes de acceso a la información, reproducción    de la información publicada con su respectiva motivación y costos de reproducción  de la información publicada con su respectiva motivación</t>
  </si>
  <si>
    <t xml:space="preserve">SOCIALIZACION   ENTES TERRITORIALES </t>
  </si>
  <si>
    <t xml:space="preserve">Fotocopias </t>
  </si>
  <si>
    <t>1.1 Sesiones itinerantes - Servicio de transporte terrestre ida y vuelta desde su lugar de origen Plaza de Bolívar del Municipio de Armenia, hasta los municipios del Quindío, en los días que sean acordados por el contratante - Suministro de almuerzos en los doce municipios del Quindío durante las sesiones descentralizadas.</t>
  </si>
  <si>
    <t>1.3.XXIII Congreso del Sistema Nacional de Planeación, traslado de ida y vuelta en transporte aéreo en las rutas nacionales: de Armenia  hacia la ciudad "sede"; adicional traslados internos, en los días que sean acordados por el contratante. cinco (5) días, Octubre o Noviembre de 2019 - suministro de alimentación en la ciudad sede Desayuno, Almuerzo y Cena, sede del XXIII Congreso Nacional de Planeación, cinco (5) días,Octubre O Noviembre /2098 - servicio de alojamiento en la ciudad sede del XXIII Congreso Nal de Planeación, acomodación en habitaciones dobles, cinco (5) días, Octubre y/o Noviembre /2019 para 19 personas.</t>
  </si>
  <si>
    <t>1.4. Asistencia de los Consejeros a foros regionales de participación ciudadana y estratégicos,convocatorias de la RAP Eje Cafetero, del Sistema Departamental y Regional de Planeación, igualmente particpar en las convocatorias a las reuniones de la Comisión Técnica del Sistema Regional y Nacional de Planeación, incluye:  Traslados aereos, terrestres e internos, alojamiento y alimentación.</t>
  </si>
  <si>
    <t>4.2. Diseñar y elaborar el contenido programatico de la  y Planeación participativa</t>
  </si>
  <si>
    <r>
      <t>1.2. XIII Encuentro CTP, traslados de ida y vuelta desde su lugar de origen Plaza de Bolívar del Municipio de Armenia hasta el Municipio sede "</t>
    </r>
    <r>
      <rPr>
        <b/>
        <sz val="11"/>
        <rFont val="Arial"/>
        <family val="2"/>
      </rPr>
      <t>Quimbaya/Córdoba(/Génova</t>
    </r>
    <r>
      <rPr>
        <sz val="11"/>
        <rFont val="Arial"/>
        <family val="2"/>
      </rPr>
      <t xml:space="preserve">", en los días que sean acordados por el contratante, a realizarse durante el mes de septiembre o Octubre - Suministro de alimentación en el municipio sede, Desayuno, Almuerzo y Cena, durante los días del encuentro - Servicio de alojamiento acomodación en habitaciones dobles en los días que sean acordados por el contratante. Mes de septiembre u octubre para 25 personas. </t>
    </r>
  </si>
  <si>
    <t>4.1. Realización cacitaciones/Diplomados/Seminarios/ para los Consejeros Territoriales del Departamento</t>
  </si>
  <si>
    <t>Consolidacion de la Informacion del DNP para la implementacion del POD</t>
  </si>
  <si>
    <t>Actualizacion de las directrices del MOD para aplicar en el diseño del POD</t>
  </si>
  <si>
    <t>socializacion del POD en los Municipios del Departamento</t>
  </si>
  <si>
    <t>Mantenimiento y Actualizacion permanente de las bases de Datos</t>
  </si>
  <si>
    <t>Actualizar las Directrices MOD.</t>
  </si>
  <si>
    <t>Creacion y fortalecimientos de los procesos de integracion regional y otras integraciones que se presenten</t>
  </si>
  <si>
    <t>Fortalecer Procesos de Integracion entre los Municipios</t>
  </si>
  <si>
    <t>1.1.1 Actualización de los instrumentos (Anuario Estadístico, Carta Estadística, Indicadores) de identificación, validación y cálculo de indicadores del observatorio departamental  contenidos en las dos áreas temáticas abordadas (Social y económica) para los 18 sectores priorizados en la vigencia 2017.</t>
  </si>
  <si>
    <t>2.1 Análisis de la información recolectada para la actualización y generación de los  boletines trimestrales (4), el informe anual del departamento (1) y los demás análisis requeridos correspondientes a la vigencia 2017 (1 Informe de Empleo)</t>
  </si>
  <si>
    <t>2.2 Fortalecer el seguimiento a los problemas identificados en el departamento con relación a los ODS para la última vigencia de análisis.</t>
  </si>
  <si>
    <t>3.1.1. Apoyo en la implementación del sistema de consulta del Observatorio de Desarrollo Humano y fortalecimiento de su funcionamiento a partir de la compra de equipos de cómputo y de licencias.</t>
  </si>
  <si>
    <t>1.1. Implementación del procedimiento de cargue de información para el seguimiento y evaluación de las políticas públicas del Departamento del Quindío,  a través del Tablero de Control.</t>
  </si>
  <si>
    <t>1.2. Elaboración ruta de seguimiento del Plan de Acción, a través de la plataforma WEB,  flujos de información y conexiones, definiendo los avances de metas físicas y financieras, para la validación de la información.</t>
  </si>
  <si>
    <t xml:space="preserve">1.3. Adquisición de licencia de uso y funcionamiento </t>
  </si>
  <si>
    <t xml:space="preserve">Recursos Ordinarios
</t>
  </si>
  <si>
    <t xml:space="preserve">0305 - 5 - 3 1 5 28 87 17 11 - 20
</t>
  </si>
  <si>
    <t>Capacitación formulación proyectos Sistema General de Regalias  SGR (Matriz  de Marco Lógico ; Metodología General Ajustada  y  requisitos generales para la viabilización  de proyectos)</t>
  </si>
  <si>
    <t>a) Asistencia Técnica en la formulación y estructuración de  proyectos de carácter estrategico (del orden departamental, Regional, Nacional e Internacional), en  la Metodología requeridas. B) Apoyo en la realizacion de mesas de trabajo con las unidades ejecutoras y entidades actoras, para la construccion de los documentos y anexos requeridos en los proyectos. c) Apoyo en el cargue de los proyectos en las plataformas requeridas. d) Apoyo en la verifcacion de requisitos en los proyectos. e) Apoyo en la socializacion de los proyectos formulados .</t>
  </si>
  <si>
    <t>Apoyo a las unidades ejejcutoras en la formulacion y estructuracion d eproyectos del orden departamental, regional y nacional. Apoyo en las mesas de trabajo con las unidades ejecutoras y entidades actoras.</t>
  </si>
  <si>
    <t>a) Apoyo a la formulación, estructuración, ajustes y Actualización  de proyectos de Inversión vigencias  2019 y 2020, en su marco logico y a través de la Herramienta MGA WEB .   b) Apoyo a los procesos de revision y analisis del cumplimiento de requisitos generales de los proyectos por formuladores ciudadanos u oficiales. c) Apoyo a los procesos de control y seguimiento a la inversion.</t>
  </si>
  <si>
    <t>Fortalecer la gestión de recursos, a través del SGR, departamentales, nacionales  e Internacional para el apoyo de alternativas regionales</t>
  </si>
  <si>
    <t>Apoyo en la formulacion y estructuracion de programas y proyectos de cooperacion internacional, en las metodologias requeridas.</t>
  </si>
  <si>
    <t>Apoyar las acciones para l aidentificacion de la oferta de proyectos de cooperacion internacional</t>
  </si>
  <si>
    <t>Desarrollo de estrategias de promocion de los planes, programas y proyectos del departamento del Quindio</t>
  </si>
  <si>
    <t xml:space="preserve">Transporte </t>
  </si>
  <si>
    <t>Capacitación , Asistencia técnica, seguimiento y evaluación  instrumentos de planificación a los doce municipios</t>
  </si>
  <si>
    <t>SECRETARIA ADMINISTRATIVA
DIRECCIÓN DE TIC´S</t>
  </si>
  <si>
    <t>Formular y ejecutar veinte (20) proyectos de infraestructura de agua potable y saneamiento básico.</t>
  </si>
  <si>
    <t>No de proyectos de infraestructura formulados y/o ejecutados.</t>
  </si>
  <si>
    <t>Formular proyectos de infraestructura para la prestacion de servicios de agua potable y saneamiento basico a la poblacion vulnerable del Departamento.</t>
  </si>
  <si>
    <t>Construcción y/o mantenimiento y/o optimizacion de obras de  Agua Potable y/o Saneamiento Básico en el Departamento del Quindío.</t>
  </si>
  <si>
    <t>JUAN ANTONIO OSORIO ALVAREZ
SECRETARIO DE AGUAS E INFRAESTRUCTURA</t>
  </si>
  <si>
    <t>0308 - 5 - 3 1 1 1 2 3 22 - 27</t>
  </si>
  <si>
    <t>Realizar estudios y diseños enfocados a las necesidades en cuanto a la construccion y mejoramiento de la infraestructura de agua potable y saneamiento basico</t>
  </si>
  <si>
    <t>Ejecutar el Plan Ambiental para el sector agua potable y saneamiento básico deacuerdo al decreto 1077 de 2015 para la vigencia 2016 - 2019</t>
  </si>
  <si>
    <t>Actualización e implementacion del Plan Ambiental para el Sector de Agua Potable y Saneamiento Básico</t>
  </si>
  <si>
    <t xml:space="preserve">Ejecución del Plan de asegurameinto de la prestación de servicios públicos de agua potable y saneamiento básico urbano y rural en el departamento del Quindío </t>
  </si>
  <si>
    <t xml:space="preserve">Contratar el grupo gestor del PAP-PDA Quindío  </t>
  </si>
  <si>
    <t>Mantener, mejorar, rehabilitar y/o atender las vias y sus emergencias, en cumplimiento del plan vial del Departamento del quindio</t>
  </si>
  <si>
    <t>Insumos para operación y mantenimiento preventivo y correctivo de la maquinaria amarilla</t>
  </si>
  <si>
    <t>Asistencia profesional y tecnica para el mejoramiento vial del Departamento del Quindio.</t>
  </si>
  <si>
    <t>Mantener, mejorar y/o rehabilitar la Infraestructura Vial del Departamento del Quindio</t>
  </si>
  <si>
    <t>Asistencia externa para el control y seguimiento de la correcta ejecucion de los contratos de Infraestructura Vial.</t>
  </si>
  <si>
    <t>Transporte, materiales y equipos.</t>
  </si>
  <si>
    <t>Recurso humano necesarios para la atencion de emergencias viales</t>
  </si>
  <si>
    <t>Obra Fisica requerida para la atencion de emergencias viales</t>
  </si>
  <si>
    <t>Construir, mantener, mejorar y/o rehabilitar la infraestructura social del Departamento del quindio</t>
  </si>
  <si>
    <t>1.1 Transporte, elementos, materiales, equipos e insumos infraestructura educativa</t>
  </si>
  <si>
    <t>ESTAMPILLA PRO - DESARROLLO (04)</t>
  </si>
  <si>
    <t>1.2 Asistencia profesional- tecnica y mano de obra Infraestructura educativa</t>
  </si>
  <si>
    <t>1.3 Mantener, mejorar y/o rehabilitar la Infraestructura educativa del Departamento del Quindio.</t>
  </si>
  <si>
    <t>1.4 Asistencia externa para el control y seguimiento de la correcta ejecucion de los contratos en Infraestructura educativa</t>
  </si>
  <si>
    <t>2.1 Obra Fisica Infraestructura de Salud</t>
  </si>
  <si>
    <t>RECURSO DEL CREDITO (46)</t>
  </si>
  <si>
    <t>2.2 Asistencia externa para el control y seguimiento de la correcta ejecucion de los contratos en Infraestructura de Salud</t>
  </si>
  <si>
    <t>308 - 5 - 3 1 2 4 15 15 21 - 46</t>
  </si>
  <si>
    <t>3.1 Transporte, elementos, materiales, equipos e insumos Infraestructura deportiva</t>
  </si>
  <si>
    <t>3.2 Asistencia profesional - tecnica y mano de obra de Infraestructura deportiva</t>
  </si>
  <si>
    <t>3.3 Mantener, mejorar y/o rehabilitar la Infraestructura deportiva del Departamento del Quindio.</t>
  </si>
  <si>
    <t>3.4 Asistencia externa para el control y seguimiento de la correcta ejecucion de los contratos en infraestructura deportiva</t>
  </si>
  <si>
    <t>308 - 5 - 3 1 2 4 15 15 21 - 46               308 - 5 - 3 1 2 4 15 15 21 - 20</t>
  </si>
  <si>
    <t>4.1 Transporte, elementos, materiales, equipos e insumos Infraestructura Equipamientos publicos y colectivos</t>
  </si>
  <si>
    <t xml:space="preserve">RECURSO ORDINARIO (20)
</t>
  </si>
  <si>
    <t>4.2 Construir, mantener, mejorar y/o rehabilitar la infraestructura Social del Departamento del Quindio</t>
  </si>
  <si>
    <t>5.1 Construir, mantener, mejorar y/o rehabilitar la Infraestructura Institucional o de edificios publicos del Departamento del Quindio.</t>
  </si>
  <si>
    <t>RECURSOS DEL CREDITO (46)</t>
  </si>
  <si>
    <t>5.2 Asistencia externa para el control y seguimiento de la correcta ejecucion de los contratos en Infraestructura Institucional o de edificios publicos en el departamento del Quindio.</t>
  </si>
  <si>
    <t>6.1 Mejoramiento de vivienda</t>
  </si>
  <si>
    <t xml:space="preserve">   308 - 5 - 3 1 2 4 15 15 21 - 20</t>
  </si>
  <si>
    <t xml:space="preserve">7.1 Evento Socializacion ejercicio participativo </t>
  </si>
  <si>
    <t>RECURSO ORDINARIO (20)</t>
  </si>
  <si>
    <t xml:space="preserve">Contrucción Cancha Sintetica y Adecuación del Polideportivo en el Sector el Naranjal, Quimbaya Quindio </t>
  </si>
  <si>
    <t>Juan Antonio Osorio Alvarez</t>
  </si>
  <si>
    <t xml:space="preserve">Secretario de Aguas e Infraestructura </t>
  </si>
  <si>
    <t>Departamento del Quindio</t>
  </si>
  <si>
    <t xml:space="preserve">Proyecto y elaboro: </t>
  </si>
  <si>
    <t xml:space="preserve"> Carlos Enrique Penagos Mejia, Apoyo Financiero PAP- PDA SAID</t>
  </si>
  <si>
    <t xml:space="preserve">  </t>
  </si>
  <si>
    <t>Dalila Oyola Moreno, Apoyo Financiero PAP-PDA SAID</t>
  </si>
  <si>
    <t>Ana Milena Rincon B, Apoyo Financiero Direccion Vial - Social SAID</t>
  </si>
  <si>
    <t>0308 - 5 - 3 1 1 1 2 3 22 -04</t>
  </si>
  <si>
    <t xml:space="preserve">GENERACION DE ENTORNOS FAVORABLES Y SOSTENIBILIDAD AMBIENTAL PARA EL DEPARTAMENTO DEL QUINDÍO </t>
  </si>
  <si>
    <t>ORDINARIO</t>
  </si>
  <si>
    <t>Promocion y divulgacion del SIGAD.</t>
  </si>
  <si>
    <t xml:space="preserve">Apoyar cuatro (4) planes de manejo de áreas protegidas del Departamento </t>
  </si>
  <si>
    <t>Actualización y apoyo en el fortalecimiento de  los planes de manejo de áreas protegidas del Departamento</t>
  </si>
  <si>
    <t xml:space="preserve">Adecuadar planificación para la sostenibilidad de los recursos naturales
</t>
  </si>
  <si>
    <t xml:space="preserve">Crear e implementar el Fondo del Agua del departamento del Quindío </t>
  </si>
  <si>
    <t>0312 - 5 - 3 1 1 1 2 10 67 -20</t>
  </si>
  <si>
    <t>GESTIÓN INTEGRAL DE CUENCAS HIDROGRÁFICAS EN EL DEPARTAMENTO DEL QUINDÍO</t>
  </si>
  <si>
    <t xml:space="preserve">Mantener  de la oferta hídrica promedio anual  de las Unidades de Manejo de Cuenca (UMC) del departamento del Quindío </t>
  </si>
  <si>
    <t>Realizar y coordinar acciones de  recuperación y mantenimiento del recursos hídrico</t>
  </si>
  <si>
    <t xml:space="preserve">Implementar el Fondo del Agua del departamento del Quindío  </t>
  </si>
  <si>
    <t>Caracterizar los servicios ecosistémicos en 6 cuencas de abastecimientode los acueductos municipales con sus correspondientes acciones de mejoramiento</t>
  </si>
  <si>
    <t>Conservar Y Restaurar Seis (2) Áreas De Importancia Estratégica Para El Recurso Hídrico Del Departamento</t>
  </si>
  <si>
    <t>0312 - 5 - 3 1 1 1 3 10 68 - 20</t>
  </si>
  <si>
    <t>APLICACIÓN DE MECANISMOS DE PROTECCIÓN AMBIENTAL EN EL DEPARTAMENTO DEL QUINDIO</t>
  </si>
  <si>
    <t xml:space="preserve">Mantener  de la oferta hídrica promedio anual  de las Unidades de Manejo de Cuenca (UMC) del departamento del Quindío 
</t>
  </si>
  <si>
    <t>Adquirir Doscientos Setenta (270) Ha Para Áreas De Conservación En Predios De Importancia Estratégica Para El Recurso Hídrico Del Departamento Del Quindío</t>
  </si>
  <si>
    <t>Áreas De Conservación En Predios De Importancia Estratégica Adquiridas</t>
  </si>
  <si>
    <t>Adquirir doscientos setenta (270) ha para áreas de conservación en predios de importancia estratégica para el recurso hídrico del departamento del Quindío</t>
  </si>
  <si>
    <t>Conservar Para La Sostenibilidad Ambiental Dos (2) Cuencas De Los Municipios Con Declaratoria De Paisaje Cultural Cafetero Pcc</t>
  </si>
  <si>
    <t>FORTALECIMIENTO Y POTENCIALIZACIÓN DE LOS SERVICIOS ECOSISTÉMICOS EN EL DEPARTAMENTO DEL QUINDIO</t>
  </si>
  <si>
    <t xml:space="preserve">Disminuir en la presión por cargas contaminantes, medida por el Índice de Alteración Potencial de la Calidad del Agua </t>
  </si>
  <si>
    <t>Promover La Creación Y Adopción  En Los Doce (12) Municipios Del Departamento, De Herramientas Para El Estímulo De Incentivos A La Conservación</t>
  </si>
  <si>
    <t xml:space="preserve">Promover los incentivos a la conservación con la normativa vigente  </t>
  </si>
  <si>
    <t>Restaurar Con Obras De Bioingeniería Veinte (20) Ha En Áreas O Zonas Críticas De Riesgo.</t>
  </si>
  <si>
    <t>Poner en marcha obras de bioingenieria</t>
  </si>
  <si>
    <t>Desarrollar Treinta Y Un (31) Estrategias De Educación Ambiental  En Los Espacios Participativos, Comunitarios Y Educativos Del Departamento</t>
  </si>
  <si>
    <t xml:space="preserve">Desarrollar estrategias de educación ambiental para el desarrollo sostenible </t>
  </si>
  <si>
    <t>Capacitar A 250 Jóvenes, Mujeres, Población Vulnerable Y Con Enfoque Diferencial Como Lideres De Educación Ambiental En El Departamento</t>
  </si>
  <si>
    <t>Formar multiplicadores ambientales para el desarrollo sostenible</t>
  </si>
  <si>
    <t>0312 - 5 - 3 1 2 2 4 13 72 - 20</t>
  </si>
  <si>
    <t xml:space="preserve">FORTALECIMIENTO E INNOVACIÓN EMPRESARIAL DE LA CAFICULTURA EN EL DEPARTAMENTO DEL QUINDIO </t>
  </si>
  <si>
    <t>Capacitar A Caficultores  En Buenas Prácticas Agrícolas Sostenible Y Aseguramiento De La Calidad De Café</t>
  </si>
  <si>
    <t>Capacitar A Caficultores En Catación, Tostión Y Barísmo</t>
  </si>
  <si>
    <t>Fortalecimiento A Asociaciones De Café De Jóvenes Y Mujeres Rurales En Buenas Prácticas Agrícolas Y Aseguramiento De La Calidad Del Café A Traves De Asistencia Técnica Y Talleres</t>
  </si>
  <si>
    <t xml:space="preserve">Capacitación  A Jóvenes Y Mujeres Rurales En Asociatividad, Emprendimiento,  En Mejoramiento Y Aseguramiento De La Calidad  </t>
  </si>
  <si>
    <t xml:space="preserve"> Crear (1) portafolio de café origen Quindío a través de la valoración de 6000 predios</t>
  </si>
  <si>
    <t>Visitas De Asistencia Técnicas De Caracterización A Predios Productores De Café Del Departamento Del Quindío</t>
  </si>
  <si>
    <t>Toma De Muestras De Café Y Análisis De Catación Y Perfilación A Través De Convenios Interadministrativos Y/O Interinstitucionales</t>
  </si>
  <si>
    <t>Promoción Y Divulgación Del Portafolio De Café Origen Quindío</t>
  </si>
  <si>
    <t>Convenio Interinstitucional Para La Inserción De Los Cafés De Origen Quindío En Los Mercados Nacionales E Internacionales</t>
  </si>
  <si>
    <t>CREACIÓN E IMPLEMENTACIÓN DE LOS CENTROS AGROINDUSTRIALES REGIONALES PARA LA PAZ"CARPAZ" EN EL DEPARTAMENTO DEL QUINDIO</t>
  </si>
  <si>
    <t>Crear Un Núcleo De Asistencia Agrícola</t>
  </si>
  <si>
    <t>Crear Un Núcleo De Asistencia Pecuaria</t>
  </si>
  <si>
    <t>Realizar Eventos De Educomunicación (Agrícola Y Pecuario)</t>
  </si>
  <si>
    <t>Crear Centros Logísticos Agroindustriales</t>
  </si>
  <si>
    <t>Capacitación En Estrategias De Mercadeo A Diferentes   Grupos Asociativos De Productores Agrícolas Y Agroindustriales</t>
  </si>
  <si>
    <t>Crear E Implementar El Fondo De Financiamiento De Desarrollo Rural Fider</t>
  </si>
  <si>
    <t>CREACION E IMPLEMENTACION DEL FONDO DE FINANCIAMIENTO DE DESARROLLO RURAL - FIDER</t>
  </si>
  <si>
    <t>Mejoramiento de las condiciones de acceso al financiamiento de los productores agropecuarios, mediante la creacion de un fondo financiero para el desarrollo rural en el departamento del Quindío</t>
  </si>
  <si>
    <t>Generación de procesos de  apoyo financiero de facil acceso para desarrolo del sector productivo rural.</t>
  </si>
  <si>
    <t>Asistencia Técnica En La Creación Y Elaboración De Un Fondo De Financiamiento Para El Desarrollo Rural</t>
  </si>
  <si>
    <t>Financiamiento Al Pequeño Productor Rural</t>
  </si>
  <si>
    <t>0312 - 5 - 3 1 2 2 5 8 175 - 20</t>
  </si>
  <si>
    <t>2016663000-0175</t>
  </si>
  <si>
    <t>IMPLEMENTACIÓN DE UN INSTRUMENTO PARA LA PREVENCIÓN DE EVENTOS NATURALES PRODUCTOS AGRICOLAS EN E DEPARTAMENTO DEL QUINDÍO</t>
  </si>
  <si>
    <t>Mejoramiento En El Rendimiento Productivo, Mediante Estrategias De Mitigación, Para Contrarrestar Eventos Y Riesgos Naturales En El Sector Agropecuario</t>
  </si>
  <si>
    <t xml:space="preserve">Fortalecimiento de los  programas de prevención en el sector rural, para mejorar la capacidad de respuesta ante posibles eventos y riesgos naturales </t>
  </si>
  <si>
    <t>Acompañamiento Técnico Y Promoción De El Plan Integral De Gestión De Cambio Climático Como Instrumento  Prevención  Y Adaptación En Eventos Climáticos</t>
  </si>
  <si>
    <t>Apoyo En La Formalización De Empresas En (4)  Sectores Productivos Agropecuarios Del Departamento</t>
  </si>
  <si>
    <t>0312 - 5 - 3 1 2 2 6 13 75 - 20</t>
  </si>
  <si>
    <t xml:space="preserve">FOMENTO AL EMPRENDIMIENTO Y  AL EMPLEO RURAL EN EL DEPARTAMENTO DEL QUINDÍO  </t>
  </si>
  <si>
    <t xml:space="preserve">Aumetar crecimiento del PIB del departamento  del Quindio a frente al PIB Nacional </t>
  </si>
  <si>
    <t xml:space="preserve">Apoyar la formalización de empresas en los sectores productivos  del departamenato, a tarvés de la identificación , analisis y priorización  de los  potenciales empredimientos  rurales, con el fin de contribuir a generar condiciones para  aumentar   producto interno bruto  el departamento   durante la vigencia 2016 </t>
  </si>
  <si>
    <t>Apoyo En La Formalización De Empresas En Los Sectores Productivos</t>
  </si>
  <si>
    <t>Generar Un Apalancamiento A 100 Iniciativas Rurales</t>
  </si>
  <si>
    <t xml:space="preserve">Realizar apálacamiento a las iniciativas productivas rurales, a través  de  procesos de acompañamiento  a la consolidación de  ideas de negocio e  implementación de garantias complementarias para el facilitar el acceso a la diferentes fuentes financiación con el fin de contribuir a generar condiciones para  aumentar   producto interno bruto  el departamento   durante la vigencia 2016 , 
</t>
  </si>
  <si>
    <t>Identificación Y Caracterización De Las Nuevas Iniciativas Productivas Rurales</t>
  </si>
  <si>
    <t>Capacitar A (1.200) Jóvenes Y Mujeres Rurales En Actividades  Agrícolas Y No Agrícolas</t>
  </si>
  <si>
    <t xml:space="preserve">Capacitar a jóvenes y mujeres en actividadeas agricolas y no agricolas con procesois de seguimiento y evaluación  en la generación de ideas y/o consolidación de negocios con el fin de contribuir a generar condiciones para  aumentar   producto interno bruto  el departamento   durante la vigencia 2016 </t>
  </si>
  <si>
    <t>Capacitación A Jóvenes Y Mujeres Rurales En Actividades Agrícolas Y No Agrícolas</t>
  </si>
  <si>
    <t>Beneficiar A 2.400 Mujeres Rurales Campesinas, Personas En Condición De Vulnerabilidad Y Con Enfoque Diferencial En Formación Para El Trabajo Y Desarrollo Humano</t>
  </si>
  <si>
    <t>Formación Para El Trabajo Y El Desarrollo Humano</t>
  </si>
  <si>
    <t>Apoyar a 5 Sectores Productivos Del Departamento En Ruedas De Negocio</t>
  </si>
  <si>
    <t>FORTALECIMIENTO A LA COMPETITIVIDAD PRODUCTIVA Y EMPRESARIAL DEL SECTOR RURAL EN EL DEPARTAMENTO DEL QUINDIO</t>
  </si>
  <si>
    <t>Crecimiento del PIB del departamento  del Quindio frente al PIB Nacional</t>
  </si>
  <si>
    <t xml:space="preserve">Aumentar la  divulgacion de eventos especializados para acceder a mercados internacionales
</t>
  </si>
  <si>
    <t>Puesta en marcha de los instrumentos de planificación e información rural</t>
  </si>
  <si>
    <t>Diseñar E Implementar El Programa De Agricultura Familiar Y Campesina</t>
  </si>
  <si>
    <t>0312 - 5 - 3 1 3 11 34 8 79 - 20</t>
  </si>
  <si>
    <t>FOMENTO A LA AGRICULTURA FAMILIAR CAMPESINA, AGRICULTURA URBANA Y MERCADOS CAMPESINOS PARA LA SOBERANÍA Y SEGURIDAD ALIMENTARIA</t>
  </si>
  <si>
    <t xml:space="preserve">Aumentar La Producción De Frutas Y Verduras Para El Autoconsumo Del Departamento Del Quindío A Través De La Implementación De Un Sistema De Parcelas Campesinas Y Comercio De Excedentes </t>
  </si>
  <si>
    <t>Asistencia Técnica A Beneficiarios Del Programa Soberanía Y Seguridad Alimentaria Y Nutricional</t>
  </si>
  <si>
    <t>Apoyar La Conformación De Cuatro Alianzas Para Contratos De Compra Anticipada De Productos De La Agricultura Familiar En El Departamento Del Quindío</t>
  </si>
  <si>
    <t>Acompañamiento Y Asistencia Técnica A Productores Agropecuarios En La Productividad Primaria Y Alistamiento De La Oferta, Permitiendo Así El Aseguramiento De La Cadena Agroalimentaria En La Productividad Primaria</t>
  </si>
  <si>
    <t>Sembrar Quinientas (500) Ha De Productos De La Canasta Básica Familiar Para Aumentar La Disponibilidad De Alimentos</t>
  </si>
  <si>
    <t>Sembrar 150 Ha De Productos De La Canasta Básica Familiar</t>
  </si>
  <si>
    <t>Beneficiar A 2.400 Familias Urbanas Y Periurbanas Con Parcelas De Agricultura Familiar Para Autoconsumo Y Comercio De Excedentes</t>
  </si>
  <si>
    <t>Acompañamiento A Familias Urbanas Y Periurbanas En El Establecimiento De Parcelas De Agricultura Familiar</t>
  </si>
  <si>
    <t>Mejorar El Estado Nutricional De 1795 Niños Menor De 5 Años Y De 1531 Niños De 6 A 18 Años  En Riesgo De Desnutrición En El Departamento</t>
  </si>
  <si>
    <t>Talleres De Capacitación En El Mejoramiento De La Dieta Alimenticia A Partir De Productos De La Canasta Básica Familiar</t>
  </si>
  <si>
    <t>0308 - 5 - 3 1 2 4 15 15 2 - 56</t>
  </si>
  <si>
    <t>RECURSOS NACIONALES</t>
  </si>
  <si>
    <t xml:space="preserve">PLAN DE DESARROLLO DEPARTAMENTAL  SECRETARIA DE FAMILIA </t>
  </si>
  <si>
    <t xml:space="preserve">
 SECRETARIA DE FAMILIA</t>
  </si>
  <si>
    <t>Realizar seguimiento a las acciones que garanticen la atencion integral a la primera infancia</t>
  </si>
  <si>
    <t>Apoyar con el seguimiento,  monitoreo y evaluación de la política publica de familia</t>
  </si>
  <si>
    <t>Desarrollar estrategias, programas y/o proyectos que promuevan la garantía de derechos de las familias del departamento y fomenten la prevención de riesgo, a través de mejorar las conductas al interior de las mismas</t>
  </si>
  <si>
    <t>Apoyo  al  seguimiento de  la  ejecución presupuestal  de los recursos destinados   a la  política pública de familia</t>
  </si>
  <si>
    <t>Apoyo y acompañamiento jurídico en el marco de la implementación de la política publica de familia</t>
  </si>
  <si>
    <t>Realizar acciones tendientes a la implementación de la política publica de familia</t>
  </si>
  <si>
    <r>
      <t>Implemen</t>
    </r>
    <r>
      <rPr>
        <sz val="11"/>
        <rFont val="Arial"/>
        <family val="2"/>
      </rPr>
      <t xml:space="preserve">tar una  </t>
    </r>
    <r>
      <rPr>
        <sz val="11"/>
        <color indexed="8"/>
        <rFont val="Arial"/>
        <family val="2"/>
      </rPr>
      <t xml:space="preserve">estrategia  de prevención y atención de la erradicación del abuso, explotación sexual comercial, trabajo infantil y peores formas de trabajo, y actividades delictivas. </t>
    </r>
  </si>
  <si>
    <t>Brindar asistencia tecnica y Apoyo a las la difernetes iniciativas  en los doce municipios orientados a la prevención de la vulneracion de los derechos de los niños, niñas y adolescentes</t>
  </si>
  <si>
    <t xml:space="preserve">Alta articulación entre los entes gubernamentales y privados para realizar el seguimiento de la matriz de planificación de la política publica de juventud del depto
</t>
  </si>
  <si>
    <t>fortalecer los proyectos productivos de organizaciones juveniles legalmente constituidas</t>
  </si>
  <si>
    <t xml:space="preserve">Apoyar la Implementación de programas para la creación de empresas </t>
  </si>
  <si>
    <t>Fomentar y fortalecer la inclusión laboral y productiva de cuidadores, cuidadoras, PCD y sus Familias</t>
  </si>
  <si>
    <t xml:space="preserve">Capacitar en el cuidado y manejo de la Discapacidad a Cuidadoras, Cuidadores y Familias </t>
  </si>
  <si>
    <t>Apoyar el seguimiento a los planes de acción participativos  para atención de la población en alta vulnerabilidad</t>
  </si>
  <si>
    <t>SECRETARIA DE FAMILIA
 SECRETARIA DE FAMILIA</t>
  </si>
  <si>
    <t>Brindar asistencia técnica a las poblaciones en estado de vulnerabilidad en procesos de emprendimiento, creación  y formalización de empresas.</t>
  </si>
  <si>
    <t>Fomentar los procesos de emprendimiento y empleabilidad de las poblaciones en estado de vulnerabilidad del departamento del Quindío</t>
  </si>
  <si>
    <t>Implementar  programas, proyectos y/o actividades para la atención a habitantes de calle  del departamento del Quindío así como, acciones encaminadas a garantizar los derechos de la población en estado  de  vulnerabilidad  extrema  en el departamento del Quindío.</t>
  </si>
  <si>
    <t>Apoyar la implementación una  estrategia para la atención de la  población  en  situación  de  vulnerabilidad  extrema  en el Departamento del Quindío (habitantes de  calle, trabajo  sexual, reincidencia delictiva, drogadicción, bandas delincuenciales, entre otros).</t>
  </si>
  <si>
    <t>Apoyo  al  seguimiento de  la  ejecución presupuestal  de los recursos destinados  a la Implementacion de la estrategia de atención de la poblacion en situacion de vulnerabilidad del departamento</t>
  </si>
  <si>
    <t>Apoyar con la realización de informes relacionados con el cumplimiento de la meta: 191: Diseñar  e   implementar una  estrategia para la atención de la  población  en  situación  de  vulnerabilidad  extrema  en el Departamento del Quindío (habitantes de  calle, trabajo  sexual, reincidencia delictiva, drogadicción, bandas delincuenciales, entre otros).</t>
  </si>
  <si>
    <t>Apoyar la coordinación entre las diferentes Secretarías del orden departamental  y/o demás instituciones para la atención integral de la polbacion vulnerable</t>
  </si>
  <si>
    <t>Generar alianzas técnicas, financieros y/o humanas para la realización de estrategias orientadas a  permitir la  garantía de  derechos de las comunidades en situación de riesgo social focalizadas en los municipios  del departamento”.</t>
  </si>
  <si>
    <t>Desarrollar estrategias, programas y/o proyectos que promuevan la garantía de derechos de las familias de población vulnerable del departamento y fomenten la prevención de los riesgos psicosociales a través de intervenciones educativas</t>
  </si>
  <si>
    <t xml:space="preserve">Realizar actividades tendientes a la implementacion de estretegias, programas o proyectos que conlleven al bienestar de las familias, los niños y niñas, jóvenes y mujeres del departamento del Quindio en situacion de vulnerabilidad </t>
  </si>
  <si>
    <t xml:space="preserve">Implementar con la comunidad  de los sectores de mayor vulnerabilidad programas, proyectos y / o estrategias de prevencion al consumo de drogas </t>
  </si>
  <si>
    <t>Logistica operativa, refrigerios, sonido, ferretería</t>
  </si>
  <si>
    <t xml:space="preserve">Asistencias tecnicas  personales y grupales para la creación de rutas de atención al ciudadano migrante </t>
  </si>
  <si>
    <t xml:space="preserve"> Apoyar el programa de asistencia social y de repatriación de quindianos fallecidos en el exterior</t>
  </si>
  <si>
    <t xml:space="preserve">Altos indices de seguridad alimentaria,
emprendimiento, cultura, educación, género, familia, identidad, gobernabilidad, salud y justicia propia 
</t>
  </si>
  <si>
    <t>Asistencia Social: Procesos de apoyo, gestión, asesoria y acompañamiento al Resguardo Dachi Agore Drua del Departamento para garantizar los derechos fundamentales y Especiales.</t>
  </si>
  <si>
    <t>31/12/0219</t>
  </si>
  <si>
    <t>Compra de herramientas, materiales, insumos, etc.para beneficiar a la poblacion indigena DACHI AGORE DRUA</t>
  </si>
  <si>
    <t xml:space="preserve">Alto interes en apoyar y fortalecer la formulación de planes de etnodesarrollo en los municipios con presencia de comunidades afrodescendientes 
</t>
  </si>
  <si>
    <t xml:space="preserve">0316 - 5 - 3 1 3 18 65 14 125 - 20
</t>
  </si>
  <si>
    <t>Implementacion del plan de accion  de la politica publica de diversidad sexual e identidad de genero</t>
  </si>
  <si>
    <t xml:space="preserve">Recurso Ordinario
</t>
  </si>
  <si>
    <t>Desarrollo de campañas talleres y proyectos relacionados con la promocion de derechos de poblacion LGTBI</t>
  </si>
  <si>
    <t>Altos espacios de atención, formación y reflexión, orientados al fortalecimiento de los entornos  sociales y educativos respecto a las personas con diversidad sexual</t>
  </si>
  <si>
    <t>Pendón,plegables. Folletos, manillas, etc</t>
  </si>
  <si>
    <t>Logistica operativa, refrigerios, sonido para celebracion de eventos relacionados con la equidad</t>
  </si>
  <si>
    <t xml:space="preserve">Implementacion de programas y proyectos institucionalespara el acceso a las oportunidades Economicas sociales y culturales de mujeres en el departamento del Quindio 
</t>
  </si>
  <si>
    <t>Apropiación jurídica  por parte de la población e institucionalidad sobre las rutas de atención existentes</t>
  </si>
  <si>
    <t xml:space="preserve">Capacitacion  y concientización  para lograr la igualdad de género y empoderar a las mujeres 
</t>
  </si>
  <si>
    <t>Mejorar la articulación frente a la implementación de las políticas públicas de equidad y género</t>
  </si>
  <si>
    <t xml:space="preserve">Desarrollo de actividades de impacto para la promocion de derechos y movilizacion social
</t>
  </si>
  <si>
    <t xml:space="preserve">                                                                                    Apoyar la elaboración ,seguimiento y evaluacion de los planes de accion de los municipios y depto de la Politica Publica de envejecimiento y vejez
                                                                                                                                                                                                                                  </t>
  </si>
  <si>
    <t xml:space="preserve">Apoyar el seguimiento y evaluacion de los planes de accion de los municipios y depto de la Politica Publica de envejecimiento y vejez
</t>
  </si>
  <si>
    <t xml:space="preserve">Apoyar acciones que conlleven al conocimiento de la Ley 1276 del 2009: Nuevos Criterios de Atención Integral del Adulto  Mayor en los Centros Vida
</t>
  </si>
  <si>
    <t>CENTROS VIDA (DV)</t>
  </si>
  <si>
    <t>PROYECTO Y ELABORO: Doris Castaño Agudelo, Contratista</t>
  </si>
  <si>
    <t>SECRETARIO DEL INTERIOR</t>
  </si>
  <si>
    <t>Apoyo para iniciativas,actividades y/o proyectos productivos dirigidoa a población de infancia y adolescencia</t>
  </si>
  <si>
    <t xml:space="preserve">Adquisición de materiales para la construcción </t>
  </si>
  <si>
    <t xml:space="preserve">Intervención en obras menores </t>
  </si>
  <si>
    <t xml:space="preserve">Financiación y/o coofinaciación de proyectos de móvilidad </t>
  </si>
  <si>
    <t>Pago a fuentes humanas</t>
  </si>
  <si>
    <t>Servicios de apoyo para los procesos de adquisición de bienes y servicios con cargo a los organismos de seguridad del departamento</t>
  </si>
  <si>
    <t xml:space="preserve">Prestación de Servicios y/o suministro de logística, material de intendencia o demás programas y/o estrategias relacionados con los organismos de seguridad </t>
  </si>
  <si>
    <t>Levantamiento de información, investigación y análisis de hechos y conductas delicitas en el departamento del Quindío</t>
  </si>
  <si>
    <t>Dotación tecnologíca, de comunicaciones   y/o logistica para los programas, proyectos  o estrategías de pevención y seguridad en el departamento del Quindío</t>
  </si>
  <si>
    <t>30/082019</t>
  </si>
  <si>
    <t xml:space="preserve">Intervenciones psicosocilales, y/o de formación productiva integrales en los 11 barrios focalizados </t>
  </si>
  <si>
    <t xml:space="preserve">20
</t>
  </si>
  <si>
    <t xml:space="preserve">SECRETARIO DEL INTERIOR
</t>
  </si>
  <si>
    <t>Implementación de programas ludicos,culturales y/o deportivos  para población vulnerable en areas focalizadas</t>
  </si>
  <si>
    <t xml:space="preserve">Generación y/o apoyo a programas de intervención social y/o de seguridad </t>
  </si>
  <si>
    <t>0309 - 5 - 3 1 4 24 78 14 30 - 20</t>
  </si>
  <si>
    <t xml:space="preserve">Capacitación a las mesas de participación de victimas en los 12 municipios en el tema de protocolo de participación
</t>
  </si>
  <si>
    <t xml:space="preserve">Garantias para Sesiones comité ejecutivo y ética mesa de victimas </t>
  </si>
  <si>
    <t>Garantias para Sesiones plenario mesa departamental de  victimas</t>
  </si>
  <si>
    <t>Apoyo a procesos de caracterización de los municipios, cuando sea requerido por èstos</t>
  </si>
  <si>
    <t>0309 - 5 - 3 1 4 24 79 14 32 - 20</t>
  </si>
  <si>
    <t xml:space="preserve">Actualización e implementación del plan integral de prevención de vulneración de DDHH  </t>
  </si>
  <si>
    <t xml:space="preserve">Papeleria </t>
  </si>
  <si>
    <t xml:space="preserve">Jornadas de prevención del delito de trata de personas  en los 12 municipios del Departamento </t>
  </si>
  <si>
    <t xml:space="preserve">Realizar jornadas de prevención y sensibilización del delito de trata de personas en terminal aérea y terrestre
</t>
  </si>
  <si>
    <t>Ayuda Humanitaria para victimas de trata de personas</t>
  </si>
  <si>
    <t>0309 - 5 - 3 1 4 24 80 14 34 - 20</t>
  </si>
  <si>
    <t xml:space="preserve">Semana por la paz </t>
  </si>
  <si>
    <t>Papeleria</t>
  </si>
  <si>
    <t>0309 - 5 - 3 1 4 25 81 12 36 - 20</t>
  </si>
  <si>
    <t xml:space="preserve">Formulación de los planes escolares de gestión del riesgo
</t>
  </si>
  <si>
    <t xml:space="preserve">Adquisición tecnología (cámara térmica, Dron)
</t>
  </si>
  <si>
    <t>Procesos de atención a PQRS y servicios demandados por la de la comunidad</t>
  </si>
  <si>
    <t xml:space="preserve">Actualización y desarrollo de  tecnoLogías en gestión del riesgo </t>
  </si>
  <si>
    <t>Formacion y capacitacion en el manejo del riesgo</t>
  </si>
  <si>
    <t xml:space="preserve">Fortalecimiento  a las instituciones del comité de manejo
</t>
  </si>
  <si>
    <t>Sunministro de combustible</t>
  </si>
  <si>
    <t>0309 - 5 - 3 1 4 25 82 12 38 - 20</t>
  </si>
  <si>
    <t xml:space="preserve"> Adquisición y/o mantenimiento  de equipos de  comunicación y/o tecnología   </t>
  </si>
  <si>
    <t xml:space="preserve">Articulación y coordinación para el manejo de  desastres en la sala de crisis del departamento </t>
  </si>
  <si>
    <t xml:space="preserve">Apoyo para la entrega de ayuda humanitaria </t>
  </si>
  <si>
    <t>Suministro de ayudas  Humanitaria</t>
  </si>
  <si>
    <t>0309 - 5 - 3 1 5 27 85 16 39 - 20</t>
  </si>
  <si>
    <t>Servicios como apoyo a estrategías de participación</t>
  </si>
  <si>
    <t xml:space="preserve">Adquisición de equipos tecnológicos y/o muebles logísticos para el mejoramiento de la atención al ciudadano
</t>
  </si>
  <si>
    <t>20/18/2019</t>
  </si>
  <si>
    <t xml:space="preserve">Servicios de Apoyo para eventos de formación, capacitación y/o formulación de políticas publicas 
</t>
  </si>
  <si>
    <t xml:space="preserve">Apoyo insumos logísticos, transporte,suminsitro de combustible y/o alimentación para la celebración de los comicios electorales </t>
  </si>
  <si>
    <t>Diseñar e implementar la Escuela de Liderazgo democrático</t>
  </si>
  <si>
    <t>Escuela de liderazgo diseñada e implementada</t>
  </si>
  <si>
    <t xml:space="preserve">Estructuración e implementación   de la escuela de liderazgo </t>
  </si>
  <si>
    <t xml:space="preserve">Logística, transporte, impresos y/o refrigerios </t>
  </si>
  <si>
    <t>Servicios de apoyo para la operatividad  del comité de libertad religiosa</t>
  </si>
  <si>
    <t>0309 - 5 - 3 1 5 27 86 16 40 - 20</t>
  </si>
  <si>
    <t xml:space="preserve">Celebración día comunal
</t>
  </si>
  <si>
    <t>Apoyo a eventos de carácter municipal, departamental y/o  nacional</t>
  </si>
  <si>
    <t xml:space="preserve">Organización de eventos, foros, actividades entre otros  para la promoción y el fortalecimiento del control social y las veedurías ciudadanas. 
</t>
  </si>
  <si>
    <t>Procesos de Fiscalizaciòn sobre  LAS RENTAS DEPARTAMENTALES</t>
  </si>
  <si>
    <t xml:space="preserve"> Implementaciòn de Normas Internacionales de Informaciòn Financiera (NIIF) y fortalecimiento institucional ara el cumplimiento de de las politicas y practicas contables en el área de tesorería, Presupuesto y Contabilidad</t>
  </si>
  <si>
    <t xml:space="preserve">
0310 - 5 - 3 1 3 9 29 5 45 - 33                                                          
0310 - 5 - 3 1 3 9 29 5 45 - 83</t>
  </si>
  <si>
    <t xml:space="preserve">Reconocimiento de la calidad de artista y gestor cultural por el consejo Departamental de cultura </t>
  </si>
  <si>
    <t>Estampilla Procultura 10% Seguridad Social</t>
  </si>
  <si>
    <t>Secretaria de Cultura, James  Gonzalez Mata</t>
  </si>
  <si>
    <t>0310 - 5 - 3 1 3 9 29 5 46 - 20
0310 - 5 - 3 1 3 9 29 5 46 - 88</t>
  </si>
  <si>
    <t>Secretaria de Cultura, James Gonzalez Mata</t>
  </si>
  <si>
    <t>0310 - 5 - 3 1 3 9 29 5 46 - 41
0310 - 5 - 3 1 3 9 29 5 46 - 83</t>
  </si>
  <si>
    <t xml:space="preserve"> Fortalecimiento al  Plan Departamental  de lectura, escritura y bibliotecas en el Departamento del Quindio .</t>
  </si>
  <si>
    <t xml:space="preserve"> Realización de procesos formativos para promotores de lectura y escritura</t>
  </si>
  <si>
    <t>Estampilla Procultura 10% Bibliotecas</t>
  </si>
  <si>
    <t xml:space="preserve"> Formación para la gestión cultural</t>
  </si>
  <si>
    <t>Persomal de apoyo , para el acompañamiento, seguimiento y verificación y supervision de la ejecucion del PAE</t>
  </si>
  <si>
    <t>Implementar un programa para brindarles una mejor atencion educativa a los menores y/o adultos con situaciones penales, iletrados, menores trabajadores.</t>
  </si>
  <si>
    <t>Personal de apoyo idoneos para la atencion de la poblacion con NNE y talentos Excepcionales.</t>
  </si>
  <si>
    <t>Gastos de personal,  generales, transferencias de la Planta Docente, Directivos Docentes y  personal administrativo de las Instituciones Educativas Oficiales del Departamento.</t>
  </si>
  <si>
    <t>0314 - 5 - 3 1 3 6 22 1 93 - 20</t>
  </si>
  <si>
    <t>Pago cuota compraventa bien inmueble Institucion Educativa San Jose de Circasia ordenanzas 035 de 2010,047 de 2010 y 020 de 2011</t>
  </si>
  <si>
    <t>1404 - 5 - 3 1 3 8 26 1 97 - 25
0314-5-313826197-20</t>
  </si>
  <si>
    <t>MONOPOLIO</t>
  </si>
  <si>
    <t>RENDIMIENTOS FINANCIEROS</t>
  </si>
  <si>
    <t>2234468202-3</t>
  </si>
  <si>
    <t>IPOCONSUMO</t>
  </si>
  <si>
    <t>NOTA: Según circular externa 0001 del 05 de junio del 2018, para las vigencias 2019 y siguientes, el Departamento administrativo del deporte, la recreacion, la actividad fisica y el aprovechamiento del tiempo libre- COLDEPORTES emitira resolucion determinando la destinacion, distribucion y lineamientos para la ejecucion de los recursos, por consiguiente el proyecto 213- Apoyo a proyectos deportivos, recreativos y de actividad fisica, en el Departamento del Quindìo no se cumplira.</t>
  </si>
  <si>
    <t xml:space="preserve">OLGA LUCIA FERNANDEZ CARDENAS
GERENTE GENERAL INDEPORTES
</t>
  </si>
  <si>
    <t xml:space="preserve">Reviso: Sandra Yelitza Castelblanco Celis.
Proyecto: Orfa Maria Ruiz Agudelo 
Elaboro: Juan David Gomez Gomez 
</t>
  </si>
  <si>
    <t>PROGRAMACIÓN PLAN DE ACCIÓN 
INDEPORTES
VIGENCIA 2019</t>
  </si>
  <si>
    <t>1803 - 5 - 3 1 3 11 35 2 132 - 61</t>
  </si>
  <si>
    <t>Implementar sistema de informacion que permita programar y priorizar las accciones de Inspeccion, Vigilancia y Control con enfoque de reisgo en alimentos y bebidas.</t>
  </si>
  <si>
    <t xml:space="preserve">Realizar acompañamiento a la promocion proteccion y apoyo de la lactancia materna en el marco de la celebracion de la semana muncial de la lactancia materna y del dia mundial de la alimentacion . </t>
  </si>
  <si>
    <t xml:space="preserve">Realizar acompañamiento al proceso de certificacion  de la estrategia IAMI en 11 IPS públicas del departamento. </t>
  </si>
  <si>
    <t>Realizar consolidacion del indicador de lactancia materna exclusiva año 2016-2019.</t>
  </si>
  <si>
    <t>Fortalecer la  atencion nutricional en poblaciones indigenas del departamento.</t>
  </si>
  <si>
    <t>Realizar vigilancia en establecmientos educativos en el marco del programa de alimentacion escolar PAE y en poblaciones vulnerables.</t>
  </si>
  <si>
    <t>Realizar seguimiento a la implementacion de la Resolucion 5406/2015 y 2465/2016.</t>
  </si>
  <si>
    <t>Realizar acompañamiento en la implementacion en guías alimentarias basadas en alimentos y estilos de vida saludable.</t>
  </si>
  <si>
    <t>1803 - 5 - 3 1 3 12 36 2 133 - 61</t>
  </si>
  <si>
    <t>Generar  espacios  intersectoriales  para  la  construccion y actualizacion de los mapas de riesgo de calidad de agua de consumo humano  deacuerdo a la Resolución 4716 de 2010)</t>
  </si>
  <si>
    <t>Mantener  en 11 municipios de competencia departamental la vigilancia en los sistemas de potabilizacion, mediante la  de la aplicación de buenas practicas sanitarias y reporte de muestras de agua potable.</t>
  </si>
  <si>
    <t>Realizar analisis de la persistencia y aparicion de factores de riesgo en las fuentes abastecedoras con el fin de generar la actualizacion anual de los mapas de riesgo de calidad de agua para consumo humano</t>
  </si>
  <si>
    <t>1803 - 5 - 3 1 3 12 37 2 134 - 61</t>
  </si>
  <si>
    <t xml:space="preserve">Desarrollar acciones de fortalecimiento de capacidades del talento humano protección y justicia en la estrategia de abordaje integral de las violencias de género y violencias sexuales y normatividad vigente. </t>
  </si>
  <si>
    <t>Analizar trimestralmente el comportamiento del evento de violencias sexuales, identificar hallazgos frente a las barreras en la calidad de la atención y retroalimentar al área de inspección, vigilancia y control los hallazgos frente a las demoras de acuerdo a los análisis individuales de los casos.</t>
  </si>
  <si>
    <t>Desarrollar y realizar seguimiento al plan de acción del Comité Departamental consultivo  intersectorial e interinstitucional para el abordaje integral de las violencias de género y violencias sexuales en niños, niñas y adolescentes (Resolución 587 del 14 agosto del 2018)</t>
  </si>
  <si>
    <t>Desarrollar acciones de fortalecimiento de capacidades del talento humano, en la estrategia de acceso universal a la prevención y atención integral en IT-VIH/SIDA.</t>
  </si>
  <si>
    <t>Analizar trimestralmente el comportamiento del evento de VIH, TRASMISIÓN MATERNO INFANTIL DE VIH y HEPATITIS B, C y DELTA, identificar hallazgos frente a las barreras en la calidad de la atención y retroalimentar al área de inspección, vigilancia y control los hallazgos frente a las demoras de acuerdo a los análisis individuales de los casos.</t>
  </si>
  <si>
    <t>Desarrollar acciones de fortalecimiento de capacidades del talento humano, en la Estrategia Nacional de Servicios de Salud Amigables para Adolescentes y Jóvenes, rutas de atención diferenciada, redes sociales, comunitarias y veedurías juveniles.</t>
  </si>
  <si>
    <t>1803 - 5 - 3 1 3 12 38 2 135 - 61</t>
  </si>
  <si>
    <t>1803 - 5 - 3 1 3 12 39 2 138 - 61</t>
  </si>
  <si>
    <t>Desarrollar acciones de  promoción de la salud en Enfermedades Crónicas No Transmisibles (cardiovasculares, diabetes, epoc, salud visual, auditiva y comunicativa) y gestión del riesgo (cáncer de mama, cuello, infantil y enfermededades huérfanas raras, exposición a flúor)con los diferentes grupos poblacionales y los diferentes contextos (PIC)</t>
  </si>
  <si>
    <t>Asistir en la implementación de actividades para la promoción de modos, condiciones y estilos de vida saludable, relacionadas con las enfermedades no transmisibles en el entorno escolar y realizar el respectivo seguimiento.</t>
  </si>
  <si>
    <t>Brindar asistencia técnica y evaluar en 20 instituciones educativas la implementación de  la estrategia Tiendas escolares Saludables de 11 municipios de competencia departamental y hacer el respectivo seguimiento.</t>
  </si>
  <si>
    <t xml:space="preserve">Aportar las evidencias que permitan la identificación en la gestión del riesgo en la oportunidad del tratamiento del paciente como complemento en la realización de unidades de análisis de las muertes de interés en salud pública convocadas por Sivigila, verificando adherencia a la metodología "ruta de la vida camino a la supervivencia", generación de planes de mejoramiento e informe de proceso de seguimiento. </t>
  </si>
  <si>
    <t>Realizar asistencia técnica, seguimiento y monitoreo a la gestión del riesgo en salud de los administradores y prestadores en el abordaje integral de la dimensión de vida saludable y condiciones no transmisibles, para realizar acuerdos con las EPS e IPS y definir planes de acción.</t>
  </si>
  <si>
    <t>1803 - 5 - 3 1 3 12 40 2 139 - 61</t>
  </si>
  <si>
    <t>1803 - 5 - 3 1 3 12 40 2 141 - 111
1803 - 5 - 3 1 3 12 40 2 141 - 61
1803 - 5 - 3 1 3 12 40 2 141 - 20</t>
  </si>
  <si>
    <t>Brindar asistencia técnica y seguimiento al programa de tuberculosis y lepra dirigida a: Planes Locales de Salud, Ips publicas y Privadas, EAPB, laboratorios adscritos a la red publica y privada de los 12 municipios del departamento.</t>
  </si>
  <si>
    <t>Realizar el análisis e intervención a los casos especiales de farmacorresistencia del programa de tuberculosis. " CERCET" Comite Evaluador  Regional de Casos Especiales de Tuberculosis.</t>
  </si>
  <si>
    <t>Acompañar la vigilancia de cumplimiento a guías, lineamientos y protocolos  en tuberculosis y lepra</t>
  </si>
  <si>
    <t>hacer seguimiento a la implementacion y ejecucion de  los nuevos planes estratégicos de tuberculosis y lepra en los 12 municipios.</t>
  </si>
  <si>
    <t>realizar capacitaciónes dirigida a personas líderes,   para ser formadas como agentes comunitarios TB/VIH,</t>
  </si>
  <si>
    <t>Gestión de la prestación de los servicios en prevención y atención integral centrada en los afectados por tuberculosis y lepra. (rondas medicas, visita a pacientes).</t>
  </si>
  <si>
    <t>Realizar actividades de promoción y prevención implementadas para la comunidad y grupos focalizados en tuberculosis y lepra en los 12 municipios del departamento. ( rondas medicas, busqueda de sintomaticos respiratorios y de piel, movilizaciones, talleres, sensibilizaciones , etc)</t>
  </si>
  <si>
    <t>1803 - 5 - 3 1 3 12 42 2 145 - 61</t>
  </si>
  <si>
    <t>61
20</t>
  </si>
  <si>
    <t>Análisis y seguimiento al comportamiento de los eventos por intoxicaciones de sustancias químicas y enfermedad diarreica aguda (EDAS), generada por el Sistema de Vigilancia y fuentes externas. realizando  asistencia técnica  a los actores de vigilancia en salud publica  en el departamento.</t>
  </si>
  <si>
    <t>Realizar seguimiento al proceso de gestion del riesgo indicvidual frente a las acciones de proteccion especifica y deteccion temprana desde el reporte del anexo tecnico de la resolucion 4505 de 2012 y el cumplimiento de la resolucion 3280 de 2018</t>
  </si>
  <si>
    <t xml:space="preserve">Realizar inspección vigilancia y control de las condiciones de seguridad,  higiénico sanitarias y ambientales a los objetos de interes comercial, tales que manejen sustancias químicas y residuos peligrosos con riesgo biologico, incluyendo los objetos de interes en saneamiento básico, </t>
  </si>
  <si>
    <t>1803 - 5 - 3 1 3 12 44 2 148 - 61
1803 - 5 - 3 1 3 12 44 2 148 - 20</t>
  </si>
  <si>
    <t>Realizar capacitaciones en el reconocimiento de la familia como un determinante del desarrollo infantil, reflejado  en el planteamiento y desarrollo de estrategias para promover  el cuidado y afecto familiar en el departamento del Quindío.</t>
  </si>
  <si>
    <t>Sensibilización  Prevención sobre el delito de trata de personas en los  municipios del Departamento,</t>
  </si>
  <si>
    <t>Realizar actividades de intercambio intergeneracional promiviendo el envejecimeinto activo en los 11 Municipios del Departamento (2 escuelas, e colegios Vs CBA)</t>
  </si>
  <si>
    <t>Brindar capacitacion  a la poblacion indigena en seguridad alimentaria, eliminacion de barreras en Salud.</t>
  </si>
  <si>
    <t>Capacitar a EPS IPS en la gararantia de la adecuacion de los servicios  de salud con perspectiva de genero, con atencion humanizada y de calidad de acuerdo cpn las diferentes necesidades de hombre mujeres según edad, pertenencia etnica, discapacidad orientacion sexual e identidad de genero y de acuerdo a los diferentes factores q generen o aumenten la vulnerabilidad.</t>
  </si>
  <si>
    <t>Brindar capacitaciones en Deberes y Derechos en Salud a las poblaciones vulnerables personas mayores, afrocolombianos, niños niñas y adolescentes, victimas del conflicto, poblacion LGTBI, poblacion en proceso de reinsercion, indigenas, personas con discapacidad, habitante de calle.</t>
  </si>
  <si>
    <t>Realizar Asistencia al  Programa de Atención Psicosocial y Salud Integral a Víctimas PAPSIVI en los municipios objeto de atencion</t>
  </si>
  <si>
    <t>Realizar capacitaciones en deberes y derechos en salud a la ´poblacion Victima con enfoque diferencial.</t>
  </si>
  <si>
    <t>Realizar asistencia técnica, seguimiento, vigilancia y control del Programa Ampliado de Inmunizaciones en  los 12  Municipios  del departamento, con el fin de lograr coberturas útiles (95%).</t>
  </si>
  <si>
    <t>Realizar asistencia técnica, seguimiento, vigilancia y control del Programa de Prevención, Diágnostico, Manejo y Control de la Infección Respiratoria Aguda en los 12 municipios del departamento.</t>
  </si>
  <si>
    <t>Realizar articulacion con las EAPB, IPS y Planes Locales de Salud mediante mesas de trabajo para garantizar las intervenciones en salud de la Población Infantil del Departamento.</t>
  </si>
  <si>
    <t>Realizar asistencia técnica, seguimiento, vigilancia y control de la Estrategia de Atención a Enfermedades Prevalentes de La Infancia-AIEPI en  los 12  Municipios  del departamento.</t>
  </si>
  <si>
    <t>Realizar asistencia técnica, seguimiento, vigilancia y control de la Estrategia de Desparasitación Antihelmíntica Masiva en  los 12  Municipios  del departamento.</t>
  </si>
  <si>
    <t>Realizar la implementación de la Ruta de Promoción y Mantenimiento de la Salud  para el curso de vida de Primera Infancia en el departamento.</t>
  </si>
  <si>
    <t>Brindar capacitación en registro de localización y caracterización de personas con discapacidad en los 12 municipios.</t>
  </si>
  <si>
    <t>Brindar apoyo en el monitoreo de las metas del registro de localización y caracterización de personas con discapacidad en los 12 municipios.</t>
  </si>
  <si>
    <t>Realizar seguimiento a las EAPB para el cumplimiento de la Circular 016 del 2014 (exención de copagos y cuotas moderadoras) y la Circular 010 del 2015 (atención integral de salud para personas con discapacidad), resolucion 1904 (salud sexual y reproductiva PcD).</t>
  </si>
  <si>
    <t>realizar seguimiento  La EAPB, para la implementacion y cumplimiento de la Resolucion 583 de 2018, certificacion de Discapacidad</t>
  </si>
  <si>
    <t>Fortalecimiento de liderres comunitarios en la estrategia de Rehabilitacion Basada en la Comunidad en los municipios del Departamento del Quindio</t>
  </si>
  <si>
    <t xml:space="preserve">brindar asistencia tecnica para el fortalecimiento de los comites municipales de Discapacidad, dirigida  a los enlaces de discapacidad de los 12 municipios del Departamento. </t>
  </si>
  <si>
    <t>1803 - 5 - 3 1 3 12 46 2 151 - 61
1803 - 5 - 3 1 3 12 46 2 151 - 20</t>
  </si>
  <si>
    <t>Fondo Local de Salud - SGP
Recurso ordinario</t>
  </si>
  <si>
    <t>1803 - 5 - 3 1 3 12 46 2 152 - 61</t>
  </si>
  <si>
    <t>Orientar e inducir a la poblacion no sisbenizada atendida por las IPS, en ferias de afiliaciones y busquedas activas para realizar la afiliacion al SGSS</t>
  </si>
  <si>
    <t>Brindar asistencia técnica a 12 Municipios del departamento,  en los procesos del régimen subsidiado.</t>
  </si>
  <si>
    <t>1802 - 5 - 3 1 3 14 50 2 154 - 60
1802 - 5 - 3 1 3 14 50 2 154 - 65
1802 - 5 - 3 1 3 14 50 2 154 - 35</t>
  </si>
  <si>
    <t>Apoyo a los procesos de inspección, vigilancia y control en el acceso de los afiliados  a la red de servicios de salud.</t>
  </si>
  <si>
    <t xml:space="preserve">Fortalecer la contratacion para la atencion de la poblacion pobre no asegurada y los servicios no incluidos en el Plan de beneficios de la poblacion afiliada a la regimen subsidiado. </t>
  </si>
  <si>
    <t xml:space="preserve">verificar el cumplimiento de oportunidad en el reporte de informacion financiera mediante la circular unica </t>
  </si>
  <si>
    <t>realizar procesos de verificación a los 12 municipios y sus respectivas E.S.E del departamento en los reportes de gestión financiera.</t>
  </si>
  <si>
    <t>realizar apoyo y seguimiento en la gestion financiera a los fondos locales de salud y al procesos de aportes patronales de las ESE del departamento.</t>
  </si>
  <si>
    <t>1802 - 5 - 3 1 3 14 52 2 157 - 20</t>
  </si>
  <si>
    <t>Mantenimiento de quipos de tecnología y telecomunicaciones para el funcionamiento del CRUE.</t>
  </si>
  <si>
    <t xml:space="preserve">Realizar inspección y vigilancia al cumplimiento de los contenidos del PAMEC de los municipios certificados de su jurisdicción.                                                                                </t>
  </si>
  <si>
    <t xml:space="preserve">Enviar anualmente a la superintendencia nacional de salud, un informe de seguimiento a la evaluación de los PAMEC de los municipios de competencia departamental. </t>
  </si>
  <si>
    <t xml:space="preserve">Realizar un plan de asistencia técnica para el seguimiento y monitoreo del PAMEC en la IPS y EAPBS públicas del Departamento. </t>
  </si>
  <si>
    <t>0318 - 5 - 3 1 3 14 54 2 159 - 20</t>
  </si>
  <si>
    <t>realizar gestion de cartera deacuerdo con lo estipulado en la circular conjunta 030 del 2013</t>
  </si>
  <si>
    <t xml:space="preserve">Dar apoyo a las ESE del departamento para garantizar la continuidad en la prestacion de servicios de slaud </t>
  </si>
  <si>
    <t>0311 - 5 - 3 1 2 3 13 13 62 - 20
0311 - 5 - 3 1 2 3 13 13 62 - 52</t>
  </si>
  <si>
    <t>Impuesto al Registro</t>
  </si>
  <si>
    <t>0304 - 5 - 3 1 5 28 89 17 1 - 20</t>
  </si>
  <si>
    <t>Mejorar los sistemas de información y equipos tecnológicos mediante la actualizacion y mantenimiento para aumentar los tiempos de respuesta de atención al usuario</t>
  </si>
  <si>
    <t>0304 - 5 - 3 1 5 28 89 17 2 - 20</t>
  </si>
  <si>
    <t xml:space="preserve">0304 - 5 - 3 1 5 28 89 17 3 - 20     </t>
  </si>
  <si>
    <t>0304 - 5 - 3 1 5 28 89 17 4 - 20</t>
  </si>
  <si>
    <t xml:space="preserve">Recurso Ordinario </t>
  </si>
  <si>
    <t>Adelantar acciones en el proceso de adquisición de un bien inmueble</t>
  </si>
  <si>
    <t>ESTRATEGIA</t>
  </si>
  <si>
    <t>PROGRAMA</t>
  </si>
  <si>
    <t>SUBPROGRAMA</t>
  </si>
  <si>
    <t>META PRODUCTO PLAN DE DESARROLLO</t>
  </si>
  <si>
    <t>NO</t>
  </si>
  <si>
    <t>VALOR EN PESOS</t>
  </si>
  <si>
    <t xml:space="preserve">
Gerente General</t>
  </si>
  <si>
    <t>Gerente General</t>
  </si>
  <si>
    <t>Fortalecimiento de la seguridad vial en el Departamentol del Quindío</t>
  </si>
  <si>
    <t xml:space="preserve">SOBRETASA AL ACPM (23)
</t>
  </si>
  <si>
    <t xml:space="preserve">SOBRETASA AL ACPM (23)-
</t>
  </si>
  <si>
    <t xml:space="preserve">ESTAMPILLA PRO - DESARROLLO (04)
</t>
  </si>
  <si>
    <t>PROGRAMACIÓN PLAN DE ACCIÓN
SECRETARIA DE HACIENDA Y FINANZAS PUBLICAS
VIGENCIA  2019</t>
  </si>
  <si>
    <t>Convenio Anticontrabando</t>
  </si>
  <si>
    <t xml:space="preserve">
Recurso Ordinario
</t>
  </si>
  <si>
    <t xml:space="preserve">0307 - 5 - 3 1 5 28 88 17 16 - 20 
0307 - 5 - 3 1 5 28 88 17 16 - 56
</t>
  </si>
  <si>
    <t xml:space="preserve">0307 - 5 - 3 1 5 28 88 17 17 - 20
</t>
  </si>
  <si>
    <t>PROGRAMACION PLAN DE ACCIÓN
SECRETARIA DEL INTERIOR
VIGENCIA 2019</t>
  </si>
  <si>
    <t>Fondos de seguridad 5%</t>
  </si>
  <si>
    <t>20</t>
  </si>
  <si>
    <t>Recurso Ordianrio</t>
  </si>
  <si>
    <t>PROGRAMACIÓN PLAN DE ACCIÓN 
SECRETARIA DE AGRICULTURA,  DESARROLLO RURAL Y MEDIO AMBIENTE
VIGENCIA  2019</t>
  </si>
  <si>
    <t>RECURSO ORDINARIO</t>
  </si>
  <si>
    <t>CARLOS ALBERTO SOTO RAVE</t>
  </si>
  <si>
    <t>Secretario de Agricultura, medio Ambiente y Desarrollo Rural</t>
  </si>
  <si>
    <t>PROGRAMACION PLAN DE ACCIÓN
SECRETARIA DE CULTURA
VIGENCIA 2019</t>
  </si>
  <si>
    <t>IVA Telefonia movil Cultura</t>
  </si>
  <si>
    <t>Recurso Ordinaro</t>
  </si>
  <si>
    <t xml:space="preserve">IVA Telefonia movil Cultura     
</t>
  </si>
  <si>
    <t xml:space="preserve">N </t>
  </si>
  <si>
    <t xml:space="preserve">Estampilla Procultura 10% EStímulos
</t>
  </si>
  <si>
    <t xml:space="preserve">Estampilla Procultura 10% Bibliotecas
</t>
  </si>
  <si>
    <t xml:space="preserve">Recurso Ordinario
</t>
  </si>
  <si>
    <t>Estampilla Procultura 50% Concertación</t>
  </si>
  <si>
    <t>Estampilla Procultura 10% Estímulos</t>
  </si>
  <si>
    <t>JAMES GONZALEZ MATA</t>
  </si>
  <si>
    <t>Secretario de Cultura</t>
  </si>
  <si>
    <t xml:space="preserve">Implementar en doce (12) municipios del Departamento del Quindío  procesos de sensibilización, capacitación,  asistencia técnica, seguimiento  y evaluación  en la aplicabilidad de los instrumentos de planificación </t>
  </si>
  <si>
    <t xml:space="preserve">Implementar en doce (12) municipios del Departamento del Quindío procesos de  sensibilización, capacitación, asistencia técnica, seguimiento  y evaluación  en la aplicabilidad   de las políticas públicas </t>
  </si>
  <si>
    <t xml:space="preserve">Implementar en doce (12) municipios del departamento del Quindío procesos de capacitación  en  la Metodología General Ajustada  MGA </t>
  </si>
  <si>
    <t xml:space="preserve">Realizar procesos  de asistencia técnica, seguimiento y evaluacion  en la incorporación  de  las directrices del  Modelo de Ocupación del Territorio de en los doce (12) Municipios </t>
  </si>
  <si>
    <t>Entes territoriales municipales asistidos</t>
  </si>
  <si>
    <t xml:space="preserve">0305 - 5 - 3 1 5 28 87 17 14 - 20
</t>
  </si>
  <si>
    <t xml:space="preserve">Hacienda, Administrativa, Cultura, Salud, Educación, Representación Judicial, Privada, Planeación, Turismo, Industria y Comercio, Aguas e Infraestrutura, Interior, Agricultura y Desarrollo Rural,  Control Interno y Gestión, Control Interno Disciplinario, familia , Juridica y Contrataciòn </t>
  </si>
  <si>
    <t>Planeación, Gobernación y Modelo Integrado de Planeación y Gestión MIPG</t>
  </si>
  <si>
    <t>Asistencias Técnicas</t>
  </si>
  <si>
    <t>Asistencias Técnicas actualización y ajuste ( Tablero de Control , Sistema General de Regalias,Modelo Integrado  de Planeación y de Gestión MIPG, Rendición Publica de Cuentas,Seguimiento y Evaluación Plan de Desarrollo y Politicas Públicas,Ordenamiento Territorial ,Banco de Programas y Proyectos .</t>
  </si>
  <si>
    <t>Comite Institucional de Gestión y Desempeño MIPG</t>
  </si>
  <si>
    <t>Comité Departamental de Gestión y Desempeño MIPG</t>
  </si>
  <si>
    <t xml:space="preserve">Instancias de Control y Seguimiento </t>
  </si>
  <si>
    <t>Segumiento y evaluación aplicabilidad Manual de  Calidad por  Secretaria Sectorial ( Seguimiento No.1 )</t>
  </si>
  <si>
    <t>Segumiento y evaluación aplicabilidad Manual de  Calidad por  Secretaria Sectorial ( Seguimiento No. 2 )</t>
  </si>
  <si>
    <t>Segumiento y evaluación aplicabilidad Manual de  Calidad por  Secretaria Sectorial ( Seguimiento No. 3 )</t>
  </si>
  <si>
    <t>Apoyo en la caracterizaciòn de los proyectos e iniciativas estratègicas del Departamento del Quindio y sus municipios, suceptibles de ser financiados con recursos del orden departamental, regional, nacional e internacional, (generando fichas tècnicas)</t>
  </si>
  <si>
    <t>Apoyo a las unidades ejecutoras en la socializaciòn de la Metodologia General Ajustada- MGA WEB, SUIFP-TERRITORIO, teniendo en cuenta el Decreto 378 de 2017 "por el cual se expide el Manual de Operaciones del Banco de Programas y Proyectos de Inversiòn "Fabrica de Proyectos" del Departamento del Quindio" y las directrices establecidas por el Departamento Nacional de Planeaciòn -DNP.</t>
  </si>
  <si>
    <t>Fortalecimiento de la competitividad del Departamento del Quindio y los sectores econòmicos priorizados.</t>
  </si>
  <si>
    <t>Brindar apoyo y seguimiento a los planes de acciòn de los clùsters, y fortalecer sus estrategias de crecimiento y promociòn comercial para la apertura de nuevos mercados</t>
  </si>
  <si>
    <t>Fortalecer un Centro de Investigaciòn, Tecnologìa, Ciencia e innovaciòn a travès del apoyo en la investigaciòn aplicada al PCC.</t>
  </si>
  <si>
    <t xml:space="preserve">Fortalecimiento al Plan de Acciòn la Red de conocimiento de Agronegocios </t>
  </si>
  <si>
    <t>Apoyo y acompañamiento tècnico a los procesos para la aprobaciòn de un proyecto en materia de I+D+I</t>
  </si>
  <si>
    <t>Apoyar tres unidades de emprendimiento de poblaciòn con enfoque diferencial</t>
  </si>
  <si>
    <t>Fortalecimiento de empresas en sus procesos de apertura de mercados</t>
  </si>
  <si>
    <t>Operaciòn y seguimiento de la plataforma de servicios logisticos nacionales e internacionales</t>
  </si>
  <si>
    <t>PROGRAMACIÓN  PLAN DE ACCIÓN
OFICINA PRIVADA
VIGENCIA 2019</t>
  </si>
  <si>
    <t xml:space="preserve">0313 - 5 - 3 1 5 26 83 17 82 - 20
</t>
  </si>
  <si>
    <t xml:space="preserve">Desarrollo de la estrategia de transparencia </t>
  </si>
  <si>
    <t>Desarrollo del sistema departamental del servicio al ciudaddano</t>
  </si>
  <si>
    <t>Aumentar el nivel de credibilidad en la transparencia  de la contratación  pública en el Departamento.</t>
  </si>
  <si>
    <t>Promociòn  de la Sala  de transparencia</t>
  </si>
  <si>
    <t xml:space="preserve">0313 - 5 - 3 1 5 28 89 17 81 - 20
           </t>
  </si>
  <si>
    <t xml:space="preserve">20
</t>
  </si>
  <si>
    <t>PROGRAMACION PLAN DE ACCIÓN
SECRETARIA DE EDUCACION
VIGENCIA   2019</t>
  </si>
  <si>
    <t>0314 - 5 - 3 1 3 5 16 1 84 - 20
0314 - 5 - 3 1 3 5 16 1 84 - 35
1404 - 5 - 3 1 3 5 16 1 84 - 81</t>
  </si>
  <si>
    <t>Monopolio</t>
  </si>
  <si>
    <t xml:space="preserve"> Educación PAE </t>
  </si>
  <si>
    <t>SGP Educacion (Aportes patronales)</t>
  </si>
  <si>
    <t xml:space="preserve">1401 - 5 -  1402 - 5 -  1403 - 5 -
1402 - 5 - 3 1 3 5 18 1 1 1 1 6 - 26
1402 - 5 - 3 1 3 5 18 1 2 4 1 1 - 26
1402 - 5 - 3 1 3 5 18 1 2 4 1 2 - 146
1403 - 5 - 3 1 3 5 18 1 1 1 1 6 - 26
1403 - 5 - 3 1 3 5 18 1 2 4 1 1 - 26
</t>
  </si>
  <si>
    <t xml:space="preserve">
SGP Prestación de Servicios Educación</t>
  </si>
  <si>
    <t xml:space="preserve">0314 - 5 - 3 1 3 7 24 1 95 - 20
</t>
  </si>
  <si>
    <t xml:space="preserve">Recurso Ordinadio
</t>
  </si>
  <si>
    <t xml:space="preserve">Recurso MOnopolio
</t>
  </si>
  <si>
    <t xml:space="preserve">0314 - 5 - 3 1 3 7 24 1 122 - 20
0314 - 5 - 3 1 3 7 24 1 122 - 35
</t>
  </si>
  <si>
    <t xml:space="preserve">SGP EDUCACIÓN
</t>
  </si>
  <si>
    <t>1400 - 5 -</t>
  </si>
  <si>
    <t xml:space="preserve">0314 - 5 - 3 1 3 8 28 1 100 - 20
</t>
  </si>
  <si>
    <t>1404 - 5 - 3 1 3 6 20 1 90 - 21</t>
  </si>
  <si>
    <t xml:space="preserve">0314 - 5 - 3 1 3 6 19 1 89 - 20
</t>
  </si>
  <si>
    <t>PROGRAMACIÓN PLAN DE ACCIÓN 
SECRETARIA DE FAMILIA
VIGENCIA  2019</t>
  </si>
  <si>
    <t xml:space="preserve">PROGRAMACION PLAN DE ACCIÓN
SECRETARIA DE SALUD
VIGENCIA  2019
</t>
  </si>
  <si>
    <t>Res. 781/15 Prev. y control enfermedades por Vect</t>
  </si>
  <si>
    <t>113
114
61</t>
  </si>
  <si>
    <t>RES  1029/16 CAMP Y CONTROL ANTI TUBERCULOSIS</t>
  </si>
  <si>
    <t>SGP Salud Pública</t>
  </si>
  <si>
    <t>Recurso Oridnario</t>
  </si>
  <si>
    <t>0318 - 5 - 3 1 3 13 47 2 153 - 20</t>
  </si>
  <si>
    <t>0318 - 5 - 3 1 3 13 49 2 153 - 20</t>
  </si>
  <si>
    <t>1801 - 5 - 3 1 3 13 48 2 153 - 154</t>
  </si>
  <si>
    <t>Resolución  971/2016 PROGRAMA INIMPUTABLES</t>
  </si>
  <si>
    <t>RENTAS CEDIDAS - SALUD</t>
  </si>
  <si>
    <t>SGP SALUD PRESTACIÓN SERVICIOS C S F</t>
  </si>
  <si>
    <t>SGP SALUD APORTES PATRONALES SS  F</t>
  </si>
  <si>
    <t>Recurso Propio Dpto</t>
  </si>
  <si>
    <t>Recurso Propio IDTQ</t>
  </si>
  <si>
    <t>Recursos propio IDTQ</t>
  </si>
  <si>
    <t>PROGRAMACIÓN PLAN DE ACCIÓN 
INSTITUTO DEPARTAMETNAL DE TRANSITO  - I.D.T.Q. 
VIGENCIA  2019</t>
  </si>
  <si>
    <t>TOTAL :</t>
  </si>
  <si>
    <t>PROGRAMACION PLAN DE ACCIÓN
SECRETARIA ADMINISTRATIVA
VIGENCIA   2019</t>
  </si>
  <si>
    <t>Ejecutar el Programa Anticontrabando en el Departamento del Quindìo con ocasion de la suscripcion del Convenio entre el Departamento del Quindìo y la Federaciòn Nacional de Departamentos</t>
  </si>
  <si>
    <t>PROGRAMACIÓN PLAN DE ACCIÓN
SECRETARIA DE AGUAS E INFRAESTRUCTURA
VIGENCIA  2019</t>
  </si>
  <si>
    <t>TOTAL:</t>
  </si>
  <si>
    <t>Recurso 
ordinario</t>
  </si>
  <si>
    <t>0310 - 5 - 3 1 3 10 33 5 50 - 20
0310 - 5 - 3 1 3 10 33 5 50 - 88</t>
  </si>
  <si>
    <t>0310 - 5 - 3 1 3 10 33 5 50 - 20                   0310 - 5 - 3 1 3 10 33 5 50 - 88</t>
  </si>
  <si>
    <t>0310 - 5 - 3 1 3 10 32 5 49 - 20
0310 - 5 - 3 1 3 10 32 5 49 - 93                  0310 - 5 - 3 1 3 10 32 5 49 - 47</t>
  </si>
  <si>
    <t>0310 - 5 - 3 1 3 9 31 5 48 - 34                     0310 - 5 - 3 1 3 9 31 5 48 - 83</t>
  </si>
  <si>
    <t>0310 - 5 - 3 1 3 9 29 5 46 - 39                    0310 - 5 - 3 1 3 9 29 5 46 - 83</t>
  </si>
  <si>
    <t>0310 - 5 - 3 1 3 10 32 5 49 - 47
0310 - 5 - 3 1 3 10 32 5 49 - 20</t>
  </si>
  <si>
    <t xml:space="preserve">Ampliación de las oportunidades de acceso de la ciudadania al arte y la cultura </t>
  </si>
  <si>
    <t>PROGRAMACION PLAN DE ACCIÓN
SECRETARIA DE TURISMO, INDUSTRIA Y COMERCIO
VIGENCIA  2019</t>
  </si>
  <si>
    <t>Bajo  nivel de conocimiento de los productores en producción limpia y sostenible con énfasis en calidad sensorial del café</t>
  </si>
  <si>
    <t>SECRETARIO DE DESPACHO Y JULIANA ACOSTA JARAMILLO</t>
  </si>
  <si>
    <t>SECRETARIO DE DESPACHO Y MAURICIO RUIZ HAMBRA</t>
  </si>
  <si>
    <t>SECRETARIO DE DESPACHO Y ANA MARIA CARDONA VALDEZ</t>
  </si>
  <si>
    <t>Fortalecimiento y/o apoyo a unidades productivas y/o proyectos de emprendemiento de mujeres</t>
  </si>
  <si>
    <t>Apoyo en la consolidacion de espacios de participacion a traves de la socializacion de la normatividad existente</t>
  </si>
  <si>
    <t>Apoyar a la Secretaría de Familia en la realización de convocatorias, acompañamiento logístico y asistencia operativa tendientes a la atención de la población vulnerable del departamento.</t>
  </si>
  <si>
    <t>Brindar apoyo a la Secretaría de Familia en las diferentes jornadas, actividades o acciones  realizadas  con  población vulnerable del departameno el Quindío.</t>
  </si>
  <si>
    <t>Apoyar con el seguimiento al Plan de Acción de la Politica Publica  de primera infancia, infancia y adolescencia del departamento</t>
  </si>
  <si>
    <t>Apoyo al Comite de  Primera Infancia, Infancia y Adolescencia y al Consejo de Politica Social</t>
  </si>
  <si>
    <t>Implementar un programa de atencion integral a menores de 5 años y madres gestantes en entornos familiares</t>
  </si>
  <si>
    <t>Apoyar la Formación a líderes y al Comité Departamental de Discapacidad en gestión y formulación de proyectos</t>
  </si>
  <si>
    <t>Apoyar el seguimiento a los programas, proyectos y/o actividades que beneficien la población Habitantes en Calle y  personas en alta  vulnerabilidad y alto riesgo social</t>
  </si>
  <si>
    <t>Estampilla Pro Adulto Mayor</t>
  </si>
  <si>
    <t>PROGRAMACION PLAN DE ACCIÓN
SECRETARIA DE REPRESENTACION JUDICIAL
VIGENCIA  2019</t>
  </si>
  <si>
    <t xml:space="preserve">PROGRAMACION DEL PLAN DE ACCIÓN
PROMOTORA DE VIVIENDA DEL QUINDIO "PROVIQUINDIO"
VIGENCIA  2019
</t>
  </si>
  <si>
    <t>GLORIA MERCEDES BUITRAGO SALAZAR</t>
  </si>
  <si>
    <t>Gloria Mercedes Buitrago Salazar, Directora</t>
  </si>
  <si>
    <t>Directora</t>
  </si>
  <si>
    <t>UNIDAD EJECUTORA</t>
  </si>
  <si>
    <t xml:space="preserve">VALOR PROGRAMADO </t>
  </si>
  <si>
    <t>SECRETARIA ADMINISTRATIVA</t>
  </si>
  <si>
    <t>SECRETARIA DE PLANEACIÓN</t>
  </si>
  <si>
    <t>SECRETARIA DE HACIENDA</t>
  </si>
  <si>
    <t>SECRETARIA DEL INTERIOR</t>
  </si>
  <si>
    <t>SECRETARIA DE CULTURA</t>
  </si>
  <si>
    <t>SECRETARIA DE INDUSTRIA, COMERCIO Y TURISMO</t>
  </si>
  <si>
    <t>SECRETARIA DE AGRICULTURA, DESARROLLO RURAL Y MEDIO AMBIENTE</t>
  </si>
  <si>
    <t>OFICINA PRIVADA</t>
  </si>
  <si>
    <t>SECRETARIA DE EDUCACIÓN</t>
  </si>
  <si>
    <t>SECRETARÍA DE REPRESENTACIÓN JUDICIAL Y DEFENSA</t>
  </si>
  <si>
    <t>SECRETARIA DE SALUD</t>
  </si>
  <si>
    <t>ENTIDADES DESCENTRALIZADAS</t>
  </si>
  <si>
    <t>INDEPORTES</t>
  </si>
  <si>
    <t>PROMOTORA DE VIVIENDA</t>
  </si>
  <si>
    <t>I.D.T.Q.</t>
  </si>
  <si>
    <t>ADMINISTRACIÓN CENTRAL</t>
  </si>
  <si>
    <t>DECRETARIA DE AGUAS E INFRAESTRUCTURA</t>
  </si>
  <si>
    <t>TOTAL PLAN DE ACCIÓN 2019</t>
  </si>
  <si>
    <t>CUADRO RESUMEN POR UNIDADES EJECUTORAS</t>
  </si>
  <si>
    <t>PROGRAMACIÓN PLAN DE ACCIÓN - VIGENCIA 2019</t>
  </si>
  <si>
    <t>TOTAL ADMINISTRACIÓN CENTRAL</t>
  </si>
  <si>
    <t>TOTAL ENTIDADES DESCENTRALIZADAS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</si>
</sst>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42" formatCode="_-&quot;$&quot;* #,##0_-;\-&quot;$&quot;* #,##0_-;_-&quot;$&quot;* &quot;-&quot;_-;_-@_-"/>
    <numFmt numFmtId="41" formatCode="_-* #,##0_-;\-* #,##0_-;_-* &quot;-&quot;_-;_-@_-"/>
    <numFmt numFmtId="43" formatCode="_-* #,##0.00_-;\-* #,##0.00_-;_-* &quot;-&quot;??_-;_-@_-"/>
    <numFmt numFmtId="164" formatCode="_(&quot;$&quot;\ * #,##0_);_(&quot;$&quot;\ * \(#,##0\);_(&quot;$&quot;\ * &quot;-&quot;_);_(@_)"/>
    <numFmt numFmtId="165" formatCode="_(* #,##0_);_(* \(#,##0\);_(* &quot;-&quot;_);_(@_)"/>
    <numFmt numFmtId="166" formatCode="_(&quot;$&quot;\ * #,##0.00_);_(&quot;$&quot;\ * \(#,##0.00\);_(&quot;$&quot;\ * &quot;-&quot;??_);_(@_)"/>
    <numFmt numFmtId="167" formatCode="_(* #,##0.00_);_(* \(#,##0.00\);_(* &quot;-&quot;??_);_(@_)"/>
    <numFmt numFmtId="168" formatCode="00"/>
    <numFmt numFmtId="169" formatCode="dd/mm/yy;@"/>
    <numFmt numFmtId="170" formatCode="0.0"/>
    <numFmt numFmtId="171" formatCode="&quot;$&quot;\ #,##0"/>
    <numFmt numFmtId="172" formatCode="dd/mm/yyyy;@"/>
    <numFmt numFmtId="173" formatCode="d/mm/yyyy;@"/>
    <numFmt numFmtId="174" formatCode="_(* #,##0_);_(* \(#,##0\);_(* &quot;-&quot;??_);_(@_)"/>
    <numFmt numFmtId="175" formatCode="_(&quot;$&quot;\ * #,##0_);_(&quot;$&quot;\ * \(#,##0\);_(&quot;$&quot;\ * &quot;-&quot;??_);_(@_)"/>
    <numFmt numFmtId="176" formatCode="_-* #,##0_-;\-* #,##0_-;_-* &quot;-&quot;??_-;_-@_-"/>
    <numFmt numFmtId="177" formatCode="&quot;$&quot;#,##0"/>
    <numFmt numFmtId="178" formatCode="&quot;$&quot;#,##0.00"/>
    <numFmt numFmtId="179" formatCode="_ [$€-2]\ * #,##0.00_ ;_ [$€-2]\ * \-#,##0.00_ ;_ [$€-2]\ * &quot;-&quot;??_ "/>
    <numFmt numFmtId="180" formatCode="0_ ;\-0\ "/>
    <numFmt numFmtId="181" formatCode="_-* #,##0.00\ _€_-;\-* #,##0.00\ _€_-;_-* &quot;-&quot;??\ _€_-;_-@_-"/>
    <numFmt numFmtId="182" formatCode="0.0%"/>
    <numFmt numFmtId="183" formatCode="#,##0.00;[Red]#,##0.00"/>
    <numFmt numFmtId="184" formatCode="#,##0;[Red]#,##0"/>
    <numFmt numFmtId="185" formatCode="0;[Red]0"/>
    <numFmt numFmtId="186" formatCode="&quot;$&quot;\ #,##0.00"/>
    <numFmt numFmtId="187" formatCode="_-[$$-240A]* #,##0.00_-;\-[$$-240A]* #,##0.00_-;_-[$$-240A]* &quot;-&quot;??_-;_-@_-"/>
    <numFmt numFmtId="188" formatCode="_-[$$-240A]* #,##0_-;\-[$$-240A]* #,##0_-;_-[$$-240A]* &quot;-&quot;_-;_-@_-"/>
    <numFmt numFmtId="189" formatCode="_-[$$-240A]* #,##0_-;\-[$$-240A]* #,##0_-;_-[$$-240A]* &quot;-&quot;??_-;_-@_-"/>
    <numFmt numFmtId="190" formatCode="_-* #,##0.00\ &quot;€&quot;_-;\-* #,##0.00\ &quot;€&quot;_-;_-* &quot;-&quot;??\ &quot;€&quot;_-;_-@_-"/>
    <numFmt numFmtId="191" formatCode="#,##0.000"/>
    <numFmt numFmtId="192" formatCode="_([$$-240A]\ * #,##0_);_([$$-240A]\ * \(#,##0\);_([$$-240A]\ * &quot;-&quot;_);_(@_)"/>
    <numFmt numFmtId="193" formatCode="#,##0.0"/>
    <numFmt numFmtId="194" formatCode="_([$$-240A]\ * #,##0.00_);_([$$-240A]\ * \(#,##0.00\);_([$$-240A]\ * &quot;-&quot;??_);_(@_)"/>
    <numFmt numFmtId="195" formatCode="_-&quot;$&quot;* #,##0_-;\-&quot;$&quot;* #,##0_-;_-&quot;$&quot;* &quot;-&quot;??_-;_-@_-"/>
    <numFmt numFmtId="196" formatCode="#,##0.00_);\-#,##0.00"/>
  </numFmts>
  <fonts count="45" x14ac:knownFonts="1">
    <font>
      <sz val="11"/>
      <color theme="1"/>
      <name val="Calibri"/>
      <family val="2"/>
      <scheme val="minor"/>
    </font>
    <font>
      <sz val="11"/>
      <color theme="1"/>
      <name val="Calibri"/>
      <family val="2"/>
      <scheme val="minor"/>
    </font>
    <font>
      <b/>
      <sz val="14"/>
      <color theme="1"/>
      <name val="Arial"/>
      <family val="2"/>
    </font>
    <font>
      <b/>
      <sz val="10"/>
      <color theme="1"/>
      <name val="Arial"/>
      <family val="2"/>
    </font>
    <font>
      <sz val="12"/>
      <color theme="1"/>
      <name val="Arial"/>
      <family val="2"/>
    </font>
    <font>
      <b/>
      <sz val="10"/>
      <color indexed="8"/>
      <name val="Arial"/>
      <family val="2"/>
    </font>
    <font>
      <b/>
      <sz val="12"/>
      <color theme="1"/>
      <name val="Arial"/>
      <family val="2"/>
    </font>
    <font>
      <b/>
      <sz val="12"/>
      <name val="Arial"/>
      <family val="2"/>
    </font>
    <font>
      <sz val="12"/>
      <name val="Arial"/>
      <family val="2"/>
    </font>
    <font>
      <b/>
      <sz val="14"/>
      <color indexed="8"/>
      <name val="Arial"/>
      <family val="2"/>
    </font>
    <font>
      <sz val="12"/>
      <color indexed="8"/>
      <name val="Arial"/>
      <family val="2"/>
    </font>
    <font>
      <b/>
      <sz val="12"/>
      <color indexed="8"/>
      <name val="Arial"/>
      <family val="2"/>
    </font>
    <font>
      <sz val="11"/>
      <color indexed="8"/>
      <name val="Calibri"/>
      <family val="2"/>
    </font>
    <font>
      <sz val="12"/>
      <color rgb="FFFF0000"/>
      <name val="Arial"/>
      <family val="2"/>
    </font>
    <font>
      <sz val="12"/>
      <color theme="1"/>
      <name val="Calibri"/>
      <family val="2"/>
      <scheme val="minor"/>
    </font>
    <font>
      <sz val="10"/>
      <name val="Arial"/>
      <family val="2"/>
    </font>
    <font>
      <sz val="12"/>
      <color rgb="FF000000"/>
      <name val="Arial"/>
      <family val="2"/>
    </font>
    <font>
      <b/>
      <sz val="12"/>
      <color theme="1"/>
      <name val="Calibri"/>
      <family val="2"/>
      <scheme val="minor"/>
    </font>
    <font>
      <b/>
      <sz val="12"/>
      <name val="Calibri"/>
      <family val="2"/>
      <scheme val="minor"/>
    </font>
    <font>
      <b/>
      <sz val="10"/>
      <name val="Arial"/>
      <family val="2"/>
    </font>
    <font>
      <sz val="12"/>
      <color rgb="FF000000"/>
      <name val="Calibri"/>
      <family val="2"/>
      <scheme val="minor"/>
    </font>
    <font>
      <b/>
      <sz val="12"/>
      <color rgb="FFFF0000"/>
      <name val="Arial"/>
      <family val="2"/>
    </font>
    <font>
      <sz val="11"/>
      <color theme="1"/>
      <name val="Arial"/>
      <family val="2"/>
    </font>
    <font>
      <b/>
      <sz val="11"/>
      <color theme="1"/>
      <name val="Arial"/>
      <family val="2"/>
    </font>
    <font>
      <sz val="11"/>
      <name val="Arial"/>
      <family val="2"/>
    </font>
    <font>
      <sz val="10"/>
      <color theme="1"/>
      <name val="Arial"/>
      <family val="2"/>
    </font>
    <font>
      <sz val="12"/>
      <color rgb="FFFF0000"/>
      <name val="Calibri"/>
      <family val="2"/>
      <scheme val="minor"/>
    </font>
    <font>
      <b/>
      <sz val="11"/>
      <color indexed="8"/>
      <name val="Arial"/>
      <family val="2"/>
    </font>
    <font>
      <b/>
      <sz val="11"/>
      <name val="Arial"/>
      <family val="2"/>
    </font>
    <font>
      <sz val="11"/>
      <name val="Calibri"/>
      <family val="2"/>
      <scheme val="minor"/>
    </font>
    <font>
      <sz val="11"/>
      <color rgb="FF000000"/>
      <name val="Arial"/>
      <family val="2"/>
    </font>
    <font>
      <b/>
      <sz val="9"/>
      <name val="Calibri"/>
      <family val="2"/>
      <scheme val="minor"/>
    </font>
    <font>
      <sz val="11"/>
      <color rgb="FF000000"/>
      <name val="Calibri"/>
      <family val="2"/>
      <scheme val="minor"/>
    </font>
    <font>
      <sz val="11"/>
      <color indexed="8"/>
      <name val="Arial"/>
      <family val="2"/>
    </font>
    <font>
      <sz val="8"/>
      <color theme="1"/>
      <name val="Calibri"/>
      <family val="2"/>
      <scheme val="minor"/>
    </font>
    <font>
      <b/>
      <sz val="11"/>
      <name val="Calibri"/>
      <family val="2"/>
      <scheme val="minor"/>
    </font>
    <font>
      <sz val="8"/>
      <name val="Arial"/>
      <family val="2"/>
    </font>
    <font>
      <sz val="9"/>
      <color theme="1"/>
      <name val="Arial Narrow"/>
      <family val="2"/>
    </font>
    <font>
      <sz val="11"/>
      <color theme="1"/>
      <name val="Arial Narrow"/>
      <family val="2"/>
    </font>
    <font>
      <b/>
      <sz val="11"/>
      <color theme="1"/>
      <name val="Calibri"/>
      <family val="2"/>
      <scheme val="minor"/>
    </font>
    <font>
      <sz val="11"/>
      <color theme="0"/>
      <name val="Arial"/>
      <family val="2"/>
    </font>
    <font>
      <b/>
      <sz val="20"/>
      <color theme="1"/>
      <name val="Arial Narrow"/>
      <family val="2"/>
    </font>
    <font>
      <sz val="20"/>
      <color theme="1"/>
      <name val="Arial Narrow"/>
      <family val="2"/>
    </font>
    <font>
      <i/>
      <sz val="14"/>
      <color theme="1"/>
      <name val="Arial Narrow"/>
      <family val="2"/>
    </font>
    <font>
      <sz val="14"/>
      <color theme="1"/>
      <name val="Arial Narrow"/>
      <family val="2"/>
    </font>
  </fonts>
  <fills count="2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rgb="FFE0C316"/>
        <bgColor indexed="64"/>
      </patternFill>
    </fill>
    <fill>
      <patternFill patternType="solid">
        <fgColor theme="0"/>
        <bgColor indexed="64"/>
      </patternFill>
    </fill>
    <fill>
      <patternFill patternType="solid">
        <fgColor rgb="FF92D050"/>
        <bgColor indexed="64"/>
      </patternFill>
    </fill>
    <fill>
      <patternFill patternType="solid">
        <fgColor indexed="22"/>
        <bgColor indexed="64"/>
      </patternFill>
    </fill>
    <fill>
      <patternFill patternType="solid">
        <fgColor indexed="44"/>
        <bgColor indexed="64"/>
      </patternFill>
    </fill>
    <fill>
      <patternFill patternType="solid">
        <fgColor indexed="43"/>
        <bgColor indexed="64"/>
      </patternFill>
    </fill>
    <fill>
      <patternFill patternType="solid">
        <fgColor indexed="57"/>
        <bgColor indexed="64"/>
      </patternFill>
    </fill>
    <fill>
      <patternFill patternType="solid">
        <fgColor theme="6" tint="0.59999389629810485"/>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rgb="FFFFFFFF"/>
        <bgColor indexed="64"/>
      </patternFill>
    </fill>
    <fill>
      <patternFill patternType="solid">
        <fgColor theme="3" tint="0.39997558519241921"/>
        <bgColor indexed="64"/>
      </patternFill>
    </fill>
    <fill>
      <patternFill patternType="solid">
        <fgColor rgb="FFFFC000"/>
        <bgColor indexed="64"/>
      </patternFill>
    </fill>
    <fill>
      <patternFill patternType="solid">
        <fgColor rgb="FFFF0000"/>
        <bgColor indexed="64"/>
      </patternFill>
    </fill>
    <fill>
      <patternFill patternType="solid">
        <fgColor theme="2" tint="-0.249977111117893"/>
        <bgColor indexed="64"/>
      </patternFill>
    </fill>
    <fill>
      <patternFill patternType="solid">
        <fgColor theme="2" tint="-9.9978637043366805E-2"/>
        <bgColor indexed="64"/>
      </patternFill>
    </fill>
  </fills>
  <borders count="56">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auto="1"/>
      </bottom>
      <diagonal/>
    </border>
    <border>
      <left/>
      <right/>
      <top/>
      <bottom style="thin">
        <color indexed="64"/>
      </bottom>
      <diagonal/>
    </border>
    <border>
      <left style="medium">
        <color indexed="64"/>
      </left>
      <right/>
      <top style="thin">
        <color auto="1"/>
      </top>
      <bottom/>
      <diagonal/>
    </border>
    <border>
      <left/>
      <right/>
      <top style="thin">
        <color indexed="64"/>
      </top>
      <bottom/>
      <diagonal/>
    </border>
    <border>
      <left/>
      <right style="thin">
        <color auto="1"/>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auto="1"/>
      </left>
      <right/>
      <top style="thin">
        <color auto="1"/>
      </top>
      <bottom/>
      <diagonal/>
    </border>
    <border>
      <left style="thin">
        <color indexed="64"/>
      </left>
      <right style="thin">
        <color indexed="64"/>
      </right>
      <top style="thin">
        <color indexed="64"/>
      </top>
      <bottom/>
      <diagonal/>
    </border>
    <border>
      <left style="thin">
        <color auto="1"/>
      </left>
      <right/>
      <top/>
      <bottom style="thin">
        <color auto="1"/>
      </bottom>
      <diagonal/>
    </border>
    <border>
      <left style="thin">
        <color indexed="64"/>
      </left>
      <right style="thin">
        <color indexed="64"/>
      </right>
      <top/>
      <bottom/>
      <diagonal/>
    </border>
    <border>
      <left style="thin">
        <color auto="1"/>
      </left>
      <right/>
      <top/>
      <bottom/>
      <diagonal/>
    </border>
    <border>
      <left/>
      <right style="medium">
        <color indexed="64"/>
      </right>
      <top/>
      <bottom style="thin">
        <color indexed="64"/>
      </bottom>
      <diagonal/>
    </border>
    <border>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auto="1"/>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diagonal/>
    </border>
    <border>
      <left/>
      <right style="thin">
        <color auto="1"/>
      </right>
      <top style="medium">
        <color indexed="64"/>
      </top>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top style="thin">
        <color indexed="64"/>
      </top>
      <bottom style="medium">
        <color auto="1"/>
      </bottom>
      <diagonal/>
    </border>
    <border>
      <left/>
      <right style="thin">
        <color indexed="64"/>
      </right>
      <top style="thin">
        <color indexed="64"/>
      </top>
      <bottom style="medium">
        <color auto="1"/>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s>
  <cellStyleXfs count="31">
    <xf numFmtId="0" fontId="0" fillId="0" borderId="0"/>
    <xf numFmtId="167"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7" fontId="1" fillId="0" borderId="0" applyFont="0" applyFill="0" applyBorder="0" applyAlignment="0" applyProtection="0"/>
    <xf numFmtId="9" fontId="12" fillId="0" borderId="0" applyFont="0" applyFill="0" applyBorder="0" applyAlignment="0" applyProtection="0"/>
    <xf numFmtId="167" fontId="12" fillId="0" borderId="0" applyFont="0" applyFill="0" applyBorder="0" applyAlignment="0" applyProtection="0"/>
    <xf numFmtId="165" fontId="1" fillId="0" borderId="0" applyFont="0" applyFill="0" applyBorder="0" applyAlignment="0" applyProtection="0"/>
    <xf numFmtId="0" fontId="15" fillId="0" borderId="0"/>
    <xf numFmtId="0" fontId="15" fillId="0" borderId="0"/>
    <xf numFmtId="0" fontId="15" fillId="0" borderId="0"/>
    <xf numFmtId="167" fontId="1" fillId="0" borderId="0" applyFont="0" applyFill="0" applyBorder="0" applyAlignment="0" applyProtection="0"/>
    <xf numFmtId="0" fontId="1" fillId="0" borderId="0"/>
    <xf numFmtId="179" fontId="1" fillId="0" borderId="0"/>
    <xf numFmtId="41" fontId="1" fillId="0" borderId="0" applyFont="0" applyFill="0" applyBorder="0" applyAlignment="0" applyProtection="0"/>
    <xf numFmtId="181" fontId="1" fillId="0" borderId="0" applyFont="0" applyFill="0" applyBorder="0" applyAlignment="0" applyProtection="0"/>
    <xf numFmtId="0" fontId="25" fillId="0" borderId="0"/>
    <xf numFmtId="167" fontId="12"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6" fontId="1" fillId="0" borderId="0" applyFont="0" applyFill="0" applyBorder="0" applyAlignment="0" applyProtection="0"/>
    <xf numFmtId="9" fontId="12" fillId="0" borderId="0" applyFont="0" applyFill="0" applyBorder="0" applyAlignment="0" applyProtection="0"/>
    <xf numFmtId="0" fontId="1" fillId="0" borderId="0"/>
    <xf numFmtId="0" fontId="15" fillId="0" borderId="0"/>
    <xf numFmtId="165" fontId="1" fillId="0" borderId="0" applyFont="0" applyFill="0" applyBorder="0" applyAlignment="0" applyProtection="0"/>
    <xf numFmtId="190" fontId="12" fillId="0" borderId="0" applyFont="0" applyFill="0" applyBorder="0" applyAlignment="0" applyProtection="0"/>
    <xf numFmtId="42" fontId="15" fillId="0" borderId="0" applyFont="0" applyFill="0" applyBorder="0" applyAlignment="0" applyProtection="0"/>
  </cellStyleXfs>
  <cellXfs count="3777">
    <xf numFmtId="0" fontId="0" fillId="0" borderId="0" xfId="0"/>
    <xf numFmtId="0" fontId="3" fillId="0" borderId="3" xfId="0" applyFont="1" applyBorder="1"/>
    <xf numFmtId="0" fontId="3" fillId="0" borderId="4" xfId="0" applyFont="1" applyBorder="1"/>
    <xf numFmtId="0" fontId="4" fillId="0" borderId="0" xfId="0" applyFont="1"/>
    <xf numFmtId="0" fontId="3" fillId="0" borderId="6" xfId="0" applyFont="1" applyBorder="1" applyAlignment="1">
      <alignment horizontal="left"/>
    </xf>
    <xf numFmtId="168" fontId="3" fillId="0" borderId="7" xfId="0" applyNumberFormat="1" applyFont="1" applyBorder="1" applyAlignment="1">
      <alignment horizontal="left"/>
    </xf>
    <xf numFmtId="0" fontId="3" fillId="0" borderId="6" xfId="0" applyFont="1" applyBorder="1"/>
    <xf numFmtId="17" fontId="3" fillId="0" borderId="7" xfId="0" applyNumberFormat="1" applyFont="1" applyBorder="1" applyAlignment="1">
      <alignment horizontal="left"/>
    </xf>
    <xf numFmtId="0" fontId="3" fillId="0" borderId="6" xfId="0" applyFont="1" applyBorder="1" applyAlignment="1">
      <alignment vertical="center"/>
    </xf>
    <xf numFmtId="3" fontId="5" fillId="2" borderId="7" xfId="0" applyNumberFormat="1" applyFont="1" applyFill="1" applyBorder="1" applyAlignment="1">
      <alignment horizontal="left" vertical="center" wrapText="1"/>
    </xf>
    <xf numFmtId="0" fontId="4" fillId="0" borderId="0" xfId="0" applyFont="1" applyAlignment="1">
      <alignment wrapText="1"/>
    </xf>
    <xf numFmtId="0" fontId="6" fillId="0" borderId="15" xfId="0" applyFont="1" applyBorder="1" applyAlignment="1">
      <alignment horizontal="center" vertical="center"/>
    </xf>
    <xf numFmtId="1" fontId="6" fillId="5" borderId="18" xfId="0" applyNumberFormat="1" applyFont="1" applyFill="1" applyBorder="1" applyAlignment="1">
      <alignment horizontal="left" vertical="center" wrapText="1"/>
    </xf>
    <xf numFmtId="0" fontId="6" fillId="5" borderId="14" xfId="0" applyFont="1" applyFill="1" applyBorder="1" applyAlignment="1">
      <alignment vertical="center"/>
    </xf>
    <xf numFmtId="0" fontId="6" fillId="5" borderId="15" xfId="0" applyFont="1" applyFill="1" applyBorder="1" applyAlignment="1">
      <alignment vertical="center"/>
    </xf>
    <xf numFmtId="0" fontId="6" fillId="5" borderId="15" xfId="0" applyFont="1" applyFill="1" applyBorder="1" applyAlignment="1">
      <alignment horizontal="justify" vertical="center"/>
    </xf>
    <xf numFmtId="0" fontId="6" fillId="5" borderId="15" xfId="0" applyFont="1" applyFill="1" applyBorder="1" applyAlignment="1">
      <alignment horizontal="center" vertical="center"/>
    </xf>
    <xf numFmtId="170" fontId="6" fillId="5" borderId="15" xfId="0" applyNumberFormat="1" applyFont="1" applyFill="1" applyBorder="1" applyAlignment="1">
      <alignment horizontal="center" vertical="center"/>
    </xf>
    <xf numFmtId="171" fontId="6" fillId="5" borderId="15" xfId="0" applyNumberFormat="1" applyFont="1" applyFill="1" applyBorder="1" applyAlignment="1">
      <alignment vertical="center"/>
    </xf>
    <xf numFmtId="171" fontId="6" fillId="5" borderId="15" xfId="0" applyNumberFormat="1" applyFont="1" applyFill="1" applyBorder="1" applyAlignment="1">
      <alignment horizontal="center" vertical="center"/>
    </xf>
    <xf numFmtId="1" fontId="6" fillId="5" borderId="15" xfId="0" applyNumberFormat="1" applyFont="1" applyFill="1" applyBorder="1" applyAlignment="1">
      <alignment horizontal="center" vertical="center"/>
    </xf>
    <xf numFmtId="0" fontId="6" fillId="6" borderId="11" xfId="0" applyFont="1" applyFill="1" applyBorder="1" applyAlignment="1">
      <alignment horizontal="center" vertical="center" wrapText="1"/>
    </xf>
    <xf numFmtId="1" fontId="4" fillId="6" borderId="5" xfId="0" applyNumberFormat="1" applyFont="1" applyFill="1" applyBorder="1" applyAlignment="1">
      <alignment horizontal="center" vertical="center" wrapText="1"/>
    </xf>
    <xf numFmtId="0" fontId="4" fillId="6" borderId="0" xfId="0" applyFont="1" applyFill="1" applyAlignment="1">
      <alignment horizontal="center" vertical="center" wrapText="1"/>
    </xf>
    <xf numFmtId="0" fontId="4" fillId="6" borderId="25" xfId="0" applyFont="1" applyFill="1" applyBorder="1" applyAlignment="1">
      <alignment horizontal="center" vertical="center" wrapText="1"/>
    </xf>
    <xf numFmtId="0" fontId="4" fillId="0" borderId="6" xfId="0" applyFont="1" applyBorder="1" applyAlignment="1">
      <alignment horizontal="justify" vertical="center" wrapText="1"/>
    </xf>
    <xf numFmtId="1" fontId="4" fillId="0" borderId="0" xfId="0" applyNumberFormat="1" applyFont="1"/>
    <xf numFmtId="0" fontId="4" fillId="6" borderId="20" xfId="0" applyFont="1" applyFill="1" applyBorder="1" applyAlignment="1">
      <alignment horizontal="center" vertical="center" wrapText="1"/>
    </xf>
    <xf numFmtId="0" fontId="4" fillId="0" borderId="31" xfId="0" applyFont="1" applyBorder="1" applyAlignment="1">
      <alignment vertical="center"/>
    </xf>
    <xf numFmtId="0" fontId="4" fillId="0" borderId="31" xfId="0" applyFont="1" applyBorder="1" applyAlignment="1">
      <alignment horizontal="center" vertical="center"/>
    </xf>
    <xf numFmtId="0" fontId="4" fillId="0" borderId="0" xfId="0" applyFont="1" applyAlignment="1">
      <alignment vertical="center"/>
    </xf>
    <xf numFmtId="0" fontId="4" fillId="0" borderId="9" xfId="0" applyFont="1" applyBorder="1"/>
    <xf numFmtId="0" fontId="6" fillId="0" borderId="11" xfId="0" applyFont="1" applyBorder="1"/>
    <xf numFmtId="0" fontId="6" fillId="0" borderId="0" xfId="0" applyFont="1"/>
    <xf numFmtId="0" fontId="5" fillId="0" borderId="6" xfId="0" applyFont="1" applyBorder="1" applyAlignment="1">
      <alignment vertical="center"/>
    </xf>
    <xf numFmtId="0" fontId="10" fillId="0" borderId="0" xfId="0" applyFont="1"/>
    <xf numFmtId="0" fontId="5" fillId="0" borderId="6" xfId="0" applyFont="1" applyBorder="1" applyAlignment="1">
      <alignment horizontal="left" vertical="center"/>
    </xf>
    <xf numFmtId="49" fontId="5" fillId="0" borderId="6" xfId="0" applyNumberFormat="1" applyFont="1" applyBorder="1" applyAlignment="1">
      <alignment vertical="center"/>
    </xf>
    <xf numFmtId="17" fontId="5" fillId="0" borderId="6" xfId="0" applyNumberFormat="1" applyFont="1" applyBorder="1" applyAlignment="1">
      <alignment horizontal="left"/>
    </xf>
    <xf numFmtId="3" fontId="5" fillId="0" borderId="6" xfId="0" applyNumberFormat="1" applyFont="1" applyBorder="1" applyAlignment="1">
      <alignment horizontal="left" vertical="center" wrapText="1"/>
    </xf>
    <xf numFmtId="0" fontId="11" fillId="0" borderId="21" xfId="0" applyFont="1" applyBorder="1" applyAlignment="1">
      <alignment horizontal="justify" vertical="center"/>
    </xf>
    <xf numFmtId="0" fontId="11" fillId="0" borderId="9" xfId="0" applyFont="1" applyBorder="1" applyAlignment="1">
      <alignment horizontal="justify" vertical="center"/>
    </xf>
    <xf numFmtId="10" fontId="7" fillId="0" borderId="9" xfId="6" applyNumberFormat="1" applyFont="1" applyBorder="1" applyAlignment="1">
      <alignment horizontal="center" vertical="center"/>
    </xf>
    <xf numFmtId="0" fontId="11" fillId="0" borderId="9" xfId="0" applyFont="1" applyBorder="1" applyAlignment="1">
      <alignment vertical="center"/>
    </xf>
    <xf numFmtId="0" fontId="11" fillId="0" borderId="9" xfId="0" applyFont="1" applyBorder="1" applyAlignment="1">
      <alignment horizontal="center" vertical="center"/>
    </xf>
    <xf numFmtId="0" fontId="11" fillId="0" borderId="13" xfId="0" applyFont="1" applyBorder="1" applyAlignment="1">
      <alignment vertical="center"/>
    </xf>
    <xf numFmtId="1" fontId="11" fillId="8" borderId="20" xfId="0" applyNumberFormat="1" applyFont="1" applyFill="1" applyBorder="1" applyAlignment="1">
      <alignment horizontal="center" vertical="center" wrapText="1"/>
    </xf>
    <xf numFmtId="1" fontId="11" fillId="10" borderId="14" xfId="0" applyNumberFormat="1" applyFont="1" applyFill="1" applyBorder="1" applyAlignment="1">
      <alignment horizontal="left" vertical="center" wrapText="1"/>
    </xf>
    <xf numFmtId="0" fontId="11" fillId="10" borderId="15" xfId="0" applyFont="1" applyFill="1" applyBorder="1" applyAlignment="1">
      <alignment vertical="center"/>
    </xf>
    <xf numFmtId="0" fontId="11" fillId="10" borderId="15" xfId="0" applyFont="1" applyFill="1" applyBorder="1" applyAlignment="1">
      <alignment horizontal="justify" vertical="center"/>
    </xf>
    <xf numFmtId="10" fontId="7" fillId="10" borderId="15" xfId="6" applyNumberFormat="1" applyFont="1" applyFill="1" applyBorder="1" applyAlignment="1">
      <alignment horizontal="center" vertical="center"/>
    </xf>
    <xf numFmtId="167" fontId="11" fillId="10" borderId="15" xfId="7" applyFont="1" applyFill="1" applyBorder="1" applyAlignment="1">
      <alignment horizontal="justify" vertical="center"/>
    </xf>
    <xf numFmtId="171" fontId="11" fillId="10" borderId="15" xfId="0" applyNumberFormat="1" applyFont="1" applyFill="1" applyBorder="1" applyAlignment="1">
      <alignment horizontal="center" vertical="center"/>
    </xf>
    <xf numFmtId="1" fontId="11" fillId="10" borderId="15" xfId="0" applyNumberFormat="1" applyFont="1" applyFill="1" applyBorder="1" applyAlignment="1">
      <alignment horizontal="center" vertical="center"/>
    </xf>
    <xf numFmtId="0" fontId="11" fillId="10" borderId="15" xfId="0" applyFont="1" applyFill="1" applyBorder="1" applyAlignment="1">
      <alignment horizontal="center" vertical="center"/>
    </xf>
    <xf numFmtId="172" fontId="11" fillId="10" borderId="15" xfId="0" applyNumberFormat="1" applyFont="1" applyFill="1" applyBorder="1" applyAlignment="1">
      <alignment vertical="center"/>
    </xf>
    <xf numFmtId="0" fontId="11" fillId="10" borderId="16" xfId="0" applyFont="1" applyFill="1" applyBorder="1" applyAlignment="1">
      <alignment horizontal="justify" vertical="center"/>
    </xf>
    <xf numFmtId="1" fontId="11" fillId="2" borderId="19" xfId="0" applyNumberFormat="1" applyFont="1" applyFill="1" applyBorder="1" applyAlignment="1">
      <alignment vertical="center" wrapText="1"/>
    </xf>
    <xf numFmtId="1" fontId="11" fillId="2" borderId="11" xfId="0" applyNumberFormat="1" applyFont="1" applyFill="1" applyBorder="1" applyAlignment="1">
      <alignment vertical="center" wrapText="1"/>
    </xf>
    <xf numFmtId="1" fontId="11" fillId="2" borderId="12" xfId="0" applyNumberFormat="1" applyFont="1" applyFill="1" applyBorder="1" applyAlignment="1">
      <alignment vertical="center" wrapText="1"/>
    </xf>
    <xf numFmtId="1" fontId="11" fillId="8" borderId="21" xfId="0" applyNumberFormat="1" applyFont="1" applyFill="1" applyBorder="1" applyAlignment="1">
      <alignment horizontal="center" vertical="center"/>
    </xf>
    <xf numFmtId="0" fontId="11" fillId="8" borderId="9" xfId="0" applyFont="1" applyFill="1" applyBorder="1" applyAlignment="1">
      <alignment vertical="center"/>
    </xf>
    <xf numFmtId="0" fontId="11" fillId="8" borderId="9" xfId="0" applyFont="1" applyFill="1" applyBorder="1" applyAlignment="1">
      <alignment horizontal="justify" vertical="center"/>
    </xf>
    <xf numFmtId="10" fontId="7" fillId="8" borderId="9" xfId="6" applyNumberFormat="1" applyFont="1" applyFill="1" applyBorder="1" applyAlignment="1">
      <alignment horizontal="center" vertical="center"/>
    </xf>
    <xf numFmtId="167" fontId="11" fillId="8" borderId="9" xfId="7" applyFont="1" applyFill="1" applyBorder="1" applyAlignment="1">
      <alignment horizontal="justify" vertical="center"/>
    </xf>
    <xf numFmtId="171" fontId="11" fillId="8" borderId="9" xfId="0" applyNumberFormat="1" applyFont="1" applyFill="1" applyBorder="1" applyAlignment="1">
      <alignment horizontal="center" vertical="center"/>
    </xf>
    <xf numFmtId="1" fontId="11" fillId="8" borderId="9" xfId="0" applyNumberFormat="1" applyFont="1" applyFill="1" applyBorder="1" applyAlignment="1">
      <alignment horizontal="center" vertical="center"/>
    </xf>
    <xf numFmtId="0" fontId="11" fillId="8" borderId="9" xfId="0" applyFont="1" applyFill="1" applyBorder="1" applyAlignment="1">
      <alignment horizontal="center" vertical="center"/>
    </xf>
    <xf numFmtId="172" fontId="11" fillId="8" borderId="9" xfId="0" applyNumberFormat="1" applyFont="1" applyFill="1" applyBorder="1" applyAlignment="1">
      <alignment vertical="center"/>
    </xf>
    <xf numFmtId="0" fontId="11" fillId="8" borderId="13" xfId="0" applyFont="1" applyFill="1" applyBorder="1" applyAlignment="1">
      <alignment horizontal="justify" vertical="center"/>
    </xf>
    <xf numFmtId="1" fontId="11" fillId="2" borderId="23" xfId="0" applyNumberFormat="1" applyFont="1" applyFill="1" applyBorder="1" applyAlignment="1">
      <alignment vertical="center" wrapText="1"/>
    </xf>
    <xf numFmtId="1" fontId="11" fillId="2" borderId="0" xfId="0" applyNumberFormat="1" applyFont="1" applyFill="1" applyAlignment="1">
      <alignment vertical="center" wrapText="1"/>
    </xf>
    <xf numFmtId="1" fontId="11" fillId="2" borderId="25" xfId="0" applyNumberFormat="1" applyFont="1" applyFill="1" applyBorder="1" applyAlignment="1">
      <alignment vertical="center" wrapText="1"/>
    </xf>
    <xf numFmtId="0" fontId="11" fillId="2" borderId="19" xfId="0" applyFont="1" applyFill="1" applyBorder="1" applyAlignment="1">
      <alignment vertical="center" wrapText="1"/>
    </xf>
    <xf numFmtId="0" fontId="11" fillId="2" borderId="11" xfId="0" applyFont="1" applyFill="1" applyBorder="1" applyAlignment="1">
      <alignment vertical="center" wrapText="1"/>
    </xf>
    <xf numFmtId="0" fontId="11" fillId="2" borderId="12" xfId="0" applyFont="1" applyFill="1" applyBorder="1" applyAlignment="1">
      <alignment vertical="center" wrapText="1"/>
    </xf>
    <xf numFmtId="1" fontId="11" fillId="11" borderId="14" xfId="0" applyNumberFormat="1" applyFont="1" applyFill="1" applyBorder="1" applyAlignment="1">
      <alignment horizontal="left" vertical="center" wrapText="1" indent="1"/>
    </xf>
    <xf numFmtId="0" fontId="11" fillId="11" borderId="15" xfId="0" applyFont="1" applyFill="1" applyBorder="1" applyAlignment="1">
      <alignment vertical="center"/>
    </xf>
    <xf numFmtId="0" fontId="11" fillId="11" borderId="15" xfId="0" applyFont="1" applyFill="1" applyBorder="1" applyAlignment="1">
      <alignment horizontal="justify" vertical="center"/>
    </xf>
    <xf numFmtId="10" fontId="7" fillId="11" borderId="15" xfId="6" applyNumberFormat="1" applyFont="1" applyFill="1" applyBorder="1" applyAlignment="1">
      <alignment horizontal="center" vertical="center"/>
    </xf>
    <xf numFmtId="167" fontId="11" fillId="11" borderId="15" xfId="7" applyFont="1" applyFill="1" applyBorder="1" applyAlignment="1">
      <alignment horizontal="justify" vertical="center"/>
    </xf>
    <xf numFmtId="171" fontId="11" fillId="11" borderId="15" xfId="0" applyNumberFormat="1" applyFont="1" applyFill="1" applyBorder="1" applyAlignment="1">
      <alignment horizontal="center" vertical="center"/>
    </xf>
    <xf numFmtId="1" fontId="11" fillId="11" borderId="11" xfId="0" applyNumberFormat="1" applyFont="1" applyFill="1" applyBorder="1" applyAlignment="1">
      <alignment horizontal="center" vertical="center"/>
    </xf>
    <xf numFmtId="0" fontId="11" fillId="11" borderId="11" xfId="0" applyFont="1" applyFill="1" applyBorder="1" applyAlignment="1">
      <alignment horizontal="center" vertical="center"/>
    </xf>
    <xf numFmtId="172" fontId="11" fillId="11" borderId="15" xfId="0" applyNumberFormat="1" applyFont="1" applyFill="1" applyBorder="1" applyAlignment="1">
      <alignment vertical="center"/>
    </xf>
    <xf numFmtId="0" fontId="11" fillId="11" borderId="16" xfId="0" applyFont="1" applyFill="1" applyBorder="1" applyAlignment="1">
      <alignment horizontal="justify" vertical="center"/>
    </xf>
    <xf numFmtId="0" fontId="11" fillId="2" borderId="23" xfId="0" applyFont="1" applyFill="1" applyBorder="1" applyAlignment="1">
      <alignment vertical="center" wrapText="1"/>
    </xf>
    <xf numFmtId="0" fontId="11" fillId="2" borderId="0" xfId="0" applyFont="1" applyFill="1" applyAlignment="1">
      <alignment vertical="center" wrapText="1"/>
    </xf>
    <xf numFmtId="0" fontId="11" fillId="2" borderId="25" xfId="0" applyFont="1" applyFill="1" applyBorder="1" applyAlignment="1">
      <alignment vertical="center" wrapText="1"/>
    </xf>
    <xf numFmtId="0" fontId="10" fillId="2" borderId="23" xfId="0" applyFont="1" applyFill="1" applyBorder="1" applyAlignment="1">
      <alignment vertical="center" wrapText="1"/>
    </xf>
    <xf numFmtId="0" fontId="10" fillId="2" borderId="0" xfId="0" applyFont="1" applyFill="1" applyAlignment="1">
      <alignment vertical="center" wrapText="1"/>
    </xf>
    <xf numFmtId="0" fontId="10" fillId="2" borderId="25" xfId="0" applyFont="1" applyFill="1" applyBorder="1" applyAlignment="1">
      <alignment vertical="center" wrapText="1"/>
    </xf>
    <xf numFmtId="1" fontId="10" fillId="0" borderId="22" xfId="0" applyNumberFormat="1" applyFont="1" applyBorder="1" applyAlignment="1">
      <alignment horizontal="center" vertical="center" wrapText="1"/>
    </xf>
    <xf numFmtId="0" fontId="10" fillId="0" borderId="6" xfId="0" applyFont="1" applyBorder="1" applyAlignment="1">
      <alignment horizontal="justify" vertical="center" wrapText="1" readingOrder="2"/>
    </xf>
    <xf numFmtId="167" fontId="10" fillId="6" borderId="14" xfId="7" applyFont="1" applyFill="1" applyBorder="1" applyAlignment="1">
      <alignment horizontal="center" vertical="center" wrapText="1"/>
    </xf>
    <xf numFmtId="1" fontId="10" fillId="0" borderId="14" xfId="0" applyNumberFormat="1" applyFont="1" applyBorder="1" applyAlignment="1">
      <alignment horizontal="center" vertical="center" wrapText="1"/>
    </xf>
    <xf numFmtId="167" fontId="10" fillId="0" borderId="6" xfId="7" applyFont="1" applyBorder="1" applyAlignment="1">
      <alignment horizontal="center" vertical="center" wrapText="1"/>
    </xf>
    <xf numFmtId="0" fontId="10" fillId="2" borderId="20" xfId="0" applyFont="1" applyFill="1" applyBorder="1" applyAlignment="1">
      <alignment vertical="center" wrapText="1"/>
    </xf>
    <xf numFmtId="10" fontId="8" fillId="2" borderId="6" xfId="6" applyNumberFormat="1" applyFont="1" applyFill="1" applyBorder="1" applyAlignment="1">
      <alignment horizontal="center" vertical="center" wrapText="1"/>
    </xf>
    <xf numFmtId="1" fontId="10" fillId="2" borderId="14" xfId="0" applyNumberFormat="1"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22" xfId="0" applyFont="1" applyFill="1" applyBorder="1" applyAlignment="1">
      <alignment vertical="center" wrapText="1"/>
    </xf>
    <xf numFmtId="0" fontId="10" fillId="0" borderId="19" xfId="0" applyFont="1" applyBorder="1" applyAlignment="1">
      <alignment horizontal="justify" vertical="center" wrapText="1"/>
    </xf>
    <xf numFmtId="0" fontId="10" fillId="0" borderId="6" xfId="0" applyFont="1" applyBorder="1" applyAlignment="1">
      <alignment vertical="center" wrapText="1"/>
    </xf>
    <xf numFmtId="167" fontId="10" fillId="6" borderId="15" xfId="7" applyFont="1" applyFill="1" applyBorder="1" applyAlignment="1">
      <alignment horizontal="center" vertical="center" wrapText="1"/>
    </xf>
    <xf numFmtId="1" fontId="10" fillId="2" borderId="20" xfId="0" applyNumberFormat="1" applyFont="1" applyFill="1" applyBorder="1" applyAlignment="1">
      <alignment horizontal="center" vertical="center" wrapText="1"/>
    </xf>
    <xf numFmtId="1" fontId="11" fillId="2" borderId="23" xfId="0" applyNumberFormat="1" applyFont="1" applyFill="1" applyBorder="1" applyAlignment="1">
      <alignment horizontal="center" vertical="center" wrapText="1"/>
    </xf>
    <xf numFmtId="1" fontId="11" fillId="2" borderId="0" xfId="0" applyNumberFormat="1" applyFont="1" applyFill="1" applyAlignment="1">
      <alignment horizontal="center" vertical="center" wrapText="1"/>
    </xf>
    <xf numFmtId="1" fontId="11" fillId="2" borderId="25" xfId="0" applyNumberFormat="1"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25"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25" xfId="0" applyFont="1" applyFill="1" applyBorder="1" applyAlignment="1">
      <alignment horizontal="center" vertical="center" wrapText="1"/>
    </xf>
    <xf numFmtId="0" fontId="10" fillId="0" borderId="19" xfId="0" applyFont="1" applyFill="1" applyBorder="1" applyAlignment="1">
      <alignment horizontal="center" vertical="center" wrapText="1"/>
    </xf>
    <xf numFmtId="1" fontId="10" fillId="2" borderId="19" xfId="0" applyNumberFormat="1" applyFont="1" applyFill="1" applyBorder="1" applyAlignment="1">
      <alignment horizontal="center" vertical="center" wrapText="1"/>
    </xf>
    <xf numFmtId="0" fontId="10" fillId="0" borderId="26" xfId="0" applyFont="1" applyBorder="1" applyAlignment="1">
      <alignment horizontal="center" vertical="center" wrapText="1"/>
    </xf>
    <xf numFmtId="0" fontId="10" fillId="2" borderId="31" xfId="0" applyFont="1" applyFill="1" applyBorder="1"/>
    <xf numFmtId="0" fontId="10" fillId="2" borderId="31" xfId="0" applyFont="1" applyFill="1" applyBorder="1" applyAlignment="1">
      <alignment horizontal="justify"/>
    </xf>
    <xf numFmtId="0" fontId="10" fillId="2" borderId="31" xfId="0" applyFont="1" applyFill="1" applyBorder="1" applyAlignment="1">
      <alignment horizontal="justify" vertical="center" wrapText="1"/>
    </xf>
    <xf numFmtId="0" fontId="10" fillId="2" borderId="31" xfId="0" applyFont="1" applyFill="1" applyBorder="1" applyAlignment="1">
      <alignment horizontal="justify" vertical="center"/>
    </xf>
    <xf numFmtId="1" fontId="10" fillId="2" borderId="31" xfId="0" applyNumberFormat="1" applyFont="1" applyFill="1" applyBorder="1" applyAlignment="1">
      <alignment horizontal="justify" vertical="center"/>
    </xf>
    <xf numFmtId="10" fontId="8" fillId="2" borderId="33" xfId="6" applyNumberFormat="1" applyFont="1" applyFill="1" applyBorder="1" applyAlignment="1">
      <alignment horizontal="center" vertical="center"/>
    </xf>
    <xf numFmtId="167" fontId="11" fillId="2" borderId="32" xfId="7" applyFont="1" applyFill="1" applyBorder="1" applyAlignment="1">
      <alignment horizontal="justify" vertical="center"/>
    </xf>
    <xf numFmtId="0" fontId="10" fillId="2" borderId="30" xfId="0" applyFont="1" applyFill="1" applyBorder="1" applyAlignment="1">
      <alignment horizontal="justify" vertical="center" wrapText="1"/>
    </xf>
    <xf numFmtId="0" fontId="10" fillId="2" borderId="33" xfId="0" applyFont="1" applyFill="1" applyBorder="1" applyAlignment="1">
      <alignment horizontal="justify" vertical="center" wrapText="1"/>
    </xf>
    <xf numFmtId="167" fontId="11" fillId="0" borderId="32" xfId="7" applyFont="1" applyBorder="1" applyAlignment="1">
      <alignment horizontal="center" vertical="center"/>
    </xf>
    <xf numFmtId="1" fontId="10" fillId="2" borderId="30" xfId="0" applyNumberFormat="1" applyFont="1" applyFill="1" applyBorder="1" applyAlignment="1">
      <alignment horizontal="center" vertical="center"/>
    </xf>
    <xf numFmtId="1" fontId="10" fillId="2" borderId="31" xfId="0" applyNumberFormat="1" applyFont="1" applyFill="1" applyBorder="1" applyAlignment="1">
      <alignment horizontal="center" vertical="center"/>
    </xf>
    <xf numFmtId="1" fontId="10" fillId="2" borderId="31" xfId="0" applyNumberFormat="1" applyFont="1" applyFill="1" applyBorder="1" applyAlignment="1">
      <alignment horizontal="center" vertical="center" textRotation="180" wrapText="1"/>
    </xf>
    <xf numFmtId="172" fontId="10" fillId="2" borderId="31" xfId="0" applyNumberFormat="1" applyFont="1" applyFill="1" applyBorder="1" applyAlignment="1">
      <alignment horizontal="center" vertical="center"/>
    </xf>
    <xf numFmtId="0" fontId="10" fillId="2" borderId="33" xfId="0" applyFont="1" applyFill="1" applyBorder="1" applyAlignment="1">
      <alignment horizontal="justify" vertical="center"/>
    </xf>
    <xf numFmtId="0" fontId="10" fillId="2" borderId="0" xfId="0" applyFont="1" applyFill="1"/>
    <xf numFmtId="0" fontId="10" fillId="2" borderId="0" xfId="0" applyFont="1" applyFill="1" applyAlignment="1">
      <alignment horizontal="justify"/>
    </xf>
    <xf numFmtId="0" fontId="10" fillId="2" borderId="0" xfId="0" applyFont="1" applyFill="1" applyAlignment="1">
      <alignment horizontal="justify" vertical="center"/>
    </xf>
    <xf numFmtId="10" fontId="8" fillId="2" borderId="0" xfId="6" applyNumberFormat="1" applyFont="1" applyFill="1" applyAlignment="1">
      <alignment horizontal="center" vertical="center"/>
    </xf>
    <xf numFmtId="171" fontId="10" fillId="0" borderId="0" xfId="0" applyNumberFormat="1" applyFont="1" applyAlignment="1">
      <alignment horizontal="justify" vertical="center"/>
    </xf>
    <xf numFmtId="171" fontId="10" fillId="0" borderId="0" xfId="0" applyNumberFormat="1" applyFont="1" applyAlignment="1">
      <alignment horizontal="center" vertical="center"/>
    </xf>
    <xf numFmtId="1" fontId="10" fillId="2" borderId="0" xfId="0" applyNumberFormat="1" applyFont="1" applyFill="1" applyAlignment="1">
      <alignment horizontal="center" vertical="center"/>
    </xf>
    <xf numFmtId="0" fontId="10" fillId="2" borderId="0" xfId="0" applyFont="1" applyFill="1" applyAlignment="1">
      <alignment horizontal="center" vertical="center"/>
    </xf>
    <xf numFmtId="171" fontId="10" fillId="2" borderId="0" xfId="0" applyNumberFormat="1" applyFont="1" applyFill="1" applyAlignment="1">
      <alignment horizontal="center" vertical="center"/>
    </xf>
    <xf numFmtId="171" fontId="10" fillId="2" borderId="0" xfId="0" applyNumberFormat="1" applyFont="1" applyFill="1" applyAlignment="1">
      <alignment horizontal="justify" vertical="center"/>
    </xf>
    <xf numFmtId="0" fontId="11" fillId="2" borderId="0" xfId="0" applyFont="1" applyFill="1"/>
    <xf numFmtId="0" fontId="10" fillId="0" borderId="0" xfId="0" applyFont="1" applyAlignment="1">
      <alignment horizontal="justify"/>
    </xf>
    <xf numFmtId="10" fontId="8" fillId="0" borderId="0" xfId="6" applyNumberFormat="1" applyFont="1" applyAlignment="1">
      <alignment horizontal="center"/>
    </xf>
    <xf numFmtId="0" fontId="4" fillId="6" borderId="0" xfId="0" applyFont="1" applyFill="1"/>
    <xf numFmtId="0" fontId="3" fillId="0" borderId="6" xfId="0" applyFont="1" applyBorder="1" applyAlignment="1">
      <alignment horizontal="left" vertical="center"/>
    </xf>
    <xf numFmtId="0" fontId="3" fillId="0" borderId="6" xfId="0" applyFont="1" applyBorder="1" applyAlignment="1">
      <alignment vertical="center" wrapText="1"/>
    </xf>
    <xf numFmtId="0" fontId="6" fillId="12" borderId="14" xfId="0" applyFont="1" applyFill="1" applyBorder="1" applyAlignment="1">
      <alignment horizontal="center" vertical="center" textRotation="90" wrapText="1"/>
    </xf>
    <xf numFmtId="49" fontId="6" fillId="12" borderId="14" xfId="0" applyNumberFormat="1" applyFont="1" applyFill="1" applyBorder="1" applyAlignment="1">
      <alignment horizontal="center" vertical="center" textRotation="90" wrapText="1"/>
    </xf>
    <xf numFmtId="0" fontId="6" fillId="12" borderId="6" xfId="0" applyFont="1" applyFill="1" applyBorder="1" applyAlignment="1">
      <alignment horizontal="center" vertical="center" textRotation="90" wrapText="1"/>
    </xf>
    <xf numFmtId="0" fontId="4" fillId="6" borderId="0" xfId="0" applyFont="1" applyFill="1" applyAlignment="1">
      <alignment horizontal="center" vertical="center"/>
    </xf>
    <xf numFmtId="0" fontId="4" fillId="0" borderId="0" xfId="0" applyFont="1" applyAlignment="1">
      <alignment horizontal="center" vertical="center"/>
    </xf>
    <xf numFmtId="1" fontId="6" fillId="13" borderId="11" xfId="0" applyNumberFormat="1" applyFont="1" applyFill="1" applyBorder="1" applyAlignment="1">
      <alignment horizontal="justify" vertical="center" wrapText="1"/>
    </xf>
    <xf numFmtId="0" fontId="6" fillId="13" borderId="15" xfId="0" applyFont="1" applyFill="1" applyBorder="1" applyAlignment="1">
      <alignment horizontal="justify" vertical="center"/>
    </xf>
    <xf numFmtId="0" fontId="6" fillId="13" borderId="15" xfId="0" applyFont="1" applyFill="1" applyBorder="1" applyAlignment="1">
      <alignment horizontal="center" vertical="center"/>
    </xf>
    <xf numFmtId="170" fontId="6" fillId="13" borderId="15" xfId="0" applyNumberFormat="1" applyFont="1" applyFill="1" applyBorder="1" applyAlignment="1">
      <alignment horizontal="justify" vertical="center"/>
    </xf>
    <xf numFmtId="171" fontId="6" fillId="13" borderId="15" xfId="0" applyNumberFormat="1" applyFont="1" applyFill="1" applyBorder="1" applyAlignment="1">
      <alignment horizontal="center" vertical="center"/>
    </xf>
    <xf numFmtId="0" fontId="4" fillId="13" borderId="15" xfId="0" applyFont="1" applyFill="1" applyBorder="1" applyAlignment="1">
      <alignment horizontal="justify" vertical="center"/>
    </xf>
    <xf numFmtId="167" fontId="4" fillId="13" borderId="15" xfId="8" applyNumberFormat="1" applyFont="1" applyFill="1" applyBorder="1" applyAlignment="1">
      <alignment horizontal="center" vertical="center"/>
    </xf>
    <xf numFmtId="1" fontId="6" fillId="13" borderId="15" xfId="0" applyNumberFormat="1" applyFont="1" applyFill="1" applyBorder="1" applyAlignment="1">
      <alignment horizontal="center" vertical="center"/>
    </xf>
    <xf numFmtId="0" fontId="6" fillId="13" borderId="15" xfId="0" applyFont="1" applyFill="1" applyBorder="1" applyAlignment="1">
      <alignment vertical="center"/>
    </xf>
    <xf numFmtId="172" fontId="6" fillId="13" borderId="15" xfId="0" applyNumberFormat="1" applyFont="1" applyFill="1" applyBorder="1" applyAlignment="1">
      <alignment vertical="center"/>
    </xf>
    <xf numFmtId="0" fontId="6" fillId="13" borderId="16" xfId="0" applyFont="1" applyFill="1" applyBorder="1" applyAlignment="1">
      <alignment horizontal="justify" vertical="center"/>
    </xf>
    <xf numFmtId="1" fontId="6" fillId="6" borderId="19" xfId="0" applyNumberFormat="1" applyFont="1" applyFill="1" applyBorder="1" applyAlignment="1">
      <alignment horizontal="justify" vertical="center" wrapText="1"/>
    </xf>
    <xf numFmtId="0" fontId="6" fillId="6" borderId="11" xfId="0" applyFont="1" applyFill="1" applyBorder="1" applyAlignment="1">
      <alignment horizontal="justify" vertical="center" wrapText="1"/>
    </xf>
    <xf numFmtId="0" fontId="6" fillId="6" borderId="12" xfId="0" applyFont="1" applyFill="1" applyBorder="1" applyAlignment="1">
      <alignment horizontal="justify" vertical="center" wrapText="1"/>
    </xf>
    <xf numFmtId="1" fontId="6" fillId="14" borderId="0" xfId="0" applyNumberFormat="1" applyFont="1" applyFill="1" applyAlignment="1">
      <alignment horizontal="justify" vertical="center"/>
    </xf>
    <xf numFmtId="0" fontId="6" fillId="14" borderId="9" xfId="0" applyFont="1" applyFill="1" applyBorder="1" applyAlignment="1">
      <alignment horizontal="justify" vertical="center"/>
    </xf>
    <xf numFmtId="0" fontId="6" fillId="14" borderId="9" xfId="0" applyFont="1" applyFill="1" applyBorder="1" applyAlignment="1">
      <alignment horizontal="center" vertical="center"/>
    </xf>
    <xf numFmtId="170" fontId="6" fillId="14" borderId="9" xfId="0" applyNumberFormat="1" applyFont="1" applyFill="1" applyBorder="1" applyAlignment="1">
      <alignment horizontal="justify" vertical="center"/>
    </xf>
    <xf numFmtId="171" fontId="6" fillId="14" borderId="9" xfId="0" applyNumberFormat="1" applyFont="1" applyFill="1" applyBorder="1" applyAlignment="1">
      <alignment horizontal="center" vertical="center"/>
    </xf>
    <xf numFmtId="0" fontId="4" fillId="14" borderId="9" xfId="0" applyFont="1" applyFill="1" applyBorder="1" applyAlignment="1">
      <alignment horizontal="justify" vertical="center"/>
    </xf>
    <xf numFmtId="167" fontId="4" fillId="14" borderId="9" xfId="8" applyNumberFormat="1" applyFont="1" applyFill="1" applyBorder="1" applyAlignment="1">
      <alignment horizontal="center" vertical="center"/>
    </xf>
    <xf numFmtId="1" fontId="6" fillId="14" borderId="9" xfId="0" applyNumberFormat="1" applyFont="1" applyFill="1" applyBorder="1" applyAlignment="1">
      <alignment horizontal="center" vertical="center"/>
    </xf>
    <xf numFmtId="0" fontId="6" fillId="14" borderId="9" xfId="0" applyFont="1" applyFill="1" applyBorder="1" applyAlignment="1">
      <alignment vertical="center"/>
    </xf>
    <xf numFmtId="172" fontId="6" fillId="14" borderId="9" xfId="0" applyNumberFormat="1" applyFont="1" applyFill="1" applyBorder="1" applyAlignment="1">
      <alignment vertical="center"/>
    </xf>
    <xf numFmtId="0" fontId="6" fillId="14" borderId="13" xfId="0" applyFont="1" applyFill="1" applyBorder="1" applyAlignment="1">
      <alignment horizontal="justify" vertical="center"/>
    </xf>
    <xf numFmtId="1" fontId="6" fillId="6" borderId="23" xfId="0" applyNumberFormat="1" applyFont="1" applyFill="1" applyBorder="1" applyAlignment="1">
      <alignment horizontal="justify" vertical="center" wrapText="1"/>
    </xf>
    <xf numFmtId="0" fontId="6" fillId="6" borderId="0" xfId="0" applyFont="1" applyFill="1" applyAlignment="1">
      <alignment horizontal="justify" vertical="center" wrapText="1"/>
    </xf>
    <xf numFmtId="0" fontId="6" fillId="6" borderId="19" xfId="0" applyFont="1" applyFill="1" applyBorder="1" applyAlignment="1">
      <alignment horizontal="justify" vertical="center" wrapText="1"/>
    </xf>
    <xf numFmtId="1" fontId="6" fillId="15" borderId="14" xfId="0" applyNumberFormat="1" applyFont="1" applyFill="1" applyBorder="1" applyAlignment="1">
      <alignment horizontal="justify" vertical="center" wrapText="1"/>
    </xf>
    <xf numFmtId="0" fontId="6" fillId="15" borderId="15" xfId="0" applyFont="1" applyFill="1" applyBorder="1" applyAlignment="1">
      <alignment horizontal="justify" vertical="center"/>
    </xf>
    <xf numFmtId="0" fontId="6" fillId="15" borderId="15" xfId="0" applyFont="1" applyFill="1" applyBorder="1" applyAlignment="1">
      <alignment horizontal="center" vertical="center"/>
    </xf>
    <xf numFmtId="170" fontId="6" fillId="15" borderId="15" xfId="0" applyNumberFormat="1" applyFont="1" applyFill="1" applyBorder="1" applyAlignment="1">
      <alignment horizontal="justify" vertical="center"/>
    </xf>
    <xf numFmtId="171" fontId="6" fillId="15" borderId="11" xfId="0" applyNumberFormat="1" applyFont="1" applyFill="1" applyBorder="1" applyAlignment="1">
      <alignment horizontal="center" vertical="center"/>
    </xf>
    <xf numFmtId="0" fontId="4" fillId="15" borderId="15" xfId="0" applyFont="1" applyFill="1" applyBorder="1" applyAlignment="1">
      <alignment horizontal="justify" vertical="center"/>
    </xf>
    <xf numFmtId="167" fontId="4" fillId="15" borderId="15" xfId="8" applyNumberFormat="1" applyFont="1" applyFill="1" applyBorder="1" applyAlignment="1">
      <alignment horizontal="center" vertical="center"/>
    </xf>
    <xf numFmtId="1" fontId="6" fillId="15" borderId="15" xfId="0" applyNumberFormat="1" applyFont="1" applyFill="1" applyBorder="1" applyAlignment="1">
      <alignment horizontal="center" vertical="center"/>
    </xf>
    <xf numFmtId="0" fontId="6" fillId="15" borderId="15" xfId="0" applyFont="1" applyFill="1" applyBorder="1" applyAlignment="1">
      <alignment vertical="center"/>
    </xf>
    <xf numFmtId="172" fontId="6" fillId="15" borderId="15" xfId="0" applyNumberFormat="1" applyFont="1" applyFill="1" applyBorder="1" applyAlignment="1">
      <alignment vertical="center"/>
    </xf>
    <xf numFmtId="0" fontId="6" fillId="15" borderId="16" xfId="0" applyFont="1" applyFill="1" applyBorder="1" applyAlignment="1">
      <alignment horizontal="justify" vertical="center"/>
    </xf>
    <xf numFmtId="1" fontId="4" fillId="0" borderId="23" xfId="0" applyNumberFormat="1" applyFont="1" applyBorder="1" applyAlignment="1">
      <alignment horizontal="justify" vertical="center" wrapText="1"/>
    </xf>
    <xf numFmtId="0" fontId="4" fillId="0" borderId="0" xfId="0" applyFont="1" applyAlignment="1">
      <alignment horizontal="justify" vertical="center" wrapText="1"/>
    </xf>
    <xf numFmtId="0" fontId="4" fillId="0" borderId="23" xfId="0" applyFont="1" applyBorder="1" applyAlignment="1">
      <alignment horizontal="justify" vertical="center" wrapText="1"/>
    </xf>
    <xf numFmtId="0" fontId="4" fillId="0" borderId="25" xfId="0" applyFont="1" applyBorder="1" applyAlignment="1">
      <alignment horizontal="justify" vertical="center" wrapText="1"/>
    </xf>
    <xf numFmtId="0" fontId="4" fillId="0" borderId="19" xfId="0" applyFont="1" applyBorder="1" applyAlignment="1">
      <alignment horizontal="justify" vertical="center" wrapText="1"/>
    </xf>
    <xf numFmtId="167" fontId="4" fillId="0" borderId="6" xfId="5" applyNumberFormat="1" applyFont="1" applyBorder="1" applyAlignment="1">
      <alignment horizontal="center" vertical="center"/>
    </xf>
    <xf numFmtId="0" fontId="4" fillId="0" borderId="21" xfId="0" applyFont="1" applyBorder="1" applyAlignment="1">
      <alignment horizontal="justify" vertical="center" wrapText="1"/>
    </xf>
    <xf numFmtId="1" fontId="4" fillId="6" borderId="23" xfId="0" applyNumberFormat="1" applyFont="1" applyFill="1" applyBorder="1" applyAlignment="1">
      <alignment horizontal="justify"/>
    </xf>
    <xf numFmtId="0" fontId="4" fillId="6" borderId="0" xfId="0" applyFont="1" applyFill="1" applyAlignment="1">
      <alignment horizontal="justify"/>
    </xf>
    <xf numFmtId="0" fontId="4" fillId="6" borderId="23" xfId="0" applyFont="1" applyFill="1" applyBorder="1" applyAlignment="1">
      <alignment horizontal="justify"/>
    </xf>
    <xf numFmtId="0" fontId="4" fillId="0" borderId="0" xfId="0" applyFont="1" applyFill="1" applyBorder="1" applyAlignment="1">
      <alignment horizontal="justify"/>
    </xf>
    <xf numFmtId="171" fontId="6" fillId="15" borderId="9" xfId="0" applyNumberFormat="1" applyFont="1" applyFill="1" applyBorder="1" applyAlignment="1">
      <alignment horizontal="center" vertical="center"/>
    </xf>
    <xf numFmtId="0" fontId="6" fillId="15" borderId="15" xfId="0" applyFont="1" applyFill="1" applyBorder="1" applyAlignment="1">
      <alignment horizontal="justify" vertical="center" wrapText="1"/>
    </xf>
    <xf numFmtId="1" fontId="4" fillId="15" borderId="15" xfId="0" applyNumberFormat="1" applyFont="1" applyFill="1" applyBorder="1" applyAlignment="1">
      <alignment horizontal="center" vertical="center"/>
    </xf>
    <xf numFmtId="0" fontId="4" fillId="15" borderId="15" xfId="0" applyFont="1" applyFill="1" applyBorder="1" applyAlignment="1">
      <alignment horizontal="center" vertical="center"/>
    </xf>
    <xf numFmtId="0" fontId="4" fillId="15" borderId="15" xfId="0" applyFont="1" applyFill="1" applyBorder="1"/>
    <xf numFmtId="2" fontId="4" fillId="15" borderId="15" xfId="0" applyNumberFormat="1" applyFont="1" applyFill="1" applyBorder="1" applyAlignment="1">
      <alignment vertical="center" wrapText="1"/>
    </xf>
    <xf numFmtId="172" fontId="4" fillId="15" borderId="15" xfId="0" applyNumberFormat="1" applyFont="1" applyFill="1" applyBorder="1" applyAlignment="1">
      <alignment horizontal="right" vertical="center"/>
    </xf>
    <xf numFmtId="172" fontId="4" fillId="15" borderId="15" xfId="0" applyNumberFormat="1" applyFont="1" applyFill="1" applyBorder="1" applyAlignment="1">
      <alignment horizontal="center"/>
    </xf>
    <xf numFmtId="0" fontId="4" fillId="15" borderId="16" xfId="0" applyFont="1" applyFill="1" applyBorder="1" applyAlignment="1">
      <alignment horizontal="justify" vertical="center" wrapText="1"/>
    </xf>
    <xf numFmtId="1" fontId="4" fillId="0" borderId="23" xfId="0" applyNumberFormat="1" applyFont="1" applyBorder="1" applyAlignment="1">
      <alignment horizontal="justify"/>
    </xf>
    <xf numFmtId="0" fontId="4" fillId="0" borderId="0" xfId="0" applyFont="1" applyAlignment="1">
      <alignment horizontal="justify"/>
    </xf>
    <xf numFmtId="0" fontId="4" fillId="0" borderId="23" xfId="0" applyFont="1" applyBorder="1" applyAlignment="1">
      <alignment horizontal="justify"/>
    </xf>
    <xf numFmtId="0" fontId="4" fillId="0" borderId="21" xfId="0" applyFont="1" applyBorder="1" applyAlignment="1">
      <alignment horizontal="justify"/>
    </xf>
    <xf numFmtId="1" fontId="6" fillId="16" borderId="14" xfId="0" applyNumberFormat="1" applyFont="1" applyFill="1" applyBorder="1" applyAlignment="1">
      <alignment horizontal="justify" vertical="center"/>
    </xf>
    <xf numFmtId="0" fontId="6" fillId="16" borderId="11" xfId="0" applyFont="1" applyFill="1" applyBorder="1" applyAlignment="1">
      <alignment horizontal="justify" vertical="center"/>
    </xf>
    <xf numFmtId="0" fontId="6" fillId="16" borderId="11" xfId="0" applyFont="1" applyFill="1" applyBorder="1" applyAlignment="1">
      <alignment horizontal="center" vertical="center"/>
    </xf>
    <xf numFmtId="170" fontId="6" fillId="16" borderId="11" xfId="0" applyNumberFormat="1" applyFont="1" applyFill="1" applyBorder="1" applyAlignment="1">
      <alignment horizontal="justify" vertical="center"/>
    </xf>
    <xf numFmtId="171" fontId="6" fillId="16" borderId="11" xfId="0" applyNumberFormat="1" applyFont="1" applyFill="1" applyBorder="1" applyAlignment="1">
      <alignment horizontal="center" vertical="center"/>
    </xf>
    <xf numFmtId="0" fontId="6" fillId="16" borderId="11" xfId="0" applyFont="1" applyFill="1" applyBorder="1" applyAlignment="1">
      <alignment horizontal="justify" vertical="center" wrapText="1"/>
    </xf>
    <xf numFmtId="1" fontId="4" fillId="16" borderId="11" xfId="0" applyNumberFormat="1" applyFont="1" applyFill="1" applyBorder="1" applyAlignment="1">
      <alignment horizontal="center" vertical="center"/>
    </xf>
    <xf numFmtId="0" fontId="4" fillId="16" borderId="11" xfId="0" applyFont="1" applyFill="1" applyBorder="1" applyAlignment="1">
      <alignment horizontal="center" vertical="center"/>
    </xf>
    <xf numFmtId="0" fontId="4" fillId="16" borderId="11" xfId="0" applyFont="1" applyFill="1" applyBorder="1"/>
    <xf numFmtId="2" fontId="4" fillId="16" borderId="11" xfId="0" applyNumberFormat="1" applyFont="1" applyFill="1" applyBorder="1" applyAlignment="1">
      <alignment vertical="center" wrapText="1"/>
    </xf>
    <xf numFmtId="172" fontId="4" fillId="16" borderId="11" xfId="0" applyNumberFormat="1" applyFont="1" applyFill="1" applyBorder="1" applyAlignment="1">
      <alignment horizontal="right" vertical="center"/>
    </xf>
    <xf numFmtId="172" fontId="4" fillId="16" borderId="11" xfId="0" applyNumberFormat="1" applyFont="1" applyFill="1" applyBorder="1" applyAlignment="1">
      <alignment horizontal="center"/>
    </xf>
    <xf numFmtId="0" fontId="4" fillId="16" borderId="12" xfId="0" applyFont="1" applyFill="1" applyBorder="1" applyAlignment="1">
      <alignment horizontal="justify" vertical="center" wrapText="1"/>
    </xf>
    <xf numFmtId="0" fontId="4" fillId="6" borderId="25" xfId="0" applyFont="1" applyFill="1" applyBorder="1" applyAlignment="1">
      <alignment horizontal="justify"/>
    </xf>
    <xf numFmtId="171" fontId="6" fillId="15" borderId="15" xfId="0" applyNumberFormat="1" applyFont="1" applyFill="1" applyBorder="1" applyAlignment="1">
      <alignment horizontal="center" vertical="center"/>
    </xf>
    <xf numFmtId="1" fontId="4" fillId="0" borderId="23" xfId="0" applyNumberFormat="1" applyFont="1" applyBorder="1" applyAlignment="1">
      <alignment horizontal="justify" vertical="center"/>
    </xf>
    <xf numFmtId="0" fontId="4" fillId="0" borderId="0" xfId="0" applyFont="1" applyAlignment="1">
      <alignment horizontal="justify" vertical="center"/>
    </xf>
    <xf numFmtId="0" fontId="4" fillId="0" borderId="25" xfId="0" applyFont="1" applyBorder="1" applyAlignment="1">
      <alignment horizontal="justify" vertical="center"/>
    </xf>
    <xf numFmtId="0" fontId="4" fillId="0" borderId="23" xfId="0" applyFont="1" applyBorder="1" applyAlignment="1">
      <alignment horizontal="justify" vertical="center"/>
    </xf>
    <xf numFmtId="0" fontId="4" fillId="0" borderId="19" xfId="0" applyFont="1" applyBorder="1" applyAlignment="1">
      <alignment horizontal="justify" vertical="center"/>
    </xf>
    <xf numFmtId="1" fontId="6" fillId="17" borderId="14" xfId="0" applyNumberFormat="1" applyFont="1" applyFill="1" applyBorder="1" applyAlignment="1">
      <alignment horizontal="justify" vertical="center"/>
    </xf>
    <xf numFmtId="0" fontId="6" fillId="17" borderId="15" xfId="0" applyFont="1" applyFill="1" applyBorder="1" applyAlignment="1">
      <alignment horizontal="justify" vertical="center"/>
    </xf>
    <xf numFmtId="0" fontId="6" fillId="17" borderId="11" xfId="0" applyFont="1" applyFill="1" applyBorder="1" applyAlignment="1">
      <alignment horizontal="justify" vertical="center"/>
    </xf>
    <xf numFmtId="0" fontId="6" fillId="17" borderId="11" xfId="0" applyFont="1" applyFill="1" applyBorder="1" applyAlignment="1">
      <alignment horizontal="center" vertical="center"/>
    </xf>
    <xf numFmtId="170" fontId="6" fillId="17" borderId="11" xfId="0" applyNumberFormat="1" applyFont="1" applyFill="1" applyBorder="1" applyAlignment="1">
      <alignment horizontal="justify" vertical="center"/>
    </xf>
    <xf numFmtId="171" fontId="6" fillId="17" borderId="11" xfId="0" applyNumberFormat="1" applyFont="1" applyFill="1" applyBorder="1" applyAlignment="1">
      <alignment horizontal="center" vertical="center"/>
    </xf>
    <xf numFmtId="0" fontId="6" fillId="17" borderId="11" xfId="0" applyFont="1" applyFill="1" applyBorder="1" applyAlignment="1">
      <alignment horizontal="justify" vertical="center" wrapText="1"/>
    </xf>
    <xf numFmtId="167" fontId="4" fillId="17" borderId="11" xfId="8" applyNumberFormat="1" applyFont="1" applyFill="1" applyBorder="1" applyAlignment="1">
      <alignment horizontal="center" vertical="center"/>
    </xf>
    <xf numFmtId="1" fontId="4" fillId="17" borderId="11" xfId="0" applyNumberFormat="1" applyFont="1" applyFill="1" applyBorder="1" applyAlignment="1">
      <alignment horizontal="center" vertical="center"/>
    </xf>
    <xf numFmtId="0" fontId="4" fillId="17" borderId="11" xfId="0" applyFont="1" applyFill="1" applyBorder="1" applyAlignment="1">
      <alignment horizontal="center" vertical="center"/>
    </xf>
    <xf numFmtId="0" fontId="4" fillId="17" borderId="11" xfId="0" applyFont="1" applyFill="1" applyBorder="1"/>
    <xf numFmtId="2" fontId="4" fillId="17" borderId="11" xfId="0" applyNumberFormat="1" applyFont="1" applyFill="1" applyBorder="1" applyAlignment="1">
      <alignment vertical="center" wrapText="1"/>
    </xf>
    <xf numFmtId="172" fontId="4" fillId="17" borderId="11" xfId="0" applyNumberFormat="1" applyFont="1" applyFill="1" applyBorder="1" applyAlignment="1">
      <alignment horizontal="right" vertical="center"/>
    </xf>
    <xf numFmtId="172" fontId="4" fillId="17" borderId="11" xfId="0" applyNumberFormat="1" applyFont="1" applyFill="1" applyBorder="1" applyAlignment="1">
      <alignment horizontal="center"/>
    </xf>
    <xf numFmtId="0" fontId="4" fillId="17" borderId="12" xfId="0" applyFont="1" applyFill="1" applyBorder="1" applyAlignment="1">
      <alignment horizontal="justify" vertical="center" wrapText="1"/>
    </xf>
    <xf numFmtId="0" fontId="4" fillId="6" borderId="19" xfId="0" applyFont="1" applyFill="1" applyBorder="1" applyAlignment="1">
      <alignment horizontal="justify"/>
    </xf>
    <xf numFmtId="0" fontId="4" fillId="6" borderId="11" xfId="0" applyFont="1" applyFill="1" applyBorder="1" applyAlignment="1">
      <alignment horizontal="justify"/>
    </xf>
    <xf numFmtId="0" fontId="4" fillId="6" borderId="12" xfId="0" applyFont="1" applyFill="1" applyBorder="1" applyAlignment="1">
      <alignment horizontal="justify"/>
    </xf>
    <xf numFmtId="0" fontId="6" fillId="15" borderId="11" xfId="0" applyFont="1" applyFill="1" applyBorder="1" applyAlignment="1">
      <alignment horizontal="center" vertical="center"/>
    </xf>
    <xf numFmtId="1" fontId="4" fillId="15" borderId="11" xfId="0" applyNumberFormat="1" applyFont="1" applyFill="1" applyBorder="1" applyAlignment="1">
      <alignment horizontal="center" vertical="center"/>
    </xf>
    <xf numFmtId="0" fontId="4" fillId="15" borderId="11" xfId="0" applyFont="1" applyFill="1" applyBorder="1" applyAlignment="1">
      <alignment horizontal="center" vertical="center"/>
    </xf>
    <xf numFmtId="0" fontId="4" fillId="15" borderId="11" xfId="0" applyFont="1" applyFill="1" applyBorder="1"/>
    <xf numFmtId="0" fontId="4" fillId="0" borderId="19" xfId="0" applyFont="1" applyBorder="1" applyAlignment="1">
      <alignment horizontal="justify"/>
    </xf>
    <xf numFmtId="0" fontId="4" fillId="0" borderId="11" xfId="0" applyFont="1" applyBorder="1" applyAlignment="1">
      <alignment horizontal="justify"/>
    </xf>
    <xf numFmtId="167" fontId="4" fillId="0" borderId="6" xfId="5" applyNumberFormat="1" applyFont="1" applyFill="1" applyBorder="1" applyAlignment="1">
      <alignment horizontal="center" vertical="center"/>
    </xf>
    <xf numFmtId="0" fontId="4" fillId="0" borderId="0" xfId="0" applyFont="1" applyAlignment="1">
      <alignment horizontal="justify" wrapText="1"/>
    </xf>
    <xf numFmtId="1" fontId="4" fillId="0" borderId="6" xfId="0" applyNumberFormat="1" applyFont="1" applyBorder="1" applyAlignment="1">
      <alignment horizontal="center" vertical="center" wrapText="1"/>
    </xf>
    <xf numFmtId="1" fontId="4" fillId="0" borderId="14" xfId="0" applyNumberFormat="1" applyFont="1" applyBorder="1" applyAlignment="1">
      <alignment horizontal="center" vertical="center"/>
    </xf>
    <xf numFmtId="9" fontId="4" fillId="0" borderId="6" xfId="4" applyFont="1" applyBorder="1" applyAlignment="1">
      <alignment horizontal="center" vertical="center"/>
    </xf>
    <xf numFmtId="167" fontId="4" fillId="0" borderId="14" xfId="5" applyNumberFormat="1" applyFont="1" applyFill="1" applyBorder="1" applyAlignment="1">
      <alignment horizontal="center" vertical="center"/>
    </xf>
    <xf numFmtId="0" fontId="4" fillId="0" borderId="25" xfId="0" applyFont="1" applyBorder="1" applyAlignment="1">
      <alignment horizontal="justify"/>
    </xf>
    <xf numFmtId="167" fontId="4" fillId="0" borderId="20" xfId="5" applyNumberFormat="1" applyFont="1" applyBorder="1" applyAlignment="1">
      <alignment horizontal="center" vertical="center"/>
    </xf>
    <xf numFmtId="1" fontId="4" fillId="0" borderId="30" xfId="0" applyNumberFormat="1" applyFont="1" applyBorder="1" applyAlignment="1">
      <alignment horizontal="justify"/>
    </xf>
    <xf numFmtId="0" fontId="4" fillId="0" borderId="31" xfId="0" applyFont="1" applyBorder="1" applyAlignment="1">
      <alignment horizontal="justify"/>
    </xf>
    <xf numFmtId="0" fontId="4" fillId="6" borderId="31" xfId="0" applyFont="1" applyFill="1" applyBorder="1" applyAlignment="1">
      <alignment horizontal="justify" vertical="center"/>
    </xf>
    <xf numFmtId="0" fontId="4" fillId="6" borderId="31" xfId="0" applyFont="1" applyFill="1" applyBorder="1" applyAlignment="1">
      <alignment horizontal="justify"/>
    </xf>
    <xf numFmtId="0" fontId="6" fillId="6" borderId="31" xfId="0" applyFont="1" applyFill="1" applyBorder="1" applyAlignment="1">
      <alignment horizontal="center" vertical="center"/>
    </xf>
    <xf numFmtId="0" fontId="4" fillId="6" borderId="31" xfId="0" applyFont="1" applyFill="1" applyBorder="1" applyAlignment="1">
      <alignment horizontal="center"/>
    </xf>
    <xf numFmtId="170" fontId="4" fillId="6" borderId="33" xfId="0" applyNumberFormat="1" applyFont="1" applyFill="1" applyBorder="1" applyAlignment="1">
      <alignment horizontal="justify" vertical="center"/>
    </xf>
    <xf numFmtId="165" fontId="6" fillId="6" borderId="32" xfId="8" applyFont="1" applyFill="1" applyBorder="1" applyAlignment="1">
      <alignment horizontal="center" vertical="center"/>
    </xf>
    <xf numFmtId="0" fontId="4" fillId="6" borderId="30" xfId="0" applyFont="1" applyFill="1" applyBorder="1" applyAlignment="1">
      <alignment horizontal="justify" vertical="center"/>
    </xf>
    <xf numFmtId="0" fontId="4" fillId="6" borderId="33" xfId="0" applyFont="1" applyFill="1" applyBorder="1" applyAlignment="1">
      <alignment horizontal="justify" vertical="center"/>
    </xf>
    <xf numFmtId="167" fontId="6" fillId="6" borderId="32" xfId="5" applyNumberFormat="1" applyFont="1" applyFill="1" applyBorder="1" applyAlignment="1">
      <alignment horizontal="center" vertical="center"/>
    </xf>
    <xf numFmtId="1" fontId="4" fillId="6" borderId="30" xfId="0" applyNumberFormat="1" applyFont="1" applyFill="1" applyBorder="1" applyAlignment="1">
      <alignment horizontal="center" vertical="center"/>
    </xf>
    <xf numFmtId="0" fontId="4" fillId="6" borderId="31" xfId="0" applyFont="1" applyFill="1" applyBorder="1" applyAlignment="1">
      <alignment horizontal="center" vertical="center"/>
    </xf>
    <xf numFmtId="0" fontId="4" fillId="0" borderId="31" xfId="0" applyFont="1" applyBorder="1"/>
    <xf numFmtId="172" fontId="4" fillId="0" borderId="31" xfId="0" applyNumberFormat="1" applyFont="1" applyBorder="1" applyAlignment="1">
      <alignment horizontal="right" vertical="center"/>
    </xf>
    <xf numFmtId="172" fontId="4" fillId="0" borderId="31" xfId="0" applyNumberFormat="1" applyFont="1" applyBorder="1" applyAlignment="1">
      <alignment horizontal="center"/>
    </xf>
    <xf numFmtId="0" fontId="4" fillId="0" borderId="33" xfId="0" applyFont="1" applyBorder="1" applyAlignment="1">
      <alignment horizontal="justify" vertical="center"/>
    </xf>
    <xf numFmtId="1" fontId="4" fillId="0" borderId="0" xfId="0" applyNumberFormat="1" applyFont="1" applyAlignment="1">
      <alignment horizontal="justify"/>
    </xf>
    <xf numFmtId="0" fontId="6" fillId="0" borderId="0" xfId="0" applyFont="1" applyAlignment="1">
      <alignment horizontal="justify"/>
    </xf>
    <xf numFmtId="0" fontId="4" fillId="6" borderId="0" xfId="0" applyFont="1" applyFill="1" applyAlignment="1">
      <alignment horizontal="justify" vertical="center"/>
    </xf>
    <xf numFmtId="0" fontId="4" fillId="6" borderId="0" xfId="0" applyFont="1" applyFill="1" applyAlignment="1">
      <alignment horizontal="center"/>
    </xf>
    <xf numFmtId="170" fontId="4" fillId="6" borderId="0" xfId="0" applyNumberFormat="1" applyFont="1" applyFill="1" applyAlignment="1">
      <alignment horizontal="justify" vertical="center"/>
    </xf>
    <xf numFmtId="171" fontId="4" fillId="6" borderId="0" xfId="0" applyNumberFormat="1" applyFont="1" applyFill="1" applyAlignment="1">
      <alignment horizontal="center" vertical="center"/>
    </xf>
    <xf numFmtId="167" fontId="4" fillId="6" borderId="0" xfId="5" applyNumberFormat="1" applyFont="1" applyFill="1" applyAlignment="1">
      <alignment horizontal="center" vertical="center"/>
    </xf>
    <xf numFmtId="1" fontId="4" fillId="6" borderId="0" xfId="0" applyNumberFormat="1" applyFont="1" applyFill="1" applyAlignment="1">
      <alignment horizontal="center" vertical="center"/>
    </xf>
    <xf numFmtId="172" fontId="4" fillId="0" borderId="0" xfId="0" applyNumberFormat="1" applyFont="1" applyAlignment="1">
      <alignment horizontal="right" vertical="center"/>
    </xf>
    <xf numFmtId="172" fontId="4" fillId="0" borderId="0" xfId="0" applyNumberFormat="1" applyFont="1" applyAlignment="1">
      <alignment horizontal="center"/>
    </xf>
    <xf numFmtId="0" fontId="4" fillId="0" borderId="0" xfId="0" applyFont="1" applyAlignment="1">
      <alignment horizontal="center"/>
    </xf>
    <xf numFmtId="170" fontId="4" fillId="0" borderId="0" xfId="0" applyNumberFormat="1" applyFont="1" applyAlignment="1">
      <alignment horizontal="center" vertical="center"/>
    </xf>
    <xf numFmtId="171" fontId="4" fillId="0" borderId="0" xfId="0" applyNumberFormat="1" applyFont="1" applyAlignment="1">
      <alignment horizontal="justify" vertical="center"/>
    </xf>
    <xf numFmtId="167" fontId="4" fillId="6" borderId="0" xfId="8" applyNumberFormat="1" applyFont="1" applyFill="1" applyAlignment="1">
      <alignment horizontal="center" vertical="center"/>
    </xf>
    <xf numFmtId="0" fontId="6" fillId="0" borderId="11" xfId="0" applyFont="1" applyBorder="1" applyAlignment="1">
      <alignment horizontal="center"/>
    </xf>
    <xf numFmtId="0" fontId="6" fillId="0" borderId="0" xfId="0" applyFont="1" applyAlignment="1">
      <alignment horizontal="center"/>
    </xf>
    <xf numFmtId="0" fontId="3" fillId="0" borderId="3" xfId="0" applyFont="1" applyBorder="1" applyAlignment="1">
      <alignment vertical="center"/>
    </xf>
    <xf numFmtId="0" fontId="3" fillId="0" borderId="4" xfId="0" applyFont="1" applyBorder="1" applyAlignment="1">
      <alignment vertical="center"/>
    </xf>
    <xf numFmtId="0" fontId="3" fillId="0" borderId="7" xfId="0" applyFont="1" applyBorder="1" applyAlignment="1">
      <alignment vertical="center"/>
    </xf>
    <xf numFmtId="0" fontId="3" fillId="0" borderId="7" xfId="0" applyFont="1" applyBorder="1" applyAlignment="1">
      <alignment vertical="center" wrapText="1"/>
    </xf>
    <xf numFmtId="3" fontId="5" fillId="0" borderId="7" xfId="0" applyNumberFormat="1" applyFont="1" applyBorder="1" applyAlignment="1">
      <alignment horizontal="left" vertical="center" wrapText="1"/>
    </xf>
    <xf numFmtId="0" fontId="6" fillId="0" borderId="21" xfId="0" applyFont="1" applyBorder="1" applyAlignment="1">
      <alignment horizontal="justify" vertical="center"/>
    </xf>
    <xf numFmtId="0" fontId="6" fillId="0" borderId="9" xfId="0" applyFont="1" applyBorder="1" applyAlignment="1">
      <alignment horizontal="justify" vertical="center"/>
    </xf>
    <xf numFmtId="0" fontId="6" fillId="0" borderId="9" xfId="0" applyFont="1" applyBorder="1" applyAlignment="1">
      <alignment horizontal="center" vertical="center"/>
    </xf>
    <xf numFmtId="175" fontId="6" fillId="0" borderId="9" xfId="2" applyNumberFormat="1" applyFont="1" applyBorder="1" applyAlignment="1">
      <alignment horizontal="justify" vertical="center"/>
    </xf>
    <xf numFmtId="175" fontId="6" fillId="0" borderId="9" xfId="2" applyNumberFormat="1" applyFont="1" applyBorder="1" applyAlignment="1">
      <alignment horizontal="right" vertical="center"/>
    </xf>
    <xf numFmtId="0" fontId="6" fillId="0" borderId="9" xfId="0" applyFont="1" applyBorder="1" applyAlignment="1">
      <alignment vertical="center"/>
    </xf>
    <xf numFmtId="0" fontId="6" fillId="0" borderId="0" xfId="0" applyFont="1" applyBorder="1" applyAlignment="1">
      <alignment vertical="center"/>
    </xf>
    <xf numFmtId="0" fontId="6" fillId="0" borderId="24" xfId="0" applyFont="1" applyBorder="1" applyAlignment="1">
      <alignment vertical="center"/>
    </xf>
    <xf numFmtId="1" fontId="6" fillId="12" borderId="20" xfId="0" applyNumberFormat="1" applyFont="1" applyFill="1" applyBorder="1" applyAlignment="1">
      <alignment horizontal="center" vertical="center" wrapText="1"/>
    </xf>
    <xf numFmtId="1" fontId="6" fillId="12" borderId="22" xfId="0" applyNumberFormat="1" applyFont="1" applyFill="1" applyBorder="1" applyAlignment="1">
      <alignment horizontal="center" vertical="center" wrapText="1"/>
    </xf>
    <xf numFmtId="1" fontId="6" fillId="13" borderId="38" xfId="0" applyNumberFormat="1" applyFont="1" applyFill="1" applyBorder="1" applyAlignment="1">
      <alignment horizontal="left" vertical="center" wrapText="1"/>
    </xf>
    <xf numFmtId="170" fontId="6" fillId="13" borderId="15" xfId="0" applyNumberFormat="1" applyFont="1" applyFill="1" applyBorder="1" applyAlignment="1">
      <alignment horizontal="center" vertical="center"/>
    </xf>
    <xf numFmtId="175" fontId="6" fillId="13" borderId="15" xfId="2" applyNumberFormat="1" applyFont="1" applyFill="1" applyBorder="1" applyAlignment="1">
      <alignment horizontal="justify" vertical="center"/>
    </xf>
    <xf numFmtId="175" fontId="6" fillId="13" borderId="15" xfId="2" applyNumberFormat="1" applyFont="1" applyFill="1" applyBorder="1" applyAlignment="1">
      <alignment horizontal="right" vertical="center"/>
    </xf>
    <xf numFmtId="172" fontId="6" fillId="13" borderId="9" xfId="0" applyNumberFormat="1" applyFont="1" applyFill="1" applyBorder="1" applyAlignment="1">
      <alignment vertical="center"/>
    </xf>
    <xf numFmtId="0" fontId="6" fillId="13" borderId="17" xfId="0" applyFont="1" applyFill="1" applyBorder="1" applyAlignment="1">
      <alignment horizontal="justify" vertical="center"/>
    </xf>
    <xf numFmtId="1" fontId="6" fillId="14" borderId="21" xfId="0" applyNumberFormat="1" applyFont="1" applyFill="1" applyBorder="1" applyAlignment="1">
      <alignment horizontal="center" vertical="center"/>
    </xf>
    <xf numFmtId="0" fontId="6" fillId="14" borderId="0" xfId="0" applyFont="1" applyFill="1" applyAlignment="1">
      <alignment horizontal="justify" vertical="center"/>
    </xf>
    <xf numFmtId="170" fontId="6" fillId="14" borderId="9" xfId="0" applyNumberFormat="1" applyFont="1" applyFill="1" applyBorder="1" applyAlignment="1">
      <alignment horizontal="center" vertical="center"/>
    </xf>
    <xf numFmtId="175" fontId="6" fillId="14" borderId="9" xfId="2" applyNumberFormat="1" applyFont="1" applyFill="1" applyBorder="1" applyAlignment="1">
      <alignment horizontal="justify" vertical="center"/>
    </xf>
    <xf numFmtId="175" fontId="6" fillId="14" borderId="9" xfId="2" applyNumberFormat="1" applyFont="1" applyFill="1" applyBorder="1" applyAlignment="1">
      <alignment horizontal="right" vertical="center"/>
    </xf>
    <xf numFmtId="0" fontId="6" fillId="14" borderId="24" xfId="0" applyFont="1" applyFill="1" applyBorder="1" applyAlignment="1">
      <alignment horizontal="justify" vertical="center"/>
    </xf>
    <xf numFmtId="0" fontId="6" fillId="15" borderId="6" xfId="0" applyFont="1" applyFill="1" applyBorder="1" applyAlignment="1">
      <alignment horizontal="center" vertical="center" wrapText="1"/>
    </xf>
    <xf numFmtId="0" fontId="6" fillId="15" borderId="11" xfId="0" applyFont="1" applyFill="1" applyBorder="1" applyAlignment="1">
      <alignment horizontal="justify" vertical="center"/>
    </xf>
    <xf numFmtId="0" fontId="6" fillId="15" borderId="20" xfId="0" applyFont="1" applyFill="1" applyBorder="1" applyAlignment="1">
      <alignment horizontal="justify" vertical="center"/>
    </xf>
    <xf numFmtId="170" fontId="6" fillId="15" borderId="11" xfId="0" applyNumberFormat="1" applyFont="1" applyFill="1" applyBorder="1" applyAlignment="1">
      <alignment horizontal="center" vertical="center"/>
    </xf>
    <xf numFmtId="175" fontId="6" fillId="15" borderId="11" xfId="2" applyNumberFormat="1" applyFont="1" applyFill="1" applyBorder="1" applyAlignment="1">
      <alignment horizontal="justify" vertical="center"/>
    </xf>
    <xf numFmtId="175" fontId="6" fillId="15" borderId="11" xfId="2" applyNumberFormat="1" applyFont="1" applyFill="1" applyBorder="1" applyAlignment="1">
      <alignment horizontal="right" vertical="center"/>
    </xf>
    <xf numFmtId="1" fontId="6" fillId="15" borderId="11" xfId="0" applyNumberFormat="1" applyFont="1" applyFill="1" applyBorder="1" applyAlignment="1">
      <alignment horizontal="center" vertical="center"/>
    </xf>
    <xf numFmtId="0" fontId="6" fillId="15" borderId="11" xfId="0" applyFont="1" applyFill="1" applyBorder="1" applyAlignment="1">
      <alignment vertical="center"/>
    </xf>
    <xf numFmtId="172" fontId="6" fillId="15" borderId="11" xfId="0" applyNumberFormat="1" applyFont="1" applyFill="1" applyBorder="1" applyAlignment="1">
      <alignment vertical="center"/>
    </xf>
    <xf numFmtId="0" fontId="6" fillId="15" borderId="36" xfId="0" applyFont="1" applyFill="1" applyBorder="1" applyAlignment="1">
      <alignment horizontal="justify" vertical="center"/>
    </xf>
    <xf numFmtId="0" fontId="16" fillId="0" borderId="6" xfId="0" applyFont="1" applyBorder="1" applyAlignment="1">
      <alignment horizontal="justify" vertical="center" wrapText="1" readingOrder="2"/>
    </xf>
    <xf numFmtId="1" fontId="4" fillId="0" borderId="30" xfId="0" applyNumberFormat="1" applyFont="1" applyBorder="1" applyAlignment="1">
      <alignment vertical="center"/>
    </xf>
    <xf numFmtId="0" fontId="4" fillId="0" borderId="31" xfId="0" applyFont="1" applyBorder="1" applyAlignment="1">
      <alignment vertical="center" wrapText="1"/>
    </xf>
    <xf numFmtId="0" fontId="4" fillId="0" borderId="31" xfId="0" applyFont="1" applyBorder="1" applyAlignment="1">
      <alignment horizontal="justify" vertical="center"/>
    </xf>
    <xf numFmtId="170" fontId="4" fillId="0" borderId="33" xfId="0" applyNumberFormat="1" applyFont="1" applyBorder="1" applyAlignment="1">
      <alignment horizontal="center" vertical="center"/>
    </xf>
    <xf numFmtId="167" fontId="6" fillId="0" borderId="32" xfId="1" applyFont="1" applyBorder="1" applyAlignment="1">
      <alignment horizontal="justify" vertical="center"/>
    </xf>
    <xf numFmtId="0" fontId="4" fillId="0" borderId="30" xfId="0" applyFont="1" applyBorder="1" applyAlignment="1">
      <alignment horizontal="justify" vertical="center"/>
    </xf>
    <xf numFmtId="167" fontId="6" fillId="0" borderId="32" xfId="1" applyFont="1" applyBorder="1" applyAlignment="1">
      <alignment horizontal="right" vertical="center"/>
    </xf>
    <xf numFmtId="172" fontId="4" fillId="0" borderId="31" xfId="0" applyNumberFormat="1" applyFont="1" applyBorder="1" applyAlignment="1">
      <alignment horizontal="center" vertical="center"/>
    </xf>
    <xf numFmtId="175" fontId="6" fillId="0" borderId="0" xfId="2" applyNumberFormat="1" applyFont="1" applyAlignment="1">
      <alignment horizontal="justify" vertical="center"/>
    </xf>
    <xf numFmtId="175" fontId="6" fillId="0" borderId="0" xfId="2" applyNumberFormat="1" applyFont="1" applyAlignment="1">
      <alignment horizontal="right" vertical="center"/>
    </xf>
    <xf numFmtId="171" fontId="6" fillId="6" borderId="0" xfId="0" applyNumberFormat="1" applyFont="1" applyFill="1" applyAlignment="1">
      <alignment vertical="center"/>
    </xf>
    <xf numFmtId="177" fontId="6" fillId="6" borderId="0" xfId="0" applyNumberFormat="1" applyFont="1" applyFill="1" applyAlignment="1">
      <alignment horizontal="right" vertical="center"/>
    </xf>
    <xf numFmtId="178" fontId="4" fillId="6" borderId="0" xfId="0" applyNumberFormat="1" applyFont="1" applyFill="1" applyAlignment="1">
      <alignment vertical="center"/>
    </xf>
    <xf numFmtId="0" fontId="4" fillId="0" borderId="0" xfId="0" applyFont="1" applyAlignment="1">
      <alignment vertical="center" wrapText="1"/>
    </xf>
    <xf numFmtId="175" fontId="4" fillId="0" borderId="0" xfId="2" applyNumberFormat="1" applyFont="1" applyAlignment="1">
      <alignment horizontal="justify"/>
    </xf>
    <xf numFmtId="175" fontId="4" fillId="0" borderId="0" xfId="2" applyNumberFormat="1" applyFont="1" applyAlignment="1">
      <alignment horizontal="right" vertical="center"/>
    </xf>
    <xf numFmtId="170" fontId="4" fillId="6" borderId="0" xfId="0" applyNumberFormat="1" applyFont="1" applyFill="1" applyAlignment="1">
      <alignment horizontal="center" vertical="center"/>
    </xf>
    <xf numFmtId="175" fontId="4" fillId="6" borderId="0" xfId="2" applyNumberFormat="1" applyFont="1" applyFill="1" applyAlignment="1">
      <alignment horizontal="justify" vertical="center"/>
    </xf>
    <xf numFmtId="175" fontId="4" fillId="6" borderId="0" xfId="2" applyNumberFormat="1" applyFont="1" applyFill="1" applyAlignment="1">
      <alignment horizontal="right" vertical="center"/>
    </xf>
    <xf numFmtId="0" fontId="6" fillId="12" borderId="6" xfId="0" applyFont="1" applyFill="1" applyBorder="1" applyAlignment="1">
      <alignment horizontal="center" vertical="center" wrapText="1"/>
    </xf>
    <xf numFmtId="169" fontId="6" fillId="12" borderId="6" xfId="0" applyNumberFormat="1" applyFont="1" applyFill="1" applyBorder="1" applyAlignment="1">
      <alignment horizontal="center" vertical="center" wrapText="1"/>
    </xf>
    <xf numFmtId="0" fontId="6" fillId="13" borderId="11" xfId="0" applyFont="1" applyFill="1" applyBorder="1" applyAlignment="1">
      <alignment vertical="center"/>
    </xf>
    <xf numFmtId="0" fontId="6" fillId="13" borderId="15" xfId="0" applyFont="1" applyFill="1" applyBorder="1" applyAlignment="1">
      <alignment vertical="center" wrapText="1"/>
    </xf>
    <xf numFmtId="1" fontId="6" fillId="14" borderId="0" xfId="0" applyNumberFormat="1" applyFont="1" applyFill="1" applyAlignment="1">
      <alignment horizontal="center" vertical="center"/>
    </xf>
    <xf numFmtId="0" fontId="6" fillId="14" borderId="0" xfId="0" applyFont="1" applyFill="1" applyAlignment="1">
      <alignment vertical="center"/>
    </xf>
    <xf numFmtId="0" fontId="4" fillId="6" borderId="0" xfId="0" applyFont="1" applyFill="1" applyAlignment="1">
      <alignment horizontal="justify" vertical="center" wrapText="1"/>
    </xf>
    <xf numFmtId="0" fontId="7" fillId="13" borderId="5" xfId="0" applyFont="1" applyFill="1" applyBorder="1" applyAlignment="1">
      <alignment vertical="center"/>
    </xf>
    <xf numFmtId="0" fontId="7" fillId="13" borderId="9" xfId="0" applyFont="1" applyFill="1" applyBorder="1" applyAlignment="1">
      <alignment horizontal="justify" vertical="center"/>
    </xf>
    <xf numFmtId="0" fontId="7" fillId="13" borderId="9" xfId="0" applyFont="1" applyFill="1" applyBorder="1" applyAlignment="1">
      <alignment vertical="center"/>
    </xf>
    <xf numFmtId="172" fontId="7" fillId="13" borderId="9" xfId="0" applyNumberFormat="1" applyFont="1" applyFill="1" applyBorder="1" applyAlignment="1">
      <alignment vertical="center"/>
    </xf>
    <xf numFmtId="0" fontId="7" fillId="14" borderId="9" xfId="0" applyFont="1" applyFill="1" applyBorder="1" applyAlignment="1">
      <alignment horizontal="justify" vertical="center"/>
    </xf>
    <xf numFmtId="0" fontId="7" fillId="14" borderId="9" xfId="0" applyFont="1" applyFill="1" applyBorder="1" applyAlignment="1">
      <alignment horizontal="center" vertical="center"/>
    </xf>
    <xf numFmtId="0" fontId="7" fillId="14" borderId="9" xfId="0" applyFont="1" applyFill="1" applyBorder="1" applyAlignment="1">
      <alignment vertical="center"/>
    </xf>
    <xf numFmtId="172" fontId="7" fillId="14" borderId="9" xfId="0" applyNumberFormat="1" applyFont="1" applyFill="1" applyBorder="1" applyAlignment="1">
      <alignment vertical="center"/>
    </xf>
    <xf numFmtId="0" fontId="8" fillId="14" borderId="11" xfId="0" applyFont="1" applyFill="1" applyBorder="1" applyAlignment="1">
      <alignment vertical="center"/>
    </xf>
    <xf numFmtId="0" fontId="8" fillId="14" borderId="15" xfId="0" applyFont="1" applyFill="1" applyBorder="1" applyAlignment="1">
      <alignment vertical="center"/>
    </xf>
    <xf numFmtId="0" fontId="7" fillId="15" borderId="15" xfId="0" applyFont="1" applyFill="1" applyBorder="1" applyAlignment="1">
      <alignment horizontal="center" vertical="center"/>
    </xf>
    <xf numFmtId="0" fontId="7" fillId="15" borderId="15" xfId="0" applyFont="1" applyFill="1" applyBorder="1" applyAlignment="1">
      <alignment horizontal="justify" vertical="center"/>
    </xf>
    <xf numFmtId="0" fontId="7" fillId="15" borderId="11" xfId="0" applyFont="1" applyFill="1" applyBorder="1" applyAlignment="1">
      <alignment horizontal="justify" vertical="center"/>
    </xf>
    <xf numFmtId="0" fontId="7" fillId="15" borderId="15" xfId="0" applyFont="1" applyFill="1" applyBorder="1" applyAlignment="1">
      <alignment vertical="center"/>
    </xf>
    <xf numFmtId="172" fontId="7" fillId="15" borderId="15" xfId="0" applyNumberFormat="1" applyFont="1" applyFill="1" applyBorder="1" applyAlignment="1">
      <alignment vertical="center"/>
    </xf>
    <xf numFmtId="0" fontId="8" fillId="15" borderId="11" xfId="0" applyFont="1" applyFill="1" applyBorder="1" applyAlignment="1">
      <alignment vertical="center"/>
    </xf>
    <xf numFmtId="0" fontId="8" fillId="15" borderId="15" xfId="0" applyFont="1" applyFill="1" applyBorder="1" applyAlignment="1">
      <alignment vertical="center"/>
    </xf>
    <xf numFmtId="0" fontId="7" fillId="15" borderId="14" xfId="0" applyFont="1" applyFill="1" applyBorder="1" applyAlignment="1">
      <alignment vertical="center"/>
    </xf>
    <xf numFmtId="0" fontId="7" fillId="15" borderId="11" xfId="0" applyFont="1" applyFill="1" applyBorder="1" applyAlignment="1">
      <alignment vertical="center"/>
    </xf>
    <xf numFmtId="0" fontId="8" fillId="6" borderId="25" xfId="0" applyFont="1" applyFill="1" applyBorder="1" applyAlignment="1">
      <alignment vertical="center" wrapText="1"/>
    </xf>
    <xf numFmtId="167" fontId="8" fillId="0" borderId="6" xfId="5" applyFont="1" applyBorder="1" applyAlignment="1">
      <alignment horizontal="center" vertical="center" wrapText="1"/>
    </xf>
    <xf numFmtId="167" fontId="8" fillId="6" borderId="6" xfId="5" applyFont="1" applyFill="1" applyBorder="1" applyAlignment="1">
      <alignment horizontal="center" vertical="center" wrapText="1"/>
    </xf>
    <xf numFmtId="0" fontId="7" fillId="15" borderId="16" xfId="0" applyFont="1" applyFill="1" applyBorder="1" applyAlignment="1">
      <alignment vertical="center"/>
    </xf>
    <xf numFmtId="0" fontId="6" fillId="0" borderId="30" xfId="0" applyFont="1" applyBorder="1" applyAlignment="1">
      <alignment vertical="center"/>
    </xf>
    <xf numFmtId="0" fontId="6" fillId="0" borderId="31" xfId="0" applyFont="1" applyBorder="1" applyAlignment="1">
      <alignment vertical="center"/>
    </xf>
    <xf numFmtId="0" fontId="7" fillId="0" borderId="31" xfId="0" applyFont="1" applyBorder="1" applyAlignment="1">
      <alignment vertical="center"/>
    </xf>
    <xf numFmtId="0" fontId="7" fillId="0" borderId="33" xfId="0" applyFont="1" applyBorder="1" applyAlignment="1">
      <alignment vertical="center"/>
    </xf>
    <xf numFmtId="167" fontId="7" fillId="0" borderId="32" xfId="5" applyFont="1" applyBorder="1" applyAlignment="1">
      <alignment vertical="center"/>
    </xf>
    <xf numFmtId="0" fontId="6" fillId="0" borderId="33" xfId="0" applyFont="1" applyBorder="1" applyAlignment="1">
      <alignment horizontal="justify" vertical="center"/>
    </xf>
    <xf numFmtId="171" fontId="7" fillId="0" borderId="30" xfId="0" applyNumberFormat="1" applyFont="1" applyBorder="1" applyAlignment="1">
      <alignment vertical="center"/>
    </xf>
    <xf numFmtId="0" fontId="6" fillId="6" borderId="31" xfId="0" applyFont="1" applyFill="1" applyBorder="1" applyAlignment="1">
      <alignment horizontal="justify" vertical="center"/>
    </xf>
    <xf numFmtId="0" fontId="6" fillId="0" borderId="31" xfId="0" applyFont="1" applyBorder="1" applyAlignment="1">
      <alignment horizontal="right" vertical="center"/>
    </xf>
    <xf numFmtId="169" fontId="6" fillId="0" borderId="31" xfId="0" applyNumberFormat="1" applyFont="1" applyBorder="1" applyAlignment="1">
      <alignment horizontal="center" vertical="center"/>
    </xf>
    <xf numFmtId="0" fontId="6" fillId="0" borderId="33" xfId="0" applyFont="1" applyBorder="1" applyAlignment="1">
      <alignment horizontal="left" vertical="center"/>
    </xf>
    <xf numFmtId="0" fontId="19" fillId="0" borderId="3" xfId="0" applyFont="1" applyBorder="1" applyAlignment="1">
      <alignment vertical="center"/>
    </xf>
    <xf numFmtId="0" fontId="19" fillId="0" borderId="4" xfId="0" applyFont="1" applyBorder="1" applyAlignment="1">
      <alignment horizontal="justify" vertical="center" wrapText="1"/>
    </xf>
    <xf numFmtId="0" fontId="19" fillId="0" borderId="6" xfId="0" applyFont="1" applyBorder="1" applyAlignment="1">
      <alignment horizontal="left" vertical="center"/>
    </xf>
    <xf numFmtId="0" fontId="19" fillId="0" borderId="7" xfId="0" applyFont="1" applyBorder="1" applyAlignment="1">
      <alignment horizontal="justify" vertical="center" wrapText="1"/>
    </xf>
    <xf numFmtId="0" fontId="19" fillId="0" borderId="6" xfId="0" applyFont="1" applyBorder="1" applyAlignment="1">
      <alignment vertical="center"/>
    </xf>
    <xf numFmtId="3" fontId="19" fillId="0" borderId="7" xfId="0" applyNumberFormat="1" applyFont="1" applyBorder="1" applyAlignment="1">
      <alignment horizontal="justify" vertical="center" wrapText="1"/>
    </xf>
    <xf numFmtId="0" fontId="4" fillId="0" borderId="21" xfId="0" applyFont="1" applyBorder="1" applyAlignment="1">
      <alignment horizontal="justify" vertical="center"/>
    </xf>
    <xf numFmtId="0" fontId="4" fillId="0" borderId="9" xfId="0" applyFont="1" applyBorder="1" applyAlignment="1">
      <alignment vertical="center"/>
    </xf>
    <xf numFmtId="0" fontId="6" fillId="0" borderId="9" xfId="0" applyFont="1" applyBorder="1" applyAlignment="1">
      <alignment horizontal="justify" vertical="center" wrapText="1"/>
    </xf>
    <xf numFmtId="165" fontId="6" fillId="0" borderId="9" xfId="0" applyNumberFormat="1" applyFont="1" applyBorder="1" applyAlignment="1">
      <alignment vertical="center"/>
    </xf>
    <xf numFmtId="0" fontId="6" fillId="0" borderId="24" xfId="0" applyFont="1" applyBorder="1" applyAlignment="1">
      <alignment horizontal="justify" vertical="center" wrapText="1"/>
    </xf>
    <xf numFmtId="0" fontId="6" fillId="0" borderId="8" xfId="0" applyFont="1" applyBorder="1" applyAlignment="1">
      <alignment horizontal="center" vertical="center"/>
    </xf>
    <xf numFmtId="0" fontId="6" fillId="0" borderId="21"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Alignment="1">
      <alignment vertical="center"/>
    </xf>
    <xf numFmtId="0" fontId="6" fillId="6" borderId="0" xfId="0" applyFont="1" applyFill="1"/>
    <xf numFmtId="0" fontId="6" fillId="13" borderId="11" xfId="0" applyFont="1" applyFill="1" applyBorder="1" applyAlignment="1">
      <alignment horizontal="justify" vertical="center"/>
    </xf>
    <xf numFmtId="0" fontId="6" fillId="13" borderId="11" xfId="0" applyFont="1" applyFill="1" applyBorder="1" applyAlignment="1">
      <alignment horizontal="center" vertical="center"/>
    </xf>
    <xf numFmtId="1" fontId="6" fillId="14" borderId="15" xfId="0" applyNumberFormat="1" applyFont="1" applyFill="1" applyBorder="1" applyAlignment="1">
      <alignment horizontal="center" vertical="center"/>
    </xf>
    <xf numFmtId="0" fontId="6" fillId="14" borderId="15" xfId="0" applyFont="1" applyFill="1" applyBorder="1" applyAlignment="1">
      <alignment vertical="center"/>
    </xf>
    <xf numFmtId="0" fontId="6" fillId="14" borderId="11" xfId="0" applyFont="1" applyFill="1" applyBorder="1" applyAlignment="1">
      <alignment vertical="center"/>
    </xf>
    <xf numFmtId="0" fontId="6" fillId="14" borderId="11" xfId="0" applyFont="1" applyFill="1" applyBorder="1" applyAlignment="1">
      <alignment horizontal="justify" vertical="center"/>
    </xf>
    <xf numFmtId="0" fontId="6" fillId="14" borderId="11" xfId="0" applyFont="1" applyFill="1" applyBorder="1" applyAlignment="1">
      <alignment horizontal="center" vertical="center"/>
    </xf>
    <xf numFmtId="0" fontId="4" fillId="6" borderId="12" xfId="0" applyFont="1" applyFill="1" applyBorder="1"/>
    <xf numFmtId="0" fontId="4" fillId="6" borderId="23" xfId="0" applyFont="1" applyFill="1" applyBorder="1"/>
    <xf numFmtId="0" fontId="4" fillId="6" borderId="25" xfId="0" applyFont="1" applyFill="1" applyBorder="1"/>
    <xf numFmtId="0" fontId="13" fillId="0" borderId="0" xfId="0" applyFont="1"/>
    <xf numFmtId="0" fontId="4" fillId="6" borderId="21" xfId="0" applyFont="1" applyFill="1" applyBorder="1"/>
    <xf numFmtId="0" fontId="4" fillId="6" borderId="13" xfId="0" applyFont="1" applyFill="1" applyBorder="1"/>
    <xf numFmtId="0" fontId="6" fillId="15" borderId="0" xfId="0" applyFont="1" applyFill="1" applyAlignment="1">
      <alignment horizontal="center" vertical="center"/>
    </xf>
    <xf numFmtId="172" fontId="6" fillId="15" borderId="15" xfId="0" applyNumberFormat="1" applyFont="1" applyFill="1" applyBorder="1" applyAlignment="1">
      <alignment horizontal="center" vertical="center"/>
    </xf>
    <xf numFmtId="167" fontId="6" fillId="14" borderId="0" xfId="5" applyFont="1" applyFill="1" applyAlignment="1">
      <alignment vertical="center"/>
    </xf>
    <xf numFmtId="0" fontId="14" fillId="0" borderId="23" xfId="0" applyFont="1" applyBorder="1"/>
    <xf numFmtId="167" fontId="6" fillId="14" borderId="11" xfId="5" applyFont="1" applyFill="1" applyBorder="1" applyAlignment="1">
      <alignment vertical="center"/>
    </xf>
    <xf numFmtId="167" fontId="6" fillId="15" borderId="15" xfId="5" applyFont="1" applyFill="1" applyBorder="1" applyAlignment="1">
      <alignment vertical="center"/>
    </xf>
    <xf numFmtId="170" fontId="4" fillId="6" borderId="33" xfId="0" applyNumberFormat="1" applyFont="1" applyFill="1" applyBorder="1" applyAlignment="1">
      <alignment horizontal="center" vertical="center"/>
    </xf>
    <xf numFmtId="171" fontId="4" fillId="6" borderId="0" xfId="0" applyNumberFormat="1" applyFont="1" applyFill="1" applyAlignment="1">
      <alignment vertical="center"/>
    </xf>
    <xf numFmtId="165" fontId="4" fillId="6" borderId="0" xfId="0" applyNumberFormat="1" applyFont="1" applyFill="1" applyAlignment="1">
      <alignment horizontal="center" vertical="center"/>
    </xf>
    <xf numFmtId="0" fontId="6" fillId="0" borderId="6" xfId="0" applyFont="1" applyBorder="1" applyAlignment="1">
      <alignment horizontal="center" vertical="center"/>
    </xf>
    <xf numFmtId="0" fontId="6" fillId="0" borderId="14" xfId="0" applyFont="1" applyBorder="1" applyAlignment="1">
      <alignment horizontal="center" vertical="center"/>
    </xf>
    <xf numFmtId="0" fontId="6" fillId="0" borderId="0" xfId="0" applyFont="1" applyAlignment="1">
      <alignment horizontal="center" vertical="center"/>
    </xf>
    <xf numFmtId="3" fontId="7" fillId="3" borderId="6" xfId="0" applyNumberFormat="1" applyFont="1" applyFill="1" applyBorder="1" applyAlignment="1">
      <alignment horizontal="center" vertical="center" textRotation="90" wrapText="1"/>
    </xf>
    <xf numFmtId="3" fontId="7" fillId="3" borderId="15" xfId="0" applyNumberFormat="1" applyFont="1" applyFill="1" applyBorder="1" applyAlignment="1">
      <alignment horizontal="center" vertical="center" textRotation="90" wrapText="1"/>
    </xf>
    <xf numFmtId="0" fontId="7" fillId="3" borderId="14" xfId="0" applyFont="1" applyFill="1" applyBorder="1" applyAlignment="1">
      <alignment horizontal="center" vertical="center" textRotation="90" wrapText="1"/>
    </xf>
    <xf numFmtId="0" fontId="7" fillId="3" borderId="14" xfId="0" applyFont="1" applyFill="1" applyBorder="1" applyAlignment="1">
      <alignment horizontal="center" vertical="center" textRotation="90"/>
    </xf>
    <xf numFmtId="0" fontId="7" fillId="3" borderId="6" xfId="0" applyFont="1" applyFill="1" applyBorder="1" applyAlignment="1">
      <alignment horizontal="center" vertical="center" textRotation="90"/>
    </xf>
    <xf numFmtId="0" fontId="6" fillId="13" borderId="35" xfId="0" applyFont="1" applyFill="1" applyBorder="1" applyAlignment="1">
      <alignment horizontal="center" vertical="center" wrapText="1"/>
    </xf>
    <xf numFmtId="0" fontId="6" fillId="13" borderId="15" xfId="0" applyFont="1" applyFill="1" applyBorder="1" applyAlignment="1">
      <alignment horizontal="justify" vertical="center" wrapText="1"/>
    </xf>
    <xf numFmtId="2" fontId="6" fillId="13" borderId="15" xfId="0" applyNumberFormat="1" applyFont="1" applyFill="1" applyBorder="1" applyAlignment="1">
      <alignment horizontal="right" vertical="center" wrapText="1"/>
    </xf>
    <xf numFmtId="165" fontId="6" fillId="13" borderId="15" xfId="8" applyFont="1" applyFill="1" applyBorder="1" applyAlignment="1">
      <alignment horizontal="right" vertical="center" wrapText="1"/>
    </xf>
    <xf numFmtId="1" fontId="6" fillId="13" borderId="15" xfId="0" applyNumberFormat="1" applyFont="1" applyFill="1" applyBorder="1" applyAlignment="1">
      <alignment horizontal="center" vertical="center" wrapText="1"/>
    </xf>
    <xf numFmtId="0" fontId="6" fillId="13" borderId="15" xfId="0" applyFont="1" applyFill="1" applyBorder="1" applyAlignment="1">
      <alignment horizontal="center" vertical="center" wrapText="1"/>
    </xf>
    <xf numFmtId="0" fontId="6" fillId="6" borderId="35" xfId="0" applyFont="1" applyFill="1" applyBorder="1" applyAlignment="1">
      <alignment horizontal="center" vertical="center" wrapText="1"/>
    </xf>
    <xf numFmtId="0" fontId="6" fillId="6" borderId="12" xfId="0" applyFont="1" applyFill="1" applyBorder="1"/>
    <xf numFmtId="0" fontId="6" fillId="20" borderId="12" xfId="0" applyFont="1" applyFill="1" applyBorder="1" applyAlignment="1">
      <alignment horizontal="center" vertical="center" wrapText="1"/>
    </xf>
    <xf numFmtId="0" fontId="6" fillId="20" borderId="15" xfId="0" applyFont="1" applyFill="1" applyBorder="1" applyAlignment="1">
      <alignment horizontal="justify" vertical="center" wrapText="1"/>
    </xf>
    <xf numFmtId="0" fontId="6" fillId="20" borderId="15" xfId="0" applyFont="1" applyFill="1" applyBorder="1" applyAlignment="1">
      <alignment vertical="center" wrapText="1"/>
    </xf>
    <xf numFmtId="2" fontId="6" fillId="20" borderId="15" xfId="0" applyNumberFormat="1" applyFont="1" applyFill="1" applyBorder="1" applyAlignment="1">
      <alignment horizontal="right" vertical="center" wrapText="1"/>
    </xf>
    <xf numFmtId="165" fontId="6" fillId="20" borderId="15" xfId="8" applyFont="1" applyFill="1" applyBorder="1" applyAlignment="1">
      <alignment horizontal="right" vertical="center" wrapText="1"/>
    </xf>
    <xf numFmtId="1" fontId="6" fillId="20" borderId="15" xfId="0" applyNumberFormat="1" applyFont="1" applyFill="1" applyBorder="1" applyAlignment="1">
      <alignment horizontal="center" vertical="center" wrapText="1"/>
    </xf>
    <xf numFmtId="0" fontId="6" fillId="20" borderId="15" xfId="0" applyFont="1" applyFill="1" applyBorder="1" applyAlignment="1">
      <alignment horizontal="center" vertical="center" wrapText="1"/>
    </xf>
    <xf numFmtId="0" fontId="4" fillId="6" borderId="37" xfId="0" applyFont="1" applyFill="1" applyBorder="1" applyAlignment="1">
      <alignment horizontal="center" vertical="center" wrapText="1"/>
    </xf>
    <xf numFmtId="0" fontId="4" fillId="6" borderId="11" xfId="0" applyFont="1" applyFill="1" applyBorder="1"/>
    <xf numFmtId="0" fontId="4" fillId="15" borderId="15" xfId="0" applyFont="1" applyFill="1" applyBorder="1" applyAlignment="1">
      <alignment horizontal="justify" vertical="center" wrapText="1"/>
    </xf>
    <xf numFmtId="0" fontId="4" fillId="15" borderId="15" xfId="0" applyFont="1" applyFill="1" applyBorder="1" applyAlignment="1">
      <alignment vertical="center" wrapText="1"/>
    </xf>
    <xf numFmtId="2" fontId="4" fillId="15" borderId="15" xfId="0" applyNumberFormat="1" applyFont="1" applyFill="1" applyBorder="1" applyAlignment="1">
      <alignment horizontal="right" vertical="center" wrapText="1"/>
    </xf>
    <xf numFmtId="165" fontId="4" fillId="15" borderId="15" xfId="8" applyFont="1" applyFill="1" applyBorder="1" applyAlignment="1">
      <alignment horizontal="right" vertical="center" wrapText="1"/>
    </xf>
    <xf numFmtId="1" fontId="4" fillId="15" borderId="15" xfId="0" applyNumberFormat="1" applyFont="1" applyFill="1" applyBorder="1" applyAlignment="1">
      <alignment horizontal="center" vertical="center" wrapText="1"/>
    </xf>
    <xf numFmtId="0" fontId="4" fillId="15" borderId="15" xfId="0" applyFont="1" applyFill="1" applyBorder="1" applyAlignment="1">
      <alignment horizontal="center" vertical="center" wrapText="1"/>
    </xf>
    <xf numFmtId="1" fontId="4" fillId="6" borderId="22" xfId="0" applyNumberFormat="1" applyFont="1" applyFill="1" applyBorder="1" applyAlignment="1">
      <alignment vertical="center" wrapText="1"/>
    </xf>
    <xf numFmtId="0" fontId="6" fillId="15" borderId="15" xfId="0" applyFont="1" applyFill="1" applyBorder="1" applyAlignment="1">
      <alignment vertical="center" wrapText="1"/>
    </xf>
    <xf numFmtId="0" fontId="6" fillId="15" borderId="15" xfId="0" applyFont="1" applyFill="1" applyBorder="1" applyAlignment="1">
      <alignment horizontal="center" vertical="center" wrapText="1"/>
    </xf>
    <xf numFmtId="0" fontId="4" fillId="6" borderId="0" xfId="0" applyFont="1" applyFill="1" applyAlignment="1">
      <alignment vertical="center"/>
    </xf>
    <xf numFmtId="0" fontId="4" fillId="0" borderId="0" xfId="0" applyFont="1" applyAlignment="1">
      <alignment horizontal="left"/>
    </xf>
    <xf numFmtId="2" fontId="4" fillId="0" borderId="0" xfId="0" applyNumberFormat="1" applyFont="1" applyAlignment="1">
      <alignment horizontal="right"/>
    </xf>
    <xf numFmtId="41" fontId="4" fillId="0" borderId="0" xfId="0" applyNumberFormat="1" applyFont="1" applyAlignment="1">
      <alignment horizontal="right"/>
    </xf>
    <xf numFmtId="0" fontId="4" fillId="0" borderId="0" xfId="0" applyFont="1" applyAlignment="1">
      <alignment horizontal="center" vertical="center" wrapText="1"/>
    </xf>
    <xf numFmtId="0" fontId="22" fillId="0" borderId="0" xfId="0" applyFont="1"/>
    <xf numFmtId="0" fontId="22" fillId="0" borderId="0" xfId="0" applyFont="1" applyAlignment="1">
      <alignment wrapText="1"/>
    </xf>
    <xf numFmtId="0" fontId="23" fillId="21" borderId="15" xfId="0" applyFont="1" applyFill="1" applyBorder="1" applyAlignment="1">
      <alignment vertical="center"/>
    </xf>
    <xf numFmtId="0" fontId="23" fillId="21" borderId="15" xfId="0" applyFont="1" applyFill="1" applyBorder="1" applyAlignment="1">
      <alignment horizontal="justify" vertical="center"/>
    </xf>
    <xf numFmtId="0" fontId="23" fillId="21" borderId="15" xfId="0" applyFont="1" applyFill="1" applyBorder="1" applyAlignment="1">
      <alignment horizontal="center" vertical="center"/>
    </xf>
    <xf numFmtId="170" fontId="23" fillId="21" borderId="15" xfId="0" applyNumberFormat="1" applyFont="1" applyFill="1" applyBorder="1" applyAlignment="1">
      <alignment horizontal="center" vertical="center"/>
    </xf>
    <xf numFmtId="171" fontId="23" fillId="21" borderId="15" xfId="0" applyNumberFormat="1" applyFont="1" applyFill="1" applyBorder="1" applyAlignment="1">
      <alignment vertical="center"/>
    </xf>
    <xf numFmtId="1" fontId="23" fillId="21" borderId="15" xfId="0" applyNumberFormat="1" applyFont="1" applyFill="1" applyBorder="1" applyAlignment="1">
      <alignment horizontal="center" vertical="center"/>
    </xf>
    <xf numFmtId="0" fontId="22" fillId="6" borderId="0" xfId="0" applyFont="1" applyFill="1"/>
    <xf numFmtId="0" fontId="22" fillId="6" borderId="19" xfId="0" applyFont="1" applyFill="1" applyBorder="1" applyAlignment="1">
      <alignment vertical="center" wrapText="1"/>
    </xf>
    <xf numFmtId="0" fontId="22" fillId="6" borderId="11" xfId="0" applyFont="1" applyFill="1" applyBorder="1" applyAlignment="1">
      <alignment vertical="center" wrapText="1"/>
    </xf>
    <xf numFmtId="0" fontId="22" fillId="6" borderId="12" xfId="0" applyFont="1" applyFill="1" applyBorder="1" applyAlignment="1">
      <alignment vertical="center" wrapText="1"/>
    </xf>
    <xf numFmtId="1" fontId="23" fillId="17" borderId="21" xfId="0" applyNumberFormat="1" applyFont="1" applyFill="1" applyBorder="1" applyAlignment="1">
      <alignment horizontal="center" vertical="center"/>
    </xf>
    <xf numFmtId="0" fontId="23" fillId="17" borderId="9" xfId="0" applyFont="1" applyFill="1" applyBorder="1" applyAlignment="1">
      <alignment vertical="center"/>
    </xf>
    <xf numFmtId="0" fontId="23" fillId="17" borderId="9" xfId="0" applyFont="1" applyFill="1" applyBorder="1" applyAlignment="1">
      <alignment horizontal="justify" vertical="center"/>
    </xf>
    <xf numFmtId="0" fontId="23" fillId="17" borderId="9" xfId="0" applyFont="1" applyFill="1" applyBorder="1" applyAlignment="1">
      <alignment horizontal="center" vertical="center"/>
    </xf>
    <xf numFmtId="170" fontId="23" fillId="17" borderId="9" xfId="0" applyNumberFormat="1" applyFont="1" applyFill="1" applyBorder="1" applyAlignment="1">
      <alignment horizontal="center" vertical="center"/>
    </xf>
    <xf numFmtId="171" fontId="23" fillId="17" borderId="9" xfId="0" applyNumberFormat="1" applyFont="1" applyFill="1" applyBorder="1" applyAlignment="1">
      <alignment vertical="center"/>
    </xf>
    <xf numFmtId="171" fontId="23" fillId="17" borderId="9" xfId="0" applyNumberFormat="1" applyFont="1" applyFill="1" applyBorder="1" applyAlignment="1">
      <alignment horizontal="center" vertical="center"/>
    </xf>
    <xf numFmtId="1" fontId="23" fillId="17" borderId="9" xfId="0" applyNumberFormat="1" applyFont="1" applyFill="1" applyBorder="1" applyAlignment="1">
      <alignment horizontal="center" vertical="center"/>
    </xf>
    <xf numFmtId="0" fontId="22" fillId="6" borderId="23" xfId="0" applyFont="1" applyFill="1" applyBorder="1" applyAlignment="1">
      <alignment vertical="center" wrapText="1"/>
    </xf>
    <xf numFmtId="0" fontId="22" fillId="6" borderId="25" xfId="0" applyFont="1" applyFill="1" applyBorder="1" applyAlignment="1">
      <alignment vertical="center" wrapText="1"/>
    </xf>
    <xf numFmtId="0" fontId="23" fillId="6" borderId="19" xfId="0" applyFont="1" applyFill="1" applyBorder="1" applyAlignment="1">
      <alignment horizontal="center" vertical="center" wrapText="1"/>
    </xf>
    <xf numFmtId="1" fontId="23" fillId="7" borderId="14" xfId="0" applyNumberFormat="1" applyFont="1" applyFill="1" applyBorder="1" applyAlignment="1">
      <alignment horizontal="left" vertical="center" wrapText="1" indent="1"/>
    </xf>
    <xf numFmtId="0" fontId="23" fillId="7" borderId="15" xfId="0" applyFont="1" applyFill="1" applyBorder="1" applyAlignment="1">
      <alignment vertical="center"/>
    </xf>
    <xf numFmtId="0" fontId="23" fillId="7" borderId="15" xfId="0" applyFont="1" applyFill="1" applyBorder="1" applyAlignment="1">
      <alignment horizontal="justify" vertical="center"/>
    </xf>
    <xf numFmtId="0" fontId="23" fillId="7" borderId="15" xfId="0" applyFont="1" applyFill="1" applyBorder="1" applyAlignment="1">
      <alignment horizontal="center" vertical="center"/>
    </xf>
    <xf numFmtId="170" fontId="23" fillId="7" borderId="15" xfId="0" applyNumberFormat="1" applyFont="1" applyFill="1" applyBorder="1" applyAlignment="1">
      <alignment horizontal="center" vertical="center"/>
    </xf>
    <xf numFmtId="171" fontId="23" fillId="7" borderId="15" xfId="0" applyNumberFormat="1" applyFont="1" applyFill="1" applyBorder="1" applyAlignment="1">
      <alignment vertical="center"/>
    </xf>
    <xf numFmtId="171" fontId="23" fillId="7" borderId="15" xfId="0" applyNumberFormat="1" applyFont="1" applyFill="1" applyBorder="1" applyAlignment="1">
      <alignment horizontal="center" vertical="center"/>
    </xf>
    <xf numFmtId="1" fontId="23" fillId="7" borderId="15" xfId="0" applyNumberFormat="1" applyFont="1" applyFill="1" applyBorder="1" applyAlignment="1">
      <alignment horizontal="center" vertical="center"/>
    </xf>
    <xf numFmtId="9" fontId="22" fillId="6" borderId="6" xfId="0" applyNumberFormat="1" applyFont="1" applyFill="1" applyBorder="1" applyAlignment="1">
      <alignment horizontal="center" vertical="center" wrapText="1"/>
    </xf>
    <xf numFmtId="0" fontId="22" fillId="6" borderId="21" xfId="0" applyFont="1" applyFill="1" applyBorder="1" applyAlignment="1">
      <alignment horizontal="justify" vertical="center" wrapText="1"/>
    </xf>
    <xf numFmtId="0" fontId="22" fillId="6" borderId="21" xfId="0" applyFont="1" applyFill="1" applyBorder="1" applyAlignment="1">
      <alignment vertical="center" wrapText="1"/>
    </xf>
    <xf numFmtId="0" fontId="22" fillId="6" borderId="13" xfId="0" applyFont="1" applyFill="1" applyBorder="1" applyAlignment="1">
      <alignment vertical="center" wrapText="1"/>
    </xf>
    <xf numFmtId="1" fontId="22" fillId="0" borderId="0" xfId="0" applyNumberFormat="1" applyFont="1"/>
    <xf numFmtId="0" fontId="22" fillId="6" borderId="0" xfId="0" applyFont="1" applyFill="1" applyAlignment="1">
      <alignment horizontal="justify" vertical="center"/>
    </xf>
    <xf numFmtId="0" fontId="22" fillId="6" borderId="0" xfId="0" applyFont="1" applyFill="1" applyAlignment="1">
      <alignment horizontal="center"/>
    </xf>
    <xf numFmtId="170" fontId="22" fillId="6" borderId="0" xfId="0" applyNumberFormat="1" applyFont="1" applyFill="1" applyAlignment="1">
      <alignment horizontal="center" vertical="center"/>
    </xf>
    <xf numFmtId="1" fontId="22" fillId="6" borderId="0" xfId="0" applyNumberFormat="1" applyFont="1" applyFill="1" applyAlignment="1">
      <alignment horizontal="center" vertical="center"/>
    </xf>
    <xf numFmtId="0" fontId="22" fillId="6" borderId="0" xfId="0" applyFont="1" applyFill="1" applyAlignment="1">
      <alignment horizontal="center" vertical="center"/>
    </xf>
    <xf numFmtId="172" fontId="22" fillId="0" borderId="0" xfId="0" applyNumberFormat="1" applyFont="1" applyAlignment="1">
      <alignment horizontal="center"/>
    </xf>
    <xf numFmtId="171" fontId="22" fillId="6" borderId="0" xfId="0" applyNumberFormat="1" applyFont="1" applyFill="1" applyAlignment="1">
      <alignment vertical="center"/>
    </xf>
    <xf numFmtId="171" fontId="22" fillId="6" borderId="0" xfId="0" applyNumberFormat="1" applyFont="1" applyFill="1" applyAlignment="1">
      <alignment horizontal="center" vertical="center"/>
    </xf>
    <xf numFmtId="0" fontId="19" fillId="0" borderId="4" xfId="0" applyFont="1" applyBorder="1"/>
    <xf numFmtId="168" fontId="19" fillId="0" borderId="7" xfId="0" applyNumberFormat="1" applyFont="1" applyBorder="1" applyAlignment="1">
      <alignment horizontal="left"/>
    </xf>
    <xf numFmtId="17" fontId="19" fillId="0" borderId="7" xfId="0" applyNumberFormat="1" applyFont="1" applyBorder="1" applyAlignment="1">
      <alignment horizontal="left"/>
    </xf>
    <xf numFmtId="3" fontId="19" fillId="2" borderId="7" xfId="0" applyNumberFormat="1" applyFont="1" applyFill="1" applyBorder="1" applyAlignment="1">
      <alignment horizontal="left" vertical="center" wrapText="1"/>
    </xf>
    <xf numFmtId="0" fontId="6" fillId="0" borderId="21" xfId="0" applyFont="1" applyBorder="1" applyAlignment="1">
      <alignment vertical="center"/>
    </xf>
    <xf numFmtId="167" fontId="4" fillId="0" borderId="9" xfId="1" applyFont="1" applyBorder="1" applyAlignment="1">
      <alignment vertical="center"/>
    </xf>
    <xf numFmtId="174" fontId="6" fillId="0" borderId="9" xfId="1" applyNumberFormat="1" applyFont="1" applyBorder="1" applyAlignment="1">
      <alignment horizontal="center" vertical="center"/>
    </xf>
    <xf numFmtId="14" fontId="6" fillId="0" borderId="9" xfId="0" applyNumberFormat="1" applyFont="1" applyBorder="1" applyAlignment="1">
      <alignment vertical="center"/>
    </xf>
    <xf numFmtId="0" fontId="4" fillId="0" borderId="24" xfId="0" applyFont="1" applyBorder="1" applyAlignment="1">
      <alignment vertical="center"/>
    </xf>
    <xf numFmtId="0" fontId="7" fillId="12" borderId="14" xfId="0" applyFont="1" applyFill="1" applyBorder="1" applyAlignment="1">
      <alignment horizontal="center" vertical="center" textRotation="90" wrapText="1"/>
    </xf>
    <xf numFmtId="171" fontId="6" fillId="12" borderId="6" xfId="0" applyNumberFormat="1" applyFont="1" applyFill="1" applyBorder="1" applyAlignment="1">
      <alignment horizontal="center" vertical="center" wrapText="1"/>
    </xf>
    <xf numFmtId="174" fontId="4" fillId="12" borderId="20" xfId="1" applyNumberFormat="1" applyFont="1" applyFill="1" applyBorder="1" applyAlignment="1">
      <alignment horizontal="center" vertical="center" wrapText="1"/>
    </xf>
    <xf numFmtId="0" fontId="6" fillId="12" borderId="20" xfId="0" applyFont="1" applyFill="1" applyBorder="1" applyAlignment="1">
      <alignment horizontal="center" vertical="center" wrapText="1"/>
    </xf>
    <xf numFmtId="174" fontId="6" fillId="12" borderId="20" xfId="1" applyNumberFormat="1" applyFont="1" applyFill="1" applyBorder="1" applyAlignment="1">
      <alignment horizontal="center" vertical="center" wrapText="1"/>
    </xf>
    <xf numFmtId="14" fontId="6" fillId="12" borderId="20" xfId="0" applyNumberFormat="1" applyFont="1" applyFill="1" applyBorder="1" applyAlignment="1">
      <alignment horizontal="center" vertical="center" wrapText="1"/>
    </xf>
    <xf numFmtId="1" fontId="6" fillId="13" borderId="18" xfId="0" applyNumberFormat="1" applyFont="1" applyFill="1" applyBorder="1" applyAlignment="1">
      <alignment horizontal="center" vertical="center" wrapText="1"/>
    </xf>
    <xf numFmtId="0" fontId="4" fillId="13" borderId="15" xfId="0" applyFont="1" applyFill="1" applyBorder="1" applyAlignment="1">
      <alignment horizontal="center" vertical="center"/>
    </xf>
    <xf numFmtId="167" fontId="4" fillId="13" borderId="15" xfId="1" applyFont="1" applyFill="1" applyBorder="1" applyAlignment="1">
      <alignment vertical="center"/>
    </xf>
    <xf numFmtId="174" fontId="4" fillId="13" borderId="15" xfId="1" applyNumberFormat="1" applyFont="1" applyFill="1" applyBorder="1" applyAlignment="1">
      <alignment vertical="center"/>
    </xf>
    <xf numFmtId="174" fontId="6" fillId="13" borderId="15" xfId="1" applyNumberFormat="1" applyFont="1" applyFill="1" applyBorder="1" applyAlignment="1">
      <alignment vertical="center"/>
    </xf>
    <xf numFmtId="14" fontId="6" fillId="13" borderId="15" xfId="0" applyNumberFormat="1" applyFont="1" applyFill="1" applyBorder="1" applyAlignment="1">
      <alignment vertical="center"/>
    </xf>
    <xf numFmtId="0" fontId="4" fillId="13" borderId="17" xfId="0" applyFont="1" applyFill="1" applyBorder="1" applyAlignment="1">
      <alignment horizontal="justify" vertical="center"/>
    </xf>
    <xf numFmtId="1" fontId="6" fillId="14" borderId="16" xfId="0" applyNumberFormat="1" applyFont="1" applyFill="1" applyBorder="1" applyAlignment="1">
      <alignment horizontal="center" vertical="center"/>
    </xf>
    <xf numFmtId="0" fontId="6" fillId="14" borderId="6" xfId="0" applyFont="1" applyFill="1" applyBorder="1" applyAlignment="1">
      <alignment vertical="center"/>
    </xf>
    <xf numFmtId="0" fontId="4" fillId="14" borderId="9" xfId="0" applyFont="1" applyFill="1" applyBorder="1" applyAlignment="1">
      <alignment horizontal="center" vertical="center"/>
    </xf>
    <xf numFmtId="167" fontId="4" fillId="14" borderId="9" xfId="1" applyFont="1" applyFill="1" applyBorder="1" applyAlignment="1">
      <alignment vertical="center"/>
    </xf>
    <xf numFmtId="174" fontId="4" fillId="14" borderId="9" xfId="1" applyNumberFormat="1" applyFont="1" applyFill="1" applyBorder="1" applyAlignment="1">
      <alignment vertical="center"/>
    </xf>
    <xf numFmtId="174" fontId="6" fillId="14" borderId="9" xfId="1" applyNumberFormat="1" applyFont="1" applyFill="1" applyBorder="1" applyAlignment="1">
      <alignment vertical="center"/>
    </xf>
    <xf numFmtId="14" fontId="6" fillId="14" borderId="9" xfId="0" applyNumberFormat="1" applyFont="1" applyFill="1" applyBorder="1" applyAlignment="1">
      <alignment vertical="center"/>
    </xf>
    <xf numFmtId="0" fontId="4" fillId="14" borderId="24" xfId="0" applyFont="1" applyFill="1" applyBorder="1" applyAlignment="1">
      <alignment horizontal="justify" vertical="center"/>
    </xf>
    <xf numFmtId="1" fontId="6" fillId="15" borderId="16" xfId="0" applyNumberFormat="1" applyFont="1" applyFill="1" applyBorder="1" applyAlignment="1">
      <alignment horizontal="center" vertical="center" wrapText="1"/>
    </xf>
    <xf numFmtId="0" fontId="6" fillId="15" borderId="6" xfId="0" applyFont="1" applyFill="1" applyBorder="1" applyAlignment="1">
      <alignment vertical="center"/>
    </xf>
    <xf numFmtId="170" fontId="6" fillId="15" borderId="15" xfId="0" applyNumberFormat="1" applyFont="1" applyFill="1" applyBorder="1" applyAlignment="1">
      <alignment horizontal="center" vertical="center"/>
    </xf>
    <xf numFmtId="167" fontId="4" fillId="15" borderId="15" xfId="1" applyFont="1" applyFill="1" applyBorder="1" applyAlignment="1">
      <alignment vertical="center"/>
    </xf>
    <xf numFmtId="174" fontId="4" fillId="15" borderId="15" xfId="1" applyNumberFormat="1" applyFont="1" applyFill="1" applyBorder="1" applyAlignment="1">
      <alignment vertical="center"/>
    </xf>
    <xf numFmtId="174" fontId="6" fillId="15" borderId="15" xfId="1" applyNumberFormat="1" applyFont="1" applyFill="1" applyBorder="1" applyAlignment="1">
      <alignment vertical="center"/>
    </xf>
    <xf numFmtId="14" fontId="6" fillId="15" borderId="15" xfId="0" applyNumberFormat="1" applyFont="1" applyFill="1" applyBorder="1" applyAlignment="1">
      <alignment vertical="center"/>
    </xf>
    <xf numFmtId="0" fontId="4" fillId="15" borderId="17" xfId="0" applyFont="1" applyFill="1" applyBorder="1" applyAlignment="1">
      <alignment horizontal="justify" vertical="center"/>
    </xf>
    <xf numFmtId="167" fontId="6" fillId="15" borderId="6" xfId="1" applyFont="1" applyFill="1" applyBorder="1" applyAlignment="1">
      <alignment horizontal="center" vertical="center"/>
    </xf>
    <xf numFmtId="14" fontId="4" fillId="15" borderId="15" xfId="0" applyNumberFormat="1" applyFont="1" applyFill="1" applyBorder="1" applyAlignment="1">
      <alignment vertical="center"/>
    </xf>
    <xf numFmtId="0" fontId="4" fillId="15" borderId="17" xfId="0" applyFont="1" applyFill="1" applyBorder="1" applyAlignment="1">
      <alignment horizontal="justify" vertical="center" wrapText="1"/>
    </xf>
    <xf numFmtId="0" fontId="6" fillId="14" borderId="6" xfId="0" applyFont="1" applyFill="1" applyBorder="1" applyAlignment="1">
      <alignment horizontal="justify" vertical="center"/>
    </xf>
    <xf numFmtId="14" fontId="4" fillId="14" borderId="9" xfId="0" applyNumberFormat="1" applyFont="1" applyFill="1" applyBorder="1" applyAlignment="1">
      <alignment vertical="center"/>
    </xf>
    <xf numFmtId="0" fontId="4" fillId="14" borderId="24" xfId="0" applyFont="1" applyFill="1" applyBorder="1" applyAlignment="1">
      <alignment horizontal="justify" vertical="center" wrapText="1"/>
    </xf>
    <xf numFmtId="0" fontId="4" fillId="6" borderId="20" xfId="0" applyFont="1" applyFill="1" applyBorder="1" applyAlignment="1">
      <alignment horizontal="center"/>
    </xf>
    <xf numFmtId="0" fontId="6" fillId="15" borderId="9" xfId="0" applyFont="1" applyFill="1" applyBorder="1" applyAlignment="1">
      <alignment vertical="center"/>
    </xf>
    <xf numFmtId="0" fontId="6" fillId="15" borderId="9" xfId="0" applyFont="1" applyFill="1" applyBorder="1" applyAlignment="1">
      <alignment horizontal="justify" vertical="center"/>
    </xf>
    <xf numFmtId="0" fontId="6" fillId="15" borderId="9" xfId="0" applyFont="1" applyFill="1" applyBorder="1" applyAlignment="1">
      <alignment horizontal="center" vertical="center"/>
    </xf>
    <xf numFmtId="0" fontId="4" fillId="15" borderId="9" xfId="0" applyFont="1" applyFill="1" applyBorder="1" applyAlignment="1">
      <alignment horizontal="center" vertical="center"/>
    </xf>
    <xf numFmtId="170" fontId="6" fillId="15" borderId="9" xfId="0" applyNumberFormat="1" applyFont="1" applyFill="1" applyBorder="1" applyAlignment="1">
      <alignment horizontal="center" vertical="center"/>
    </xf>
    <xf numFmtId="167" fontId="4" fillId="15" borderId="9" xfId="1" applyFont="1" applyFill="1" applyBorder="1" applyAlignment="1">
      <alignment vertical="center"/>
    </xf>
    <xf numFmtId="1" fontId="6" fillId="15" borderId="0" xfId="0" applyNumberFormat="1" applyFont="1" applyFill="1" applyAlignment="1">
      <alignment horizontal="center" vertical="center"/>
    </xf>
    <xf numFmtId="174" fontId="4" fillId="15" borderId="9" xfId="1" applyNumberFormat="1" applyFont="1" applyFill="1" applyBorder="1" applyAlignment="1">
      <alignment vertical="center"/>
    </xf>
    <xf numFmtId="14" fontId="4" fillId="15" borderId="9" xfId="0" applyNumberFormat="1" applyFont="1" applyFill="1" applyBorder="1" applyAlignment="1">
      <alignment vertical="center"/>
    </xf>
    <xf numFmtId="0" fontId="4" fillId="15" borderId="24" xfId="0" applyFont="1" applyFill="1" applyBorder="1" applyAlignment="1">
      <alignment horizontal="justify" vertical="center" wrapText="1"/>
    </xf>
    <xf numFmtId="1" fontId="4" fillId="0" borderId="30" xfId="0" applyNumberFormat="1" applyFont="1" applyBorder="1"/>
    <xf numFmtId="0" fontId="4" fillId="6" borderId="31" xfId="0" applyFont="1" applyFill="1" applyBorder="1"/>
    <xf numFmtId="0" fontId="7" fillId="6" borderId="31" xfId="0" applyFont="1" applyFill="1" applyBorder="1" applyAlignment="1">
      <alignment horizontal="justify" vertical="center"/>
    </xf>
    <xf numFmtId="167" fontId="6" fillId="0" borderId="32" xfId="1" applyFont="1" applyBorder="1" applyAlignment="1">
      <alignment horizontal="center" vertical="center"/>
    </xf>
    <xf numFmtId="167" fontId="6" fillId="0" borderId="44" xfId="1" applyFont="1" applyBorder="1" applyAlignment="1">
      <alignment horizontal="center" vertical="center"/>
    </xf>
    <xf numFmtId="174" fontId="4" fillId="0" borderId="31" xfId="1" applyNumberFormat="1" applyFont="1" applyBorder="1"/>
    <xf numFmtId="14" fontId="4" fillId="0" borderId="31" xfId="0" applyNumberFormat="1" applyFont="1" applyBorder="1" applyAlignment="1">
      <alignment horizontal="right" vertical="center"/>
    </xf>
    <xf numFmtId="167" fontId="4" fillId="6" borderId="0" xfId="1" applyFont="1" applyFill="1" applyAlignment="1">
      <alignment vertical="center"/>
    </xf>
    <xf numFmtId="171" fontId="4" fillId="0" borderId="0" xfId="0" applyNumberFormat="1" applyFont="1" applyAlignment="1">
      <alignment horizontal="center" vertical="center"/>
    </xf>
    <xf numFmtId="174" fontId="4" fillId="0" borderId="0" xfId="1" applyNumberFormat="1" applyFont="1"/>
    <xf numFmtId="14" fontId="4" fillId="0" borderId="0" xfId="0" applyNumberFormat="1" applyFont="1" applyAlignment="1">
      <alignment horizontal="right" vertical="center"/>
    </xf>
    <xf numFmtId="0" fontId="6" fillId="0" borderId="6" xfId="0" applyFont="1" applyBorder="1" applyAlignment="1">
      <alignment vertical="center"/>
    </xf>
    <xf numFmtId="0" fontId="4" fillId="0" borderId="0" xfId="0" applyFont="1" applyFill="1"/>
    <xf numFmtId="0" fontId="16" fillId="0" borderId="20" xfId="0" applyFont="1" applyBorder="1" applyAlignment="1">
      <alignment horizontal="justify" vertical="center" wrapText="1"/>
    </xf>
    <xf numFmtId="0" fontId="4" fillId="6" borderId="9" xfId="0" applyFont="1" applyFill="1" applyBorder="1"/>
    <xf numFmtId="0" fontId="4" fillId="6" borderId="6" xfId="0" applyFont="1" applyFill="1" applyBorder="1" applyAlignment="1">
      <alignment horizontal="justify" vertical="center"/>
    </xf>
    <xf numFmtId="168" fontId="3" fillId="0" borderId="6" xfId="0" applyNumberFormat="1" applyFont="1" applyBorder="1" applyAlignment="1">
      <alignment horizontal="left"/>
    </xf>
    <xf numFmtId="17" fontId="3" fillId="0" borderId="6" xfId="0" applyNumberFormat="1" applyFont="1" applyBorder="1" applyAlignment="1">
      <alignment horizontal="left"/>
    </xf>
    <xf numFmtId="3" fontId="5" fillId="2" borderId="6" xfId="0" applyNumberFormat="1" applyFont="1" applyFill="1" applyBorder="1" applyAlignment="1">
      <alignment horizontal="left" vertical="center" wrapText="1"/>
    </xf>
    <xf numFmtId="49" fontId="6" fillId="12" borderId="6" xfId="0" applyNumberFormat="1" applyFont="1" applyFill="1" applyBorder="1" applyAlignment="1">
      <alignment horizontal="center" vertical="center" textRotation="90" wrapText="1"/>
    </xf>
    <xf numFmtId="1" fontId="6" fillId="13" borderId="19" xfId="0" applyNumberFormat="1" applyFont="1" applyFill="1" applyBorder="1" applyAlignment="1">
      <alignment horizontal="left" vertical="center" wrapText="1"/>
    </xf>
    <xf numFmtId="9" fontId="6" fillId="13" borderId="11" xfId="19" applyFont="1" applyFill="1" applyBorder="1" applyAlignment="1">
      <alignment horizontal="center" vertical="center"/>
    </xf>
    <xf numFmtId="3" fontId="4" fillId="13" borderId="11" xfId="0" applyNumberFormat="1" applyFont="1" applyFill="1" applyBorder="1" applyAlignment="1">
      <alignment vertical="center"/>
    </xf>
    <xf numFmtId="3" fontId="6" fillId="13" borderId="11" xfId="0" applyNumberFormat="1" applyFont="1" applyFill="1" applyBorder="1" applyAlignment="1">
      <alignment horizontal="right" vertical="center"/>
    </xf>
    <xf numFmtId="174" fontId="6" fillId="13" borderId="11" xfId="0" applyNumberFormat="1" applyFont="1" applyFill="1" applyBorder="1" applyAlignment="1">
      <alignment horizontal="center" vertical="center"/>
    </xf>
    <xf numFmtId="0" fontId="6" fillId="13" borderId="6" xfId="0" applyFont="1" applyFill="1" applyBorder="1" applyAlignment="1">
      <alignment vertical="center"/>
    </xf>
    <xf numFmtId="0" fontId="6" fillId="13" borderId="6" xfId="0" applyFont="1" applyFill="1" applyBorder="1" applyAlignment="1">
      <alignment horizontal="justify" vertical="center"/>
    </xf>
    <xf numFmtId="0" fontId="4" fillId="6" borderId="19" xfId="0" applyFont="1" applyFill="1" applyBorder="1" applyAlignment="1">
      <alignment vertical="center" wrapText="1"/>
    </xf>
    <xf numFmtId="0" fontId="6" fillId="14" borderId="14" xfId="0" applyFont="1" applyFill="1" applyBorder="1" applyAlignment="1">
      <alignment horizontal="left" vertical="center"/>
    </xf>
    <xf numFmtId="1" fontId="6" fillId="14" borderId="15" xfId="0" applyNumberFormat="1" applyFont="1" applyFill="1" applyBorder="1" applyAlignment="1">
      <alignment horizontal="left" vertical="center"/>
    </xf>
    <xf numFmtId="9" fontId="6" fillId="14" borderId="11" xfId="19" applyFont="1" applyFill="1" applyBorder="1" applyAlignment="1">
      <alignment horizontal="center" vertical="center"/>
    </xf>
    <xf numFmtId="3" fontId="4" fillId="14" borderId="11" xfId="0" applyNumberFormat="1" applyFont="1" applyFill="1" applyBorder="1" applyAlignment="1">
      <alignment vertical="center"/>
    </xf>
    <xf numFmtId="3" fontId="6" fillId="14" borderId="11" xfId="0" applyNumberFormat="1" applyFont="1" applyFill="1" applyBorder="1" applyAlignment="1">
      <alignment horizontal="right" vertical="center"/>
    </xf>
    <xf numFmtId="174" fontId="6" fillId="14" borderId="11" xfId="0" applyNumberFormat="1" applyFont="1" applyFill="1" applyBorder="1" applyAlignment="1">
      <alignment horizontal="center" vertical="center"/>
    </xf>
    <xf numFmtId="172" fontId="6" fillId="14" borderId="6" xfId="0" applyNumberFormat="1" applyFont="1" applyFill="1" applyBorder="1" applyAlignment="1">
      <alignment vertical="center"/>
    </xf>
    <xf numFmtId="0" fontId="4" fillId="6" borderId="23" xfId="0" applyFont="1" applyFill="1" applyBorder="1" applyAlignment="1">
      <alignment vertical="center" wrapText="1"/>
    </xf>
    <xf numFmtId="1" fontId="6" fillId="15" borderId="14" xfId="0" applyNumberFormat="1" applyFont="1" applyFill="1" applyBorder="1" applyAlignment="1">
      <alignment horizontal="left" vertical="center" wrapText="1"/>
    </xf>
    <xf numFmtId="1" fontId="6" fillId="15" borderId="15" xfId="0" applyNumberFormat="1" applyFont="1" applyFill="1" applyBorder="1" applyAlignment="1">
      <alignment vertical="center"/>
    </xf>
    <xf numFmtId="0" fontId="6" fillId="15" borderId="16" xfId="0" applyFont="1" applyFill="1" applyBorder="1" applyAlignment="1">
      <alignment vertical="center"/>
    </xf>
    <xf numFmtId="0" fontId="6" fillId="15" borderId="6" xfId="0" applyFont="1" applyFill="1" applyBorder="1" applyAlignment="1">
      <alignment horizontal="justify" vertical="center"/>
    </xf>
    <xf numFmtId="0" fontId="6" fillId="15" borderId="6" xfId="0" applyFont="1" applyFill="1" applyBorder="1" applyAlignment="1">
      <alignment horizontal="center" vertical="center"/>
    </xf>
    <xf numFmtId="9" fontId="6" fillId="15" borderId="6" xfId="19" applyFont="1" applyFill="1" applyBorder="1" applyAlignment="1">
      <alignment horizontal="center" vertical="center"/>
    </xf>
    <xf numFmtId="3" fontId="4" fillId="15" borderId="6" xfId="0" applyNumberFormat="1" applyFont="1" applyFill="1" applyBorder="1" applyAlignment="1">
      <alignment vertical="center"/>
    </xf>
    <xf numFmtId="3" fontId="6" fillId="15" borderId="6" xfId="0" applyNumberFormat="1" applyFont="1" applyFill="1" applyBorder="1" applyAlignment="1">
      <alignment horizontal="right" vertical="center"/>
    </xf>
    <xf numFmtId="174" fontId="6" fillId="15" borderId="6" xfId="0" applyNumberFormat="1" applyFont="1" applyFill="1" applyBorder="1" applyAlignment="1">
      <alignment horizontal="center" vertical="center"/>
    </xf>
    <xf numFmtId="172" fontId="6" fillId="15" borderId="6" xfId="0" applyNumberFormat="1" applyFont="1" applyFill="1" applyBorder="1" applyAlignment="1">
      <alignment vertical="center"/>
    </xf>
    <xf numFmtId="174" fontId="4" fillId="6" borderId="6" xfId="0" applyNumberFormat="1" applyFont="1" applyFill="1" applyBorder="1" applyAlignment="1">
      <alignment horizontal="right" vertical="center" wrapText="1"/>
    </xf>
    <xf numFmtId="0" fontId="4" fillId="6" borderId="6" xfId="0" applyFont="1" applyFill="1" applyBorder="1" applyAlignment="1">
      <alignment vertical="center" wrapText="1"/>
    </xf>
    <xf numFmtId="1" fontId="6" fillId="14" borderId="14" xfId="0" applyNumberFormat="1" applyFont="1" applyFill="1" applyBorder="1" applyAlignment="1">
      <alignment horizontal="left" vertical="center"/>
    </xf>
    <xf numFmtId="0" fontId="6" fillId="14" borderId="16" xfId="0" applyFont="1" applyFill="1" applyBorder="1" applyAlignment="1">
      <alignment vertical="center"/>
    </xf>
    <xf numFmtId="0" fontId="6" fillId="14" borderId="6" xfId="0" applyFont="1" applyFill="1" applyBorder="1" applyAlignment="1">
      <alignment horizontal="center" vertical="center"/>
    </xf>
    <xf numFmtId="9" fontId="6" fillId="14" borderId="6" xfId="19" applyFont="1" applyFill="1" applyBorder="1" applyAlignment="1">
      <alignment horizontal="center" vertical="center"/>
    </xf>
    <xf numFmtId="3" fontId="4" fillId="14" borderId="6" xfId="0" applyNumberFormat="1" applyFont="1" applyFill="1" applyBorder="1" applyAlignment="1">
      <alignment vertical="center"/>
    </xf>
    <xf numFmtId="3" fontId="6" fillId="14" borderId="6" xfId="0" applyNumberFormat="1" applyFont="1" applyFill="1" applyBorder="1" applyAlignment="1">
      <alignment horizontal="right" vertical="center"/>
    </xf>
    <xf numFmtId="174" fontId="6" fillId="14" borderId="6" xfId="0" applyNumberFormat="1" applyFont="1" applyFill="1" applyBorder="1" applyAlignment="1">
      <alignment horizontal="center" vertical="center"/>
    </xf>
    <xf numFmtId="1" fontId="6" fillId="15" borderId="14" xfId="0" applyNumberFormat="1" applyFont="1" applyFill="1" applyBorder="1" applyAlignment="1">
      <alignment horizontal="left" vertical="center" wrapText="1" indent="1"/>
    </xf>
    <xf numFmtId="1" fontId="6" fillId="15" borderId="16" xfId="0" applyNumberFormat="1" applyFont="1" applyFill="1" applyBorder="1" applyAlignment="1">
      <alignment horizontal="left" vertical="center" wrapText="1" indent="1"/>
    </xf>
    <xf numFmtId="174" fontId="6" fillId="15" borderId="6" xfId="0" applyNumberFormat="1" applyFont="1" applyFill="1" applyBorder="1" applyAlignment="1">
      <alignment horizontal="center" vertical="center" wrapText="1"/>
    </xf>
    <xf numFmtId="174" fontId="8" fillId="6" borderId="6" xfId="5" applyNumberFormat="1" applyFont="1" applyFill="1" applyBorder="1" applyAlignment="1">
      <alignment horizontal="center" vertical="center"/>
    </xf>
    <xf numFmtId="0" fontId="4" fillId="6" borderId="45" xfId="0" applyFont="1" applyFill="1" applyBorder="1" applyAlignment="1">
      <alignment vertical="center" wrapText="1"/>
    </xf>
    <xf numFmtId="0" fontId="16" fillId="19" borderId="20" xfId="0" applyFont="1" applyFill="1" applyBorder="1" applyAlignment="1">
      <alignment horizontal="justify" vertical="center" wrapText="1"/>
    </xf>
    <xf numFmtId="174" fontId="8" fillId="6" borderId="20" xfId="5" applyNumberFormat="1" applyFont="1" applyFill="1" applyBorder="1" applyAlignment="1">
      <alignment horizontal="center" vertical="center"/>
    </xf>
    <xf numFmtId="174" fontId="6" fillId="0" borderId="32" xfId="5" applyNumberFormat="1" applyFont="1" applyBorder="1"/>
    <xf numFmtId="3" fontId="4" fillId="0" borderId="0" xfId="0" applyNumberFormat="1" applyFont="1"/>
    <xf numFmtId="174" fontId="4" fillId="0" borderId="0" xfId="0" applyNumberFormat="1" applyFont="1" applyAlignment="1">
      <alignment horizontal="center"/>
    </xf>
    <xf numFmtId="171" fontId="4" fillId="0" borderId="0" xfId="0" applyNumberFormat="1" applyFont="1"/>
    <xf numFmtId="3" fontId="6" fillId="6" borderId="11" xfId="0" applyNumberFormat="1" applyFont="1" applyFill="1" applyBorder="1" applyAlignment="1">
      <alignment vertical="center"/>
    </xf>
    <xf numFmtId="168" fontId="3" fillId="0" borderId="6" xfId="0" applyNumberFormat="1" applyFont="1" applyBorder="1" applyAlignment="1">
      <alignment horizontal="left" vertical="center"/>
    </xf>
    <xf numFmtId="17" fontId="3" fillId="0" borderId="6" xfId="0" applyNumberFormat="1" applyFont="1" applyBorder="1" applyAlignment="1">
      <alignment horizontal="left" vertical="center"/>
    </xf>
    <xf numFmtId="171" fontId="6" fillId="12" borderId="14" xfId="0" applyNumberFormat="1" applyFont="1" applyFill="1" applyBorder="1" applyAlignment="1">
      <alignment horizontal="center" vertical="center" wrapText="1"/>
    </xf>
    <xf numFmtId="1" fontId="6" fillId="13" borderId="19" xfId="0" applyNumberFormat="1" applyFont="1" applyFill="1" applyBorder="1" applyAlignment="1">
      <alignment horizontal="left" vertical="center"/>
    </xf>
    <xf numFmtId="0" fontId="6" fillId="13" borderId="11" xfId="0" applyFont="1" applyFill="1" applyBorder="1" applyAlignment="1">
      <alignment horizontal="left" vertical="center"/>
    </xf>
    <xf numFmtId="170" fontId="6" fillId="13" borderId="11" xfId="0" applyNumberFormat="1" applyFont="1" applyFill="1" applyBorder="1" applyAlignment="1">
      <alignment horizontal="left" vertical="center"/>
    </xf>
    <xf numFmtId="171" fontId="6" fillId="13" borderId="11" xfId="0" applyNumberFormat="1" applyFont="1" applyFill="1" applyBorder="1" applyAlignment="1">
      <alignment horizontal="left" vertical="center"/>
    </xf>
    <xf numFmtId="172" fontId="6" fillId="13" borderId="11" xfId="0" applyNumberFormat="1" applyFont="1" applyFill="1" applyBorder="1" applyAlignment="1">
      <alignment horizontal="left" vertical="center"/>
    </xf>
    <xf numFmtId="0" fontId="14" fillId="13" borderId="11" xfId="0" applyFont="1" applyFill="1" applyBorder="1"/>
    <xf numFmtId="0" fontId="14" fillId="13" borderId="12" xfId="0" applyFont="1" applyFill="1" applyBorder="1" applyAlignment="1">
      <alignment horizontal="justify"/>
    </xf>
    <xf numFmtId="0" fontId="14" fillId="0" borderId="0" xfId="0" applyFont="1"/>
    <xf numFmtId="1" fontId="6" fillId="6" borderId="19" xfId="0" applyNumberFormat="1" applyFont="1" applyFill="1" applyBorder="1" applyAlignment="1">
      <alignment horizontal="center" vertical="center" wrapText="1"/>
    </xf>
    <xf numFmtId="1" fontId="6" fillId="14" borderId="11" xfId="0" applyNumberFormat="1" applyFont="1" applyFill="1" applyBorder="1" applyAlignment="1">
      <alignment horizontal="left" vertical="center"/>
    </xf>
    <xf numFmtId="0" fontId="6" fillId="14" borderId="11" xfId="0" applyFont="1" applyFill="1" applyBorder="1" applyAlignment="1">
      <alignment horizontal="left" vertical="center"/>
    </xf>
    <xf numFmtId="170" fontId="6" fillId="14" borderId="11" xfId="0" applyNumberFormat="1" applyFont="1" applyFill="1" applyBorder="1" applyAlignment="1">
      <alignment horizontal="left" vertical="center"/>
    </xf>
    <xf numFmtId="171" fontId="6" fillId="14" borderId="11" xfId="0" applyNumberFormat="1" applyFont="1" applyFill="1" applyBorder="1" applyAlignment="1">
      <alignment horizontal="left" vertical="center"/>
    </xf>
    <xf numFmtId="172" fontId="6" fillId="14" borderId="11" xfId="0" applyNumberFormat="1" applyFont="1" applyFill="1" applyBorder="1" applyAlignment="1">
      <alignment horizontal="left" vertical="center"/>
    </xf>
    <xf numFmtId="0" fontId="14" fillId="14" borderId="11" xfId="0" applyFont="1" applyFill="1" applyBorder="1"/>
    <xf numFmtId="0" fontId="14" fillId="14" borderId="12" xfId="0" applyFont="1" applyFill="1" applyBorder="1" applyAlignment="1">
      <alignment horizontal="justify"/>
    </xf>
    <xf numFmtId="1" fontId="6" fillId="6" borderId="23" xfId="0" applyNumberFormat="1" applyFont="1" applyFill="1" applyBorder="1" applyAlignment="1">
      <alignment horizontal="center" vertical="center" wrapText="1"/>
    </xf>
    <xf numFmtId="0" fontId="6" fillId="6" borderId="19" xfId="0" applyFont="1" applyFill="1" applyBorder="1" applyAlignment="1">
      <alignment horizontal="center" vertical="center"/>
    </xf>
    <xf numFmtId="0" fontId="6" fillId="6" borderId="11" xfId="0" applyFont="1" applyFill="1" applyBorder="1" applyAlignment="1">
      <alignment horizontal="center" vertical="center"/>
    </xf>
    <xf numFmtId="0" fontId="6" fillId="6" borderId="12" xfId="0" applyFont="1" applyFill="1" applyBorder="1" applyAlignment="1">
      <alignment horizontal="center" vertical="center"/>
    </xf>
    <xf numFmtId="1" fontId="6" fillId="15" borderId="15" xfId="0" applyNumberFormat="1" applyFont="1" applyFill="1" applyBorder="1" applyAlignment="1">
      <alignment horizontal="left" vertical="center"/>
    </xf>
    <xf numFmtId="170" fontId="6" fillId="15" borderId="15" xfId="0" applyNumberFormat="1" applyFont="1" applyFill="1" applyBorder="1" applyAlignment="1">
      <alignment horizontal="left" vertical="center"/>
    </xf>
    <xf numFmtId="171" fontId="6" fillId="15" borderId="15" xfId="0" applyNumberFormat="1" applyFont="1" applyFill="1" applyBorder="1" applyAlignment="1">
      <alignment horizontal="left" vertical="center"/>
    </xf>
    <xf numFmtId="1" fontId="4" fillId="15" borderId="15" xfId="0" applyNumberFormat="1" applyFont="1" applyFill="1" applyBorder="1" applyAlignment="1">
      <alignment vertical="center" wrapText="1"/>
    </xf>
    <xf numFmtId="172" fontId="6" fillId="15" borderId="15" xfId="0" applyNumberFormat="1" applyFont="1" applyFill="1" applyBorder="1" applyAlignment="1">
      <alignment horizontal="left" vertical="center"/>
    </xf>
    <xf numFmtId="0" fontId="14" fillId="15" borderId="15" xfId="0" applyFont="1" applyFill="1" applyBorder="1"/>
    <xf numFmtId="0" fontId="14" fillId="15" borderId="16" xfId="0" applyFont="1" applyFill="1" applyBorder="1" applyAlignment="1">
      <alignment horizontal="justify"/>
    </xf>
    <xf numFmtId="0" fontId="6" fillId="6" borderId="23" xfId="0" applyFont="1" applyFill="1" applyBorder="1" applyAlignment="1">
      <alignment horizontal="center" vertical="center"/>
    </xf>
    <xf numFmtId="0" fontId="6" fillId="6" borderId="0" xfId="0" applyFont="1" applyFill="1" applyAlignment="1">
      <alignment horizontal="center" vertical="center"/>
    </xf>
    <xf numFmtId="0" fontId="6" fillId="6" borderId="25" xfId="0" applyFont="1" applyFill="1" applyBorder="1" applyAlignment="1">
      <alignment horizontal="center" vertical="center"/>
    </xf>
    <xf numFmtId="0" fontId="14" fillId="0" borderId="0" xfId="0" applyFont="1" applyAlignment="1">
      <alignment wrapText="1"/>
    </xf>
    <xf numFmtId="1" fontId="6" fillId="6" borderId="23" xfId="0" applyNumberFormat="1" applyFont="1" applyFill="1" applyBorder="1" applyAlignment="1">
      <alignment horizontal="justify" vertical="center"/>
    </xf>
    <xf numFmtId="1" fontId="6" fillId="6" borderId="0" xfId="0" applyNumberFormat="1" applyFont="1" applyFill="1" applyAlignment="1">
      <alignment horizontal="justify" vertical="center"/>
    </xf>
    <xf numFmtId="1" fontId="6" fillId="6" borderId="25" xfId="0" applyNumberFormat="1" applyFont="1" applyFill="1" applyBorder="1" applyAlignment="1">
      <alignment horizontal="justify" vertical="center"/>
    </xf>
    <xf numFmtId="1" fontId="6" fillId="15" borderId="11" xfId="0" applyNumberFormat="1" applyFont="1" applyFill="1" applyBorder="1" applyAlignment="1">
      <alignment horizontal="justify" vertical="center"/>
    </xf>
    <xf numFmtId="167" fontId="6" fillId="15" borderId="6" xfId="5" applyFont="1" applyFill="1" applyBorder="1" applyAlignment="1">
      <alignment horizontal="justify" vertical="center"/>
    </xf>
    <xf numFmtId="0" fontId="14" fillId="15" borderId="16" xfId="0" applyFont="1" applyFill="1" applyBorder="1" applyAlignment="1">
      <alignment horizontal="center" vertical="center"/>
    </xf>
    <xf numFmtId="1" fontId="4" fillId="6" borderId="23" xfId="0" applyNumberFormat="1" applyFont="1" applyFill="1" applyBorder="1" applyAlignment="1">
      <alignment horizontal="justify" vertical="center"/>
    </xf>
    <xf numFmtId="1" fontId="4" fillId="6" borderId="0" xfId="0" applyNumberFormat="1" applyFont="1" applyFill="1" applyAlignment="1">
      <alignment horizontal="justify" vertical="center"/>
    </xf>
    <xf numFmtId="0" fontId="4" fillId="6" borderId="23" xfId="0" applyFont="1" applyFill="1" applyBorder="1" applyAlignment="1">
      <alignment horizontal="justify" vertical="center"/>
    </xf>
    <xf numFmtId="0" fontId="4" fillId="6" borderId="19" xfId="0" applyFont="1" applyFill="1" applyBorder="1" applyAlignment="1">
      <alignment horizontal="justify" vertical="center"/>
    </xf>
    <xf numFmtId="0" fontId="4" fillId="6" borderId="11" xfId="0" applyFont="1" applyFill="1" applyBorder="1" applyAlignment="1">
      <alignment horizontal="justify" vertical="center"/>
    </xf>
    <xf numFmtId="0" fontId="4" fillId="6" borderId="12" xfId="0" applyFont="1" applyFill="1" applyBorder="1" applyAlignment="1">
      <alignment horizontal="justify" vertical="center"/>
    </xf>
    <xf numFmtId="0" fontId="4" fillId="0" borderId="13" xfId="0" applyFont="1" applyBorder="1" applyAlignment="1">
      <alignment horizontal="center" vertical="center"/>
    </xf>
    <xf numFmtId="0" fontId="4" fillId="6" borderId="27" xfId="0" applyFont="1" applyFill="1" applyBorder="1" applyAlignment="1">
      <alignment horizontal="justify" vertical="center"/>
    </xf>
    <xf numFmtId="0" fontId="4" fillId="6" borderId="25" xfId="0" applyFont="1" applyFill="1" applyBorder="1" applyAlignment="1">
      <alignment horizontal="justify" vertical="center"/>
    </xf>
    <xf numFmtId="0" fontId="4" fillId="0" borderId="16" xfId="0" applyFont="1" applyBorder="1" applyAlignment="1">
      <alignment horizontal="center" vertical="center"/>
    </xf>
    <xf numFmtId="0" fontId="4" fillId="6" borderId="20" xfId="0" applyFont="1" applyFill="1" applyBorder="1" applyAlignment="1">
      <alignment horizontal="justify" vertical="center"/>
    </xf>
    <xf numFmtId="0" fontId="4" fillId="6" borderId="9" xfId="0" applyFont="1" applyFill="1" applyBorder="1" applyAlignment="1">
      <alignment horizontal="justify" vertical="center"/>
    </xf>
    <xf numFmtId="0" fontId="6" fillId="14" borderId="0" xfId="0" applyFont="1" applyFill="1" applyAlignment="1">
      <alignment horizontal="left" vertical="center"/>
    </xf>
    <xf numFmtId="170" fontId="6" fillId="14" borderId="11" xfId="0" applyNumberFormat="1" applyFont="1" applyFill="1" applyBorder="1" applyAlignment="1">
      <alignment horizontal="center" vertical="center"/>
    </xf>
    <xf numFmtId="167" fontId="6" fillId="14" borderId="11" xfId="5" applyFont="1" applyFill="1" applyBorder="1" applyAlignment="1">
      <alignment horizontal="justify" vertical="center"/>
    </xf>
    <xf numFmtId="172" fontId="6" fillId="14" borderId="11" xfId="0" applyNumberFormat="1" applyFont="1" applyFill="1" applyBorder="1" applyAlignment="1">
      <alignment horizontal="center" vertical="center"/>
    </xf>
    <xf numFmtId="0" fontId="14" fillId="14" borderId="12" xfId="0" applyFont="1" applyFill="1" applyBorder="1" applyAlignment="1">
      <alignment horizontal="center" vertical="center"/>
    </xf>
    <xf numFmtId="0" fontId="8" fillId="0" borderId="23" xfId="0" applyFont="1" applyBorder="1" applyAlignment="1">
      <alignment vertical="center"/>
    </xf>
    <xf numFmtId="0" fontId="6" fillId="6" borderId="0" xfId="0" applyFont="1" applyFill="1" applyAlignment="1">
      <alignment horizontal="justify" vertical="center"/>
    </xf>
    <xf numFmtId="0" fontId="6" fillId="6" borderId="19" xfId="0" applyFont="1" applyFill="1" applyBorder="1" applyAlignment="1">
      <alignment horizontal="justify" vertical="center"/>
    </xf>
    <xf numFmtId="0" fontId="6" fillId="6" borderId="11" xfId="0" applyFont="1" applyFill="1" applyBorder="1" applyAlignment="1">
      <alignment horizontal="justify" vertical="center"/>
    </xf>
    <xf numFmtId="0" fontId="6" fillId="6" borderId="12" xfId="0" applyFont="1" applyFill="1" applyBorder="1" applyAlignment="1">
      <alignment horizontal="justify" vertical="center"/>
    </xf>
    <xf numFmtId="1" fontId="6" fillId="15" borderId="15" xfId="0" applyNumberFormat="1" applyFont="1" applyFill="1" applyBorder="1" applyAlignment="1">
      <alignment horizontal="justify" vertical="center"/>
    </xf>
    <xf numFmtId="167" fontId="6" fillId="15" borderId="15" xfId="5" applyFont="1" applyFill="1" applyBorder="1" applyAlignment="1">
      <alignment horizontal="justify" vertical="center"/>
    </xf>
    <xf numFmtId="0" fontId="6" fillId="6" borderId="23" xfId="0" applyFont="1" applyFill="1" applyBorder="1" applyAlignment="1">
      <alignment horizontal="justify" vertical="center"/>
    </xf>
    <xf numFmtId="0" fontId="6" fillId="6" borderId="25" xfId="0" applyFont="1" applyFill="1" applyBorder="1" applyAlignment="1">
      <alignment horizontal="justify" vertical="center"/>
    </xf>
    <xf numFmtId="0" fontId="4" fillId="6" borderId="22" xfId="0" applyFont="1" applyFill="1" applyBorder="1" applyAlignment="1">
      <alignment horizontal="center"/>
    </xf>
    <xf numFmtId="0" fontId="6" fillId="6" borderId="23" xfId="0" applyFont="1" applyFill="1" applyBorder="1" applyAlignment="1">
      <alignment vertical="center"/>
    </xf>
    <xf numFmtId="0" fontId="6" fillId="6" borderId="0" xfId="0" applyFont="1" applyFill="1" applyAlignment="1">
      <alignment vertical="center"/>
    </xf>
    <xf numFmtId="0" fontId="6" fillId="6" borderId="25" xfId="0" applyFont="1" applyFill="1" applyBorder="1" applyAlignment="1">
      <alignment vertical="center"/>
    </xf>
    <xf numFmtId="10" fontId="4" fillId="0" borderId="23" xfId="4" applyNumberFormat="1" applyFont="1" applyBorder="1" applyAlignment="1">
      <alignment horizontal="center" vertical="center"/>
    </xf>
    <xf numFmtId="14" fontId="14" fillId="0" borderId="22" xfId="0" applyNumberFormat="1" applyFont="1" applyBorder="1" applyAlignment="1">
      <alignment vertical="center"/>
    </xf>
    <xf numFmtId="10" fontId="4" fillId="0" borderId="14" xfId="4" applyNumberFormat="1" applyFont="1" applyBorder="1" applyAlignment="1">
      <alignment horizontal="center" vertical="center"/>
    </xf>
    <xf numFmtId="10" fontId="4" fillId="0" borderId="19" xfId="4" applyNumberFormat="1" applyFont="1" applyBorder="1" applyAlignment="1">
      <alignment horizontal="center" vertical="center"/>
    </xf>
    <xf numFmtId="3" fontId="4" fillId="0" borderId="21" xfId="0" applyNumberFormat="1" applyFont="1" applyBorder="1" applyAlignment="1">
      <alignment horizontal="center" vertical="center"/>
    </xf>
    <xf numFmtId="9" fontId="4" fillId="6" borderId="21" xfId="4" applyFont="1" applyFill="1" applyBorder="1" applyAlignment="1">
      <alignment horizontal="center" vertical="center"/>
    </xf>
    <xf numFmtId="9" fontId="4" fillId="6" borderId="19" xfId="4" applyFont="1" applyFill="1" applyBorder="1" applyAlignment="1">
      <alignment horizontal="center" vertical="center"/>
    </xf>
    <xf numFmtId="0" fontId="4" fillId="6" borderId="23" xfId="0" applyFont="1" applyFill="1" applyBorder="1" applyAlignment="1">
      <alignment vertical="center"/>
    </xf>
    <xf numFmtId="0" fontId="4" fillId="6" borderId="25" xfId="0" applyFont="1" applyFill="1" applyBorder="1" applyAlignment="1">
      <alignment vertical="center"/>
    </xf>
    <xf numFmtId="0" fontId="4" fillId="6" borderId="21" xfId="0" applyFont="1" applyFill="1" applyBorder="1" applyAlignment="1">
      <alignment vertical="center"/>
    </xf>
    <xf numFmtId="0" fontId="4" fillId="6" borderId="9" xfId="0" applyFont="1" applyFill="1" applyBorder="1" applyAlignment="1">
      <alignment vertical="center"/>
    </xf>
    <xf numFmtId="0" fontId="4" fillId="6" borderId="13" xfId="0" applyFont="1" applyFill="1" applyBorder="1" applyAlignment="1">
      <alignment vertical="center"/>
    </xf>
    <xf numFmtId="1" fontId="6" fillId="6" borderId="23" xfId="0" applyNumberFormat="1" applyFont="1" applyFill="1" applyBorder="1" applyAlignment="1">
      <alignment vertical="center" wrapText="1"/>
    </xf>
    <xf numFmtId="1" fontId="6" fillId="6" borderId="0" xfId="0" applyNumberFormat="1" applyFont="1" applyFill="1" applyAlignment="1">
      <alignment vertical="center" wrapText="1"/>
    </xf>
    <xf numFmtId="1" fontId="6" fillId="6" borderId="25" xfId="0" applyNumberFormat="1" applyFont="1" applyFill="1" applyBorder="1" applyAlignment="1">
      <alignment vertical="center" wrapText="1"/>
    </xf>
    <xf numFmtId="0" fontId="6" fillId="14" borderId="15" xfId="0" applyFont="1" applyFill="1" applyBorder="1" applyAlignment="1">
      <alignment horizontal="justify" vertical="center"/>
    </xf>
    <xf numFmtId="0" fontId="6" fillId="14" borderId="15" xfId="0" applyFont="1" applyFill="1" applyBorder="1" applyAlignment="1">
      <alignment horizontal="center" vertical="center"/>
    </xf>
    <xf numFmtId="170" fontId="6" fillId="14" borderId="15" xfId="0" applyNumberFormat="1" applyFont="1" applyFill="1" applyBorder="1" applyAlignment="1">
      <alignment horizontal="center" vertical="center"/>
    </xf>
    <xf numFmtId="167" fontId="6" fillId="14" borderId="15" xfId="5" applyFont="1" applyFill="1" applyBorder="1" applyAlignment="1">
      <alignment vertical="center"/>
    </xf>
    <xf numFmtId="167" fontId="6" fillId="14" borderId="15" xfId="5" applyFont="1" applyFill="1" applyBorder="1" applyAlignment="1">
      <alignment horizontal="justify" vertical="center"/>
    </xf>
    <xf numFmtId="172" fontId="6" fillId="14" borderId="15" xfId="0" applyNumberFormat="1" applyFont="1" applyFill="1" applyBorder="1" applyAlignment="1">
      <alignment horizontal="center" vertical="center"/>
    </xf>
    <xf numFmtId="0" fontId="14" fillId="14" borderId="15" xfId="0" applyFont="1" applyFill="1" applyBorder="1"/>
    <xf numFmtId="0" fontId="26" fillId="14" borderId="15" xfId="0" applyFont="1" applyFill="1" applyBorder="1"/>
    <xf numFmtId="0" fontId="14" fillId="4" borderId="15" xfId="0" applyFont="1" applyFill="1" applyBorder="1"/>
    <xf numFmtId="0" fontId="14" fillId="4" borderId="16" xfId="0" applyFont="1" applyFill="1" applyBorder="1" applyAlignment="1">
      <alignment horizontal="center" vertical="center"/>
    </xf>
    <xf numFmtId="1" fontId="6" fillId="15" borderId="9" xfId="0" applyNumberFormat="1" applyFont="1" applyFill="1" applyBorder="1" applyAlignment="1">
      <alignment horizontal="justify" vertical="center"/>
    </xf>
    <xf numFmtId="0" fontId="6" fillId="15" borderId="21" xfId="0" applyFont="1" applyFill="1" applyBorder="1" applyAlignment="1">
      <alignment horizontal="left" vertical="center"/>
    </xf>
    <xf numFmtId="0" fontId="6" fillId="15" borderId="9" xfId="0" applyFont="1" applyFill="1" applyBorder="1" applyAlignment="1">
      <alignment horizontal="left" vertical="center"/>
    </xf>
    <xf numFmtId="167" fontId="6" fillId="15" borderId="9" xfId="5" applyFont="1" applyFill="1" applyBorder="1" applyAlignment="1">
      <alignment vertical="center"/>
    </xf>
    <xf numFmtId="167" fontId="6" fillId="15" borderId="9" xfId="5" applyFont="1" applyFill="1" applyBorder="1" applyAlignment="1">
      <alignment horizontal="justify" vertical="center"/>
    </xf>
    <xf numFmtId="0" fontId="14" fillId="15" borderId="9" xfId="0" applyFont="1" applyFill="1" applyBorder="1"/>
    <xf numFmtId="0" fontId="26" fillId="15" borderId="9" xfId="0" applyFont="1" applyFill="1" applyBorder="1"/>
    <xf numFmtId="0" fontId="14" fillId="15" borderId="13" xfId="0" applyFont="1" applyFill="1" applyBorder="1" applyAlignment="1">
      <alignment horizontal="center" vertical="center"/>
    </xf>
    <xf numFmtId="0" fontId="14" fillId="0" borderId="0" xfId="0" applyFont="1" applyAlignment="1">
      <alignment horizontal="center"/>
    </xf>
    <xf numFmtId="9" fontId="4" fillId="6" borderId="14" xfId="4" applyFont="1" applyFill="1" applyBorder="1" applyAlignment="1">
      <alignment horizontal="center" vertical="center"/>
    </xf>
    <xf numFmtId="171" fontId="4" fillId="0" borderId="6" xfId="0" applyNumberFormat="1" applyFont="1" applyBorder="1" applyAlignment="1">
      <alignment horizontal="justify" vertical="center"/>
    </xf>
    <xf numFmtId="1" fontId="6" fillId="6" borderId="23" xfId="0" applyNumberFormat="1" applyFont="1" applyFill="1" applyBorder="1" applyAlignment="1">
      <alignment vertical="center"/>
    </xf>
    <xf numFmtId="1" fontId="6" fillId="6" borderId="0" xfId="0" applyNumberFormat="1" applyFont="1" applyFill="1" applyAlignment="1">
      <alignment vertical="center"/>
    </xf>
    <xf numFmtId="1" fontId="6" fillId="6" borderId="25" xfId="0" applyNumberFormat="1" applyFont="1" applyFill="1" applyBorder="1" applyAlignment="1">
      <alignment vertical="center"/>
    </xf>
    <xf numFmtId="167" fontId="6" fillId="15" borderId="15" xfId="5" applyFont="1" applyFill="1" applyBorder="1" applyAlignment="1">
      <alignment horizontal="left" vertical="center"/>
    </xf>
    <xf numFmtId="0" fontId="6" fillId="14" borderId="0" xfId="0" applyFont="1" applyFill="1" applyAlignment="1">
      <alignment horizontal="center" vertical="center"/>
    </xf>
    <xf numFmtId="170" fontId="6" fillId="14" borderId="0" xfId="0" applyNumberFormat="1" applyFont="1" applyFill="1" applyAlignment="1">
      <alignment horizontal="center" vertical="center"/>
    </xf>
    <xf numFmtId="167" fontId="6" fillId="14" borderId="0" xfId="5" applyFont="1" applyFill="1" applyAlignment="1">
      <alignment horizontal="justify" vertical="center"/>
    </xf>
    <xf numFmtId="1" fontId="6" fillId="14" borderId="0" xfId="0" applyNumberFormat="1" applyFont="1" applyFill="1" applyAlignment="1">
      <alignment vertical="center"/>
    </xf>
    <xf numFmtId="1" fontId="14" fillId="14" borderId="0" xfId="0" applyNumberFormat="1" applyFont="1" applyFill="1"/>
    <xf numFmtId="0" fontId="14" fillId="4" borderId="0" xfId="0" applyFont="1" applyFill="1"/>
    <xf numFmtId="0" fontId="14" fillId="4" borderId="25" xfId="0" applyFont="1" applyFill="1" applyBorder="1" applyAlignment="1">
      <alignment horizontal="center" vertical="center"/>
    </xf>
    <xf numFmtId="0" fontId="6" fillId="6" borderId="19" xfId="0" applyFont="1" applyFill="1" applyBorder="1" applyAlignment="1">
      <alignment vertical="center" wrapText="1"/>
    </xf>
    <xf numFmtId="0" fontId="6" fillId="6" borderId="11" xfId="0" applyFont="1" applyFill="1" applyBorder="1" applyAlignment="1">
      <alignment vertical="center" wrapText="1"/>
    </xf>
    <xf numFmtId="0" fontId="6" fillId="6" borderId="12" xfId="0" applyFont="1" applyFill="1" applyBorder="1" applyAlignment="1">
      <alignment vertical="center" wrapText="1"/>
    </xf>
    <xf numFmtId="0" fontId="6" fillId="6" borderId="23" xfId="0" applyFont="1" applyFill="1" applyBorder="1" applyAlignment="1">
      <alignment vertical="center" wrapText="1"/>
    </xf>
    <xf numFmtId="0" fontId="6" fillId="6" borderId="0" xfId="0" applyFont="1" applyFill="1" applyAlignment="1">
      <alignment vertical="center" wrapText="1"/>
    </xf>
    <xf numFmtId="0" fontId="6" fillId="6" borderId="25" xfId="0" applyFont="1" applyFill="1" applyBorder="1" applyAlignment="1">
      <alignment vertical="center" wrapText="1"/>
    </xf>
    <xf numFmtId="0" fontId="4" fillId="6" borderId="22" xfId="0" applyFont="1" applyFill="1" applyBorder="1" applyAlignment="1">
      <alignment horizontal="justify" vertical="center"/>
    </xf>
    <xf numFmtId="1" fontId="4" fillId="6" borderId="23" xfId="0" applyNumberFormat="1" applyFont="1" applyFill="1" applyBorder="1" applyAlignment="1">
      <alignment horizontal="center" vertical="center"/>
    </xf>
    <xf numFmtId="9" fontId="4" fillId="0" borderId="22" xfId="20" applyFont="1" applyBorder="1" applyAlignment="1">
      <alignment horizontal="center" vertical="center"/>
    </xf>
    <xf numFmtId="174" fontId="6" fillId="15" borderId="15" xfId="0" applyNumberFormat="1" applyFont="1" applyFill="1" applyBorder="1" applyAlignment="1">
      <alignment horizontal="center" vertical="center"/>
    </xf>
    <xf numFmtId="1" fontId="6" fillId="14" borderId="11" xfId="0" applyNumberFormat="1" applyFont="1" applyFill="1" applyBorder="1" applyAlignment="1">
      <alignment horizontal="center" vertical="center"/>
    </xf>
    <xf numFmtId="0" fontId="6" fillId="6" borderId="11" xfId="0" applyFont="1" applyFill="1" applyBorder="1" applyAlignment="1">
      <alignment vertical="center"/>
    </xf>
    <xf numFmtId="0" fontId="6" fillId="6" borderId="12" xfId="0" applyFont="1" applyFill="1" applyBorder="1" applyAlignment="1">
      <alignment vertical="center"/>
    </xf>
    <xf numFmtId="1" fontId="6" fillId="6" borderId="21" xfId="0" applyNumberFormat="1" applyFont="1" applyFill="1" applyBorder="1" applyAlignment="1">
      <alignment vertical="center"/>
    </xf>
    <xf numFmtId="1" fontId="6" fillId="6" borderId="9" xfId="0" applyNumberFormat="1" applyFont="1" applyFill="1" applyBorder="1" applyAlignment="1">
      <alignment vertical="center"/>
    </xf>
    <xf numFmtId="1" fontId="6" fillId="6" borderId="13" xfId="0" applyNumberFormat="1" applyFont="1" applyFill="1" applyBorder="1" applyAlignment="1">
      <alignment vertical="center"/>
    </xf>
    <xf numFmtId="0" fontId="6" fillId="6" borderId="9" xfId="0" applyFont="1" applyFill="1" applyBorder="1" applyAlignment="1">
      <alignment vertical="center"/>
    </xf>
    <xf numFmtId="0" fontId="6" fillId="6" borderId="13" xfId="0" applyFont="1" applyFill="1" applyBorder="1" applyAlignment="1">
      <alignment vertical="center"/>
    </xf>
    <xf numFmtId="0" fontId="4" fillId="6" borderId="9" xfId="0" applyFont="1" applyFill="1" applyBorder="1" applyAlignment="1">
      <alignment horizontal="justify"/>
    </xf>
    <xf numFmtId="167" fontId="4" fillId="6" borderId="27" xfId="5" applyFont="1" applyFill="1" applyBorder="1" applyAlignment="1">
      <alignment horizontal="center" vertical="center"/>
    </xf>
    <xf numFmtId="1" fontId="4" fillId="6" borderId="21" xfId="0" applyNumberFormat="1" applyFont="1" applyFill="1" applyBorder="1" applyAlignment="1">
      <alignment horizontal="center" vertical="center"/>
    </xf>
    <xf numFmtId="1" fontId="14" fillId="0" borderId="27" xfId="0" applyNumberFormat="1" applyFont="1" applyBorder="1" applyAlignment="1">
      <alignment horizontal="center" vertical="center"/>
    </xf>
    <xf numFmtId="0" fontId="14" fillId="0" borderId="27" xfId="0" applyFont="1" applyBorder="1" applyAlignment="1">
      <alignment horizontal="center" vertical="center"/>
    </xf>
    <xf numFmtId="14" fontId="14" fillId="0" borderId="6" xfId="0" applyNumberFormat="1" applyFont="1" applyBorder="1" applyAlignment="1">
      <alignment vertical="center"/>
    </xf>
    <xf numFmtId="14" fontId="14" fillId="0" borderId="27" xfId="0" applyNumberFormat="1" applyFont="1" applyBorder="1" applyAlignment="1">
      <alignment vertical="center"/>
    </xf>
    <xf numFmtId="0" fontId="6" fillId="6" borderId="6" xfId="0" applyFont="1" applyFill="1" applyBorder="1" applyAlignment="1">
      <alignment horizontal="justify" vertical="center"/>
    </xf>
    <xf numFmtId="0" fontId="6" fillId="6" borderId="6" xfId="0" applyFont="1" applyFill="1" applyBorder="1" applyAlignment="1">
      <alignment horizontal="center" vertical="center" wrapText="1"/>
    </xf>
    <xf numFmtId="9" fontId="6" fillId="6" borderId="6" xfId="4" applyFont="1" applyFill="1" applyBorder="1" applyAlignment="1">
      <alignment horizontal="center" vertical="center"/>
    </xf>
    <xf numFmtId="167" fontId="6" fillId="6" borderId="6" xfId="5" applyFont="1" applyFill="1" applyBorder="1" applyAlignment="1">
      <alignment horizontal="center" vertical="center"/>
    </xf>
    <xf numFmtId="167" fontId="6" fillId="0" borderId="6" xfId="5" applyFont="1" applyFill="1" applyBorder="1" applyAlignment="1">
      <alignment horizontal="center" vertical="center"/>
    </xf>
    <xf numFmtId="171" fontId="6" fillId="6" borderId="6" xfId="0" applyNumberFormat="1" applyFont="1" applyFill="1" applyBorder="1" applyAlignment="1">
      <alignment horizontal="center" vertical="center"/>
    </xf>
    <xf numFmtId="14" fontId="17" fillId="0" borderId="6" xfId="0" applyNumberFormat="1" applyFont="1" applyBorder="1" applyAlignment="1">
      <alignment vertical="center"/>
    </xf>
    <xf numFmtId="0" fontId="17" fillId="0" borderId="6" xfId="0" applyFont="1" applyBorder="1" applyAlignment="1">
      <alignment horizontal="justify" vertical="center" wrapText="1"/>
    </xf>
    <xf numFmtId="0" fontId="17" fillId="0" borderId="0" xfId="0" applyFont="1"/>
    <xf numFmtId="171" fontId="8" fillId="0" borderId="0" xfId="21" applyNumberFormat="1" applyFont="1" applyAlignment="1">
      <alignment horizontal="center" vertical="center"/>
    </xf>
    <xf numFmtId="0" fontId="14" fillId="0" borderId="0" xfId="0" applyFont="1" applyAlignment="1">
      <alignment horizontal="justify"/>
    </xf>
    <xf numFmtId="3" fontId="4" fillId="0" borderId="0" xfId="0" applyNumberFormat="1" applyFont="1" applyAlignment="1">
      <alignment horizontal="right" vertical="center"/>
    </xf>
    <xf numFmtId="4" fontId="4" fillId="0" borderId="0" xfId="0" applyNumberFormat="1" applyFont="1" applyAlignment="1">
      <alignment horizontal="justify" vertical="center"/>
    </xf>
    <xf numFmtId="167" fontId="4" fillId="0" borderId="0" xfId="0" applyNumberFormat="1" applyFont="1" applyAlignment="1">
      <alignment horizontal="justify" vertical="center"/>
    </xf>
    <xf numFmtId="0" fontId="13" fillId="0" borderId="0" xfId="0" applyFont="1" applyAlignment="1">
      <alignment horizontal="justify"/>
    </xf>
    <xf numFmtId="164" fontId="13" fillId="0" borderId="0" xfId="21" applyFont="1" applyAlignment="1">
      <alignment horizontal="justify"/>
    </xf>
    <xf numFmtId="171" fontId="4" fillId="0" borderId="0" xfId="0" applyNumberFormat="1" applyFont="1" applyAlignment="1">
      <alignment horizontal="justify"/>
    </xf>
    <xf numFmtId="164" fontId="4" fillId="0" borderId="0" xfId="21" applyFont="1" applyAlignment="1">
      <alignment horizontal="justify"/>
    </xf>
    <xf numFmtId="0" fontId="4" fillId="0" borderId="0" xfId="0" applyFont="1" applyAlignment="1">
      <alignment horizontal="center" wrapText="1"/>
    </xf>
    <xf numFmtId="0" fontId="7" fillId="15" borderId="14" xfId="0" applyFont="1" applyFill="1" applyBorder="1" applyAlignment="1">
      <alignment horizontal="left" vertical="center"/>
    </xf>
    <xf numFmtId="0" fontId="8" fillId="0" borderId="6" xfId="0" applyFont="1" applyFill="1" applyBorder="1" applyAlignment="1">
      <alignment horizontal="justify" vertical="center" wrapText="1"/>
    </xf>
    <xf numFmtId="0" fontId="4" fillId="0" borderId="0" xfId="0" applyFont="1" applyBorder="1"/>
    <xf numFmtId="0" fontId="23" fillId="0" borderId="3" xfId="0" applyFont="1" applyBorder="1"/>
    <xf numFmtId="0" fontId="23" fillId="0" borderId="4" xfId="0" applyFont="1" applyBorder="1"/>
    <xf numFmtId="0" fontId="23" fillId="0" borderId="6" xfId="0" applyFont="1" applyBorder="1" applyAlignment="1">
      <alignment horizontal="left"/>
    </xf>
    <xf numFmtId="168" fontId="23" fillId="0" borderId="7" xfId="0" applyNumberFormat="1" applyFont="1" applyBorder="1" applyAlignment="1">
      <alignment horizontal="left"/>
    </xf>
    <xf numFmtId="0" fontId="23" fillId="0" borderId="6" xfId="0" applyFont="1" applyBorder="1"/>
    <xf numFmtId="17" fontId="23" fillId="0" borderId="7" xfId="0" applyNumberFormat="1" applyFont="1" applyBorder="1" applyAlignment="1">
      <alignment horizontal="left"/>
    </xf>
    <xf numFmtId="0" fontId="23" fillId="0" borderId="6" xfId="0" applyFont="1" applyBorder="1" applyAlignment="1">
      <alignment vertical="center"/>
    </xf>
    <xf numFmtId="3" fontId="27" fillId="2" borderId="7" xfId="0" applyNumberFormat="1" applyFont="1" applyFill="1" applyBorder="1" applyAlignment="1">
      <alignment horizontal="left" vertical="center" wrapText="1"/>
    </xf>
    <xf numFmtId="0" fontId="21" fillId="12" borderId="12" xfId="0" applyFont="1" applyFill="1" applyBorder="1" applyAlignment="1">
      <alignment horizontal="center" vertical="center" wrapText="1"/>
    </xf>
    <xf numFmtId="1" fontId="6" fillId="13" borderId="38" xfId="0" applyNumberFormat="1" applyFont="1" applyFill="1" applyBorder="1" applyAlignment="1">
      <alignment horizontal="center" vertical="center" wrapText="1"/>
    </xf>
    <xf numFmtId="0" fontId="4" fillId="13" borderId="6" xfId="0" applyFont="1" applyFill="1" applyBorder="1"/>
    <xf numFmtId="0" fontId="4" fillId="13" borderId="7" xfId="0" applyFont="1" applyFill="1" applyBorder="1"/>
    <xf numFmtId="0" fontId="4" fillId="14" borderId="6" xfId="0" applyFont="1" applyFill="1" applyBorder="1"/>
    <xf numFmtId="0" fontId="4" fillId="14" borderId="7" xfId="0" applyFont="1" applyFill="1" applyBorder="1"/>
    <xf numFmtId="1" fontId="6" fillId="15" borderId="6" xfId="0" applyNumberFormat="1" applyFont="1" applyFill="1" applyBorder="1" applyAlignment="1">
      <alignment horizontal="left" vertical="center" wrapText="1" indent="1"/>
    </xf>
    <xf numFmtId="0" fontId="4" fillId="15" borderId="6" xfId="0" applyFont="1" applyFill="1" applyBorder="1"/>
    <xf numFmtId="0" fontId="4" fillId="15" borderId="7" xfId="0" applyFont="1" applyFill="1" applyBorder="1"/>
    <xf numFmtId="167" fontId="7" fillId="0" borderId="33" xfId="5" applyFont="1" applyBorder="1" applyAlignment="1">
      <alignment vertical="center"/>
    </xf>
    <xf numFmtId="0" fontId="23" fillId="0" borderId="0" xfId="0" applyFont="1" applyAlignment="1">
      <alignment vertical="center"/>
    </xf>
    <xf numFmtId="167" fontId="22" fillId="0" borderId="0" xfId="5" applyFont="1"/>
    <xf numFmtId="171" fontId="22" fillId="0" borderId="0" xfId="0" applyNumberFormat="1" applyFont="1"/>
    <xf numFmtId="0" fontId="22" fillId="0" borderId="11" xfId="0" applyFont="1" applyBorder="1"/>
    <xf numFmtId="0" fontId="6" fillId="0" borderId="3" xfId="0" applyFont="1" applyBorder="1"/>
    <xf numFmtId="0" fontId="6" fillId="0" borderId="4" xfId="0" applyFont="1" applyBorder="1" applyAlignment="1">
      <alignment horizontal="justify"/>
    </xf>
    <xf numFmtId="0" fontId="6" fillId="0" borderId="6" xfId="0" applyFont="1" applyBorder="1" applyAlignment="1">
      <alignment horizontal="left"/>
    </xf>
    <xf numFmtId="168" fontId="6" fillId="0" borderId="7" xfId="0" applyNumberFormat="1" applyFont="1" applyBorder="1" applyAlignment="1">
      <alignment horizontal="justify"/>
    </xf>
    <xf numFmtId="0" fontId="6" fillId="0" borderId="6" xfId="0" applyFont="1" applyBorder="1"/>
    <xf numFmtId="17" fontId="6" fillId="0" borderId="7" xfId="0" applyNumberFormat="1" applyFont="1" applyBorder="1" applyAlignment="1">
      <alignment horizontal="justify"/>
    </xf>
    <xf numFmtId="3" fontId="11" fillId="2" borderId="7" xfId="0" applyNumberFormat="1" applyFont="1" applyFill="1" applyBorder="1" applyAlignment="1">
      <alignment horizontal="justify" vertical="center" wrapText="1"/>
    </xf>
    <xf numFmtId="0" fontId="11" fillId="3" borderId="14" xfId="0" applyFont="1" applyFill="1" applyBorder="1" applyAlignment="1">
      <alignment horizontal="center" vertical="center" textRotation="90" wrapText="1"/>
    </xf>
    <xf numFmtId="0" fontId="6" fillId="13" borderId="38" xfId="26" applyFont="1" applyFill="1" applyBorder="1" applyAlignment="1">
      <alignment horizontal="center" vertical="center" wrapText="1"/>
    </xf>
    <xf numFmtId="0" fontId="6" fillId="13" borderId="15" xfId="26" applyFont="1" applyFill="1" applyBorder="1" applyAlignment="1">
      <alignment vertical="center"/>
    </xf>
    <xf numFmtId="0" fontId="6" fillId="13" borderId="15" xfId="26" applyFont="1" applyFill="1" applyBorder="1" applyAlignment="1">
      <alignment horizontal="justify" vertical="center"/>
    </xf>
    <xf numFmtId="0" fontId="6" fillId="13" borderId="15" xfId="26" applyFont="1" applyFill="1" applyBorder="1" applyAlignment="1">
      <alignment horizontal="center" vertical="center"/>
    </xf>
    <xf numFmtId="0" fontId="4" fillId="13" borderId="15" xfId="26" applyFont="1" applyFill="1" applyBorder="1" applyAlignment="1">
      <alignment vertical="center"/>
    </xf>
    <xf numFmtId="0" fontId="6" fillId="13" borderId="15" xfId="5" applyNumberFormat="1" applyFont="1" applyFill="1" applyBorder="1" applyAlignment="1">
      <alignment vertical="center"/>
    </xf>
    <xf numFmtId="174" fontId="6" fillId="13" borderId="15" xfId="5" applyNumberFormat="1" applyFont="1" applyFill="1" applyBorder="1" applyAlignment="1">
      <alignment vertical="center"/>
    </xf>
    <xf numFmtId="0" fontId="6" fillId="13" borderId="15" xfId="5" applyNumberFormat="1" applyFont="1" applyFill="1" applyBorder="1" applyAlignment="1">
      <alignment horizontal="center" vertical="center"/>
    </xf>
    <xf numFmtId="0" fontId="6" fillId="13" borderId="17" xfId="26" applyFont="1" applyFill="1" applyBorder="1" applyAlignment="1">
      <alignment vertical="center"/>
    </xf>
    <xf numFmtId="0" fontId="4" fillId="0" borderId="0" xfId="26" applyFont="1"/>
    <xf numFmtId="0" fontId="6" fillId="14" borderId="11" xfId="26" applyFont="1" applyFill="1" applyBorder="1" applyAlignment="1">
      <alignment horizontal="center" vertical="center"/>
    </xf>
    <xf numFmtId="0" fontId="6" fillId="14" borderId="11" xfId="26" applyFont="1" applyFill="1" applyBorder="1" applyAlignment="1">
      <alignment vertical="center"/>
    </xf>
    <xf numFmtId="0" fontId="6" fillId="14" borderId="15" xfId="26" applyFont="1" applyFill="1" applyBorder="1" applyAlignment="1">
      <alignment vertical="center"/>
    </xf>
    <xf numFmtId="0" fontId="6" fillId="14" borderId="15" xfId="26" applyFont="1" applyFill="1" applyBorder="1" applyAlignment="1">
      <alignment horizontal="justify" vertical="center"/>
    </xf>
    <xf numFmtId="0" fontId="6" fillId="14" borderId="15" xfId="26" applyFont="1" applyFill="1" applyBorder="1" applyAlignment="1">
      <alignment horizontal="center" vertical="center"/>
    </xf>
    <xf numFmtId="0" fontId="4" fillId="14" borderId="15" xfId="26" applyFont="1" applyFill="1" applyBorder="1" applyAlignment="1">
      <alignment vertical="center"/>
    </xf>
    <xf numFmtId="0" fontId="6" fillId="14" borderId="15" xfId="5" applyNumberFormat="1" applyFont="1" applyFill="1" applyBorder="1" applyAlignment="1">
      <alignment vertical="center"/>
    </xf>
    <xf numFmtId="174" fontId="6" fillId="14" borderId="15" xfId="5" applyNumberFormat="1" applyFont="1" applyFill="1" applyBorder="1" applyAlignment="1">
      <alignment vertical="center"/>
    </xf>
    <xf numFmtId="0" fontId="6" fillId="14" borderId="15" xfId="5" applyNumberFormat="1" applyFont="1" applyFill="1" applyBorder="1" applyAlignment="1">
      <alignment horizontal="center" vertical="center"/>
    </xf>
    <xf numFmtId="0" fontId="6" fillId="14" borderId="17" xfId="26" applyFont="1" applyFill="1" applyBorder="1" applyAlignment="1">
      <alignment vertical="center"/>
    </xf>
    <xf numFmtId="0" fontId="6" fillId="0" borderId="5" xfId="26" applyFont="1" applyBorder="1" applyAlignment="1">
      <alignment vertical="center" wrapText="1"/>
    </xf>
    <xf numFmtId="0" fontId="6" fillId="0" borderId="0" xfId="26" applyFont="1" applyAlignment="1">
      <alignment vertical="center" wrapText="1"/>
    </xf>
    <xf numFmtId="0" fontId="6" fillId="0" borderId="25" xfId="26" applyFont="1" applyBorder="1" applyAlignment="1">
      <alignment vertical="center" wrapText="1"/>
    </xf>
    <xf numFmtId="0" fontId="6" fillId="0" borderId="11" xfId="26" applyFont="1" applyBorder="1" applyAlignment="1">
      <alignment vertical="center" wrapText="1"/>
    </xf>
    <xf numFmtId="0" fontId="6" fillId="0" borderId="12" xfId="26" applyFont="1" applyBorder="1" applyAlignment="1">
      <alignment vertical="center" wrapText="1"/>
    </xf>
    <xf numFmtId="0" fontId="6" fillId="18" borderId="15" xfId="26" applyFont="1" applyFill="1" applyBorder="1" applyAlignment="1">
      <alignment horizontal="center" vertical="center" wrapText="1"/>
    </xf>
    <xf numFmtId="0" fontId="6" fillId="18" borderId="15" xfId="26" applyFont="1" applyFill="1" applyBorder="1" applyAlignment="1">
      <alignment vertical="center"/>
    </xf>
    <xf numFmtId="0" fontId="6" fillId="18" borderId="15" xfId="26" applyFont="1" applyFill="1" applyBorder="1" applyAlignment="1">
      <alignment horizontal="justify" vertical="center"/>
    </xf>
    <xf numFmtId="0" fontId="6" fillId="18" borderId="15" xfId="26" applyFont="1" applyFill="1" applyBorder="1" applyAlignment="1">
      <alignment horizontal="center" vertical="center"/>
    </xf>
    <xf numFmtId="0" fontId="4" fillId="18" borderId="15" xfId="26" applyFont="1" applyFill="1" applyBorder="1" applyAlignment="1">
      <alignment vertical="center"/>
    </xf>
    <xf numFmtId="0" fontId="6" fillId="18" borderId="15" xfId="5" applyNumberFormat="1" applyFont="1" applyFill="1" applyBorder="1" applyAlignment="1">
      <alignment vertical="center"/>
    </xf>
    <xf numFmtId="174" fontId="6" fillId="18" borderId="15" xfId="5" applyNumberFormat="1" applyFont="1" applyFill="1" applyBorder="1" applyAlignment="1">
      <alignment vertical="center"/>
    </xf>
    <xf numFmtId="0" fontId="6" fillId="18" borderId="15" xfId="5" applyNumberFormat="1" applyFont="1" applyFill="1" applyBorder="1" applyAlignment="1">
      <alignment horizontal="center" vertical="center"/>
    </xf>
    <xf numFmtId="0" fontId="6" fillId="18" borderId="17" xfId="26" applyFont="1" applyFill="1" applyBorder="1" applyAlignment="1">
      <alignment vertical="center"/>
    </xf>
    <xf numFmtId="0" fontId="4" fillId="6" borderId="5" xfId="26" applyFont="1" applyFill="1" applyBorder="1" applyAlignment="1">
      <alignment vertical="center" wrapText="1"/>
    </xf>
    <xf numFmtId="0" fontId="4" fillId="6" borderId="0" xfId="26" applyFont="1" applyFill="1" applyAlignment="1">
      <alignment vertical="center" wrapText="1"/>
    </xf>
    <xf numFmtId="0" fontId="4" fillId="6" borderId="25" xfId="26" applyFont="1" applyFill="1" applyBorder="1" applyAlignment="1">
      <alignment vertical="center" wrapText="1"/>
    </xf>
    <xf numFmtId="0" fontId="4" fillId="6" borderId="19" xfId="26" applyFont="1" applyFill="1" applyBorder="1" applyAlignment="1">
      <alignment vertical="center" wrapText="1"/>
    </xf>
    <xf numFmtId="0" fontId="4" fillId="6" borderId="11" xfId="26" applyFont="1" applyFill="1" applyBorder="1" applyAlignment="1">
      <alignment vertical="center" wrapText="1"/>
    </xf>
    <xf numFmtId="0" fontId="4" fillId="6" borderId="12" xfId="26" applyFont="1" applyFill="1" applyBorder="1" applyAlignment="1">
      <alignment vertical="center" wrapText="1"/>
    </xf>
    <xf numFmtId="167" fontId="8" fillId="6" borderId="14" xfId="5" applyFont="1" applyFill="1" applyBorder="1" applyAlignment="1">
      <alignment horizontal="center" vertical="center" wrapText="1"/>
    </xf>
    <xf numFmtId="0" fontId="4" fillId="6" borderId="0" xfId="26" applyFont="1" applyFill="1"/>
    <xf numFmtId="0" fontId="4" fillId="6" borderId="23" xfId="26" applyFont="1" applyFill="1" applyBorder="1" applyAlignment="1">
      <alignment vertical="center" wrapText="1"/>
    </xf>
    <xf numFmtId="0" fontId="4" fillId="6" borderId="9" xfId="26" applyFont="1" applyFill="1" applyBorder="1" applyAlignment="1">
      <alignment vertical="center" wrapText="1"/>
    </xf>
    <xf numFmtId="0" fontId="4" fillId="6" borderId="13" xfId="26" applyFont="1" applyFill="1" applyBorder="1" applyAlignment="1">
      <alignment vertical="center" wrapText="1"/>
    </xf>
    <xf numFmtId="0" fontId="4" fillId="6" borderId="21" xfId="26" applyFont="1" applyFill="1" applyBorder="1" applyAlignment="1">
      <alignment vertical="center" wrapText="1"/>
    </xf>
    <xf numFmtId="0" fontId="4" fillId="0" borderId="25" xfId="26" applyFont="1" applyBorder="1"/>
    <xf numFmtId="0" fontId="6" fillId="14" borderId="15" xfId="26" applyFont="1" applyFill="1" applyBorder="1" applyAlignment="1">
      <alignment horizontal="justify" vertical="center" wrapText="1"/>
    </xf>
    <xf numFmtId="0" fontId="6" fillId="14" borderId="16" xfId="26" applyFont="1" applyFill="1" applyBorder="1" applyAlignment="1">
      <alignment vertical="center"/>
    </xf>
    <xf numFmtId="0" fontId="6" fillId="14" borderId="14" xfId="26" applyFont="1" applyFill="1" applyBorder="1" applyAlignment="1">
      <alignment vertical="center"/>
    </xf>
    <xf numFmtId="167" fontId="6" fillId="14" borderId="15" xfId="5" applyFont="1" applyFill="1" applyBorder="1" applyAlignment="1">
      <alignment horizontal="center" vertical="center"/>
    </xf>
    <xf numFmtId="167" fontId="4" fillId="14" borderId="15" xfId="5" applyFont="1" applyFill="1" applyBorder="1" applyAlignment="1">
      <alignment vertical="center"/>
    </xf>
    <xf numFmtId="1" fontId="6" fillId="14" borderId="15" xfId="26" applyNumberFormat="1" applyFont="1" applyFill="1" applyBorder="1" applyAlignment="1">
      <alignment horizontal="center" vertical="center"/>
    </xf>
    <xf numFmtId="0" fontId="6" fillId="18" borderId="15" xfId="26" applyFont="1" applyFill="1" applyBorder="1" applyAlignment="1">
      <alignment horizontal="justify" vertical="center" wrapText="1"/>
    </xf>
    <xf numFmtId="167" fontId="6" fillId="18" borderId="15" xfId="5" applyFont="1" applyFill="1" applyBorder="1" applyAlignment="1">
      <alignment horizontal="center" vertical="center"/>
    </xf>
    <xf numFmtId="167" fontId="4" fillId="18" borderId="15" xfId="5" applyFont="1" applyFill="1" applyBorder="1" applyAlignment="1">
      <alignment vertical="center"/>
    </xf>
    <xf numFmtId="1" fontId="6" fillId="18" borderId="15" xfId="26" applyNumberFormat="1" applyFont="1" applyFill="1" applyBorder="1" applyAlignment="1">
      <alignment horizontal="center" vertical="center"/>
    </xf>
    <xf numFmtId="49" fontId="4" fillId="6" borderId="6" xfId="27" applyNumberFormat="1" applyFont="1" applyFill="1" applyBorder="1" applyAlignment="1">
      <alignment horizontal="justify" vertical="center" wrapText="1"/>
    </xf>
    <xf numFmtId="0" fontId="6" fillId="6" borderId="5" xfId="26" applyFont="1" applyFill="1" applyBorder="1" applyAlignment="1">
      <alignment vertical="center" wrapText="1"/>
    </xf>
    <xf numFmtId="0" fontId="6" fillId="6" borderId="0" xfId="26" applyFont="1" applyFill="1" applyAlignment="1">
      <alignment vertical="center" wrapText="1"/>
    </xf>
    <xf numFmtId="0" fontId="6" fillId="6" borderId="25" xfId="26" applyFont="1" applyFill="1" applyBorder="1" applyAlignment="1">
      <alignment vertical="center" wrapText="1"/>
    </xf>
    <xf numFmtId="0" fontId="6" fillId="6" borderId="19" xfId="26" applyFont="1" applyFill="1" applyBorder="1" applyAlignment="1">
      <alignment vertical="center" wrapText="1"/>
    </xf>
    <xf numFmtId="0" fontId="6" fillId="6" borderId="11" xfId="26" applyFont="1" applyFill="1" applyBorder="1" applyAlignment="1">
      <alignment vertical="center" wrapText="1"/>
    </xf>
    <xf numFmtId="0" fontId="6" fillId="6" borderId="12" xfId="26" applyFont="1" applyFill="1" applyBorder="1" applyAlignment="1">
      <alignment vertical="center" wrapText="1"/>
    </xf>
    <xf numFmtId="0" fontId="6" fillId="6" borderId="23" xfId="26" applyFont="1" applyFill="1" applyBorder="1" applyAlignment="1">
      <alignment vertical="center" wrapText="1"/>
    </xf>
    <xf numFmtId="167" fontId="4" fillId="6" borderId="0" xfId="26" applyNumberFormat="1" applyFont="1" applyFill="1"/>
    <xf numFmtId="181" fontId="4" fillId="6" borderId="0" xfId="26" applyNumberFormat="1" applyFont="1" applyFill="1"/>
    <xf numFmtId="181" fontId="4" fillId="6" borderId="0" xfId="16" applyFont="1" applyFill="1"/>
    <xf numFmtId="0" fontId="6" fillId="6" borderId="21" xfId="26" applyFont="1" applyFill="1" applyBorder="1" applyAlignment="1">
      <alignment vertical="center" wrapText="1"/>
    </xf>
    <xf numFmtId="0" fontId="6" fillId="6" borderId="9" xfId="26" applyFont="1" applyFill="1" applyBorder="1" applyAlignment="1">
      <alignment vertical="center" wrapText="1"/>
    </xf>
    <xf numFmtId="0" fontId="6" fillId="6" borderId="13" xfId="26" applyFont="1" applyFill="1" applyBorder="1" applyAlignment="1">
      <alignment vertical="center" wrapText="1"/>
    </xf>
    <xf numFmtId="0" fontId="4" fillId="6" borderId="6" xfId="26" applyFont="1" applyFill="1" applyBorder="1" applyAlignment="1">
      <alignment horizontal="justify" vertical="center" wrapText="1"/>
    </xf>
    <xf numFmtId="49" fontId="4" fillId="6" borderId="6" xfId="27" applyNumberFormat="1" applyFont="1" applyFill="1" applyBorder="1" applyAlignment="1">
      <alignment horizontal="justify" vertical="top" wrapText="1"/>
    </xf>
    <xf numFmtId="0" fontId="8" fillId="6" borderId="0" xfId="26" applyFont="1" applyFill="1"/>
    <xf numFmtId="0" fontId="8" fillId="22" borderId="0" xfId="26" applyFont="1" applyFill="1"/>
    <xf numFmtId="0" fontId="8" fillId="6" borderId="5" xfId="26" applyFont="1" applyFill="1" applyBorder="1" applyAlignment="1">
      <alignment vertical="center" wrapText="1"/>
    </xf>
    <xf numFmtId="0" fontId="8" fillId="6" borderId="0" xfId="26" applyFont="1" applyFill="1" applyAlignment="1">
      <alignment vertical="center" wrapText="1"/>
    </xf>
    <xf numFmtId="0" fontId="8" fillId="6" borderId="25" xfId="26" applyFont="1" applyFill="1" applyBorder="1" applyAlignment="1">
      <alignment vertical="center" wrapText="1"/>
    </xf>
    <xf numFmtId="0" fontId="8" fillId="6" borderId="19" xfId="26" applyFont="1" applyFill="1" applyBorder="1" applyAlignment="1">
      <alignment vertical="center" wrapText="1"/>
    </xf>
    <xf numFmtId="0" fontId="8" fillId="6" borderId="11" xfId="26" applyFont="1" applyFill="1" applyBorder="1" applyAlignment="1">
      <alignment vertical="center" wrapText="1"/>
    </xf>
    <xf numFmtId="0" fontId="8" fillId="6" borderId="12" xfId="26" applyFont="1" applyFill="1" applyBorder="1" applyAlignment="1">
      <alignment vertical="center" wrapText="1"/>
    </xf>
    <xf numFmtId="0" fontId="8" fillId="6" borderId="23" xfId="26" applyFont="1" applyFill="1" applyBorder="1" applyAlignment="1">
      <alignment vertical="center" wrapText="1"/>
    </xf>
    <xf numFmtId="0" fontId="8" fillId="6" borderId="21" xfId="26" applyFont="1" applyFill="1" applyBorder="1" applyAlignment="1">
      <alignment vertical="center" wrapText="1"/>
    </xf>
    <xf numFmtId="0" fontId="8" fillId="6" borderId="9" xfId="26" applyFont="1" applyFill="1" applyBorder="1" applyAlignment="1">
      <alignment vertical="center" wrapText="1"/>
    </xf>
    <xf numFmtId="0" fontId="8" fillId="6" borderId="13" xfId="26" applyFont="1" applyFill="1" applyBorder="1" applyAlignment="1">
      <alignment vertical="center" wrapText="1"/>
    </xf>
    <xf numFmtId="0" fontId="4" fillId="0" borderId="5" xfId="26" applyFont="1" applyBorder="1" applyAlignment="1">
      <alignment vertical="center" wrapText="1"/>
    </xf>
    <xf numFmtId="0" fontId="4" fillId="0" borderId="0" xfId="26" applyFont="1" applyAlignment="1">
      <alignment vertical="center" wrapText="1"/>
    </xf>
    <xf numFmtId="0" fontId="4" fillId="0" borderId="25" xfId="26" applyFont="1" applyBorder="1" applyAlignment="1">
      <alignment vertical="center" wrapText="1"/>
    </xf>
    <xf numFmtId="0" fontId="4" fillId="0" borderId="23" xfId="26" applyFont="1" applyBorder="1" applyAlignment="1">
      <alignment vertical="center" wrapText="1"/>
    </xf>
    <xf numFmtId="49" fontId="4" fillId="6" borderId="27" xfId="27" applyNumberFormat="1" applyFont="1" applyFill="1" applyBorder="1" applyAlignment="1">
      <alignment horizontal="justify" vertical="center" wrapText="1"/>
    </xf>
    <xf numFmtId="0" fontId="4" fillId="0" borderId="21" xfId="26" applyFont="1" applyBorder="1" applyAlignment="1">
      <alignment vertical="center" wrapText="1"/>
    </xf>
    <xf numFmtId="0" fontId="4" fillId="0" borderId="9" xfId="26" applyFont="1" applyBorder="1" applyAlignment="1">
      <alignment vertical="center" wrapText="1"/>
    </xf>
    <xf numFmtId="0" fontId="4" fillId="0" borderId="13" xfId="26" applyFont="1" applyBorder="1" applyAlignment="1">
      <alignment vertical="center" wrapText="1"/>
    </xf>
    <xf numFmtId="0" fontId="4" fillId="6" borderId="22" xfId="26" applyFont="1" applyFill="1" applyBorder="1" applyAlignment="1">
      <alignment horizontal="center" wrapText="1"/>
    </xf>
    <xf numFmtId="0" fontId="4" fillId="6" borderId="0" xfId="26" applyFont="1" applyFill="1" applyAlignment="1">
      <alignment horizontal="center"/>
    </xf>
    <xf numFmtId="167" fontId="6" fillId="18" borderId="15" xfId="5" applyFont="1" applyFill="1" applyBorder="1" applyAlignment="1">
      <alignment vertical="center"/>
    </xf>
    <xf numFmtId="167" fontId="4" fillId="0" borderId="0" xfId="26" applyNumberFormat="1" applyFont="1"/>
    <xf numFmtId="181" fontId="4" fillId="0" borderId="0" xfId="16" applyFont="1"/>
    <xf numFmtId="181" fontId="4" fillId="0" borderId="0" xfId="26" applyNumberFormat="1" applyFont="1"/>
    <xf numFmtId="167" fontId="6" fillId="18" borderId="15" xfId="5" applyFont="1" applyFill="1" applyBorder="1" applyAlignment="1">
      <alignment horizontal="justify" vertical="center"/>
    </xf>
    <xf numFmtId="49" fontId="4" fillId="0" borderId="6" xfId="27" applyNumberFormat="1" applyFont="1" applyBorder="1" applyAlignment="1">
      <alignment horizontal="justify" vertical="center" wrapText="1"/>
    </xf>
    <xf numFmtId="0" fontId="4" fillId="22" borderId="0" xfId="26" applyFont="1" applyFill="1"/>
    <xf numFmtId="0" fontId="6" fillId="14" borderId="0" xfId="26" applyFont="1" applyFill="1" applyAlignment="1">
      <alignment horizontal="justify" vertical="center" wrapText="1"/>
    </xf>
    <xf numFmtId="0" fontId="6" fillId="14" borderId="0" xfId="26" applyFont="1" applyFill="1" applyAlignment="1">
      <alignment vertical="center"/>
    </xf>
    <xf numFmtId="0" fontId="6" fillId="14" borderId="9" xfId="26" applyFont="1" applyFill="1" applyBorder="1" applyAlignment="1">
      <alignment vertical="center"/>
    </xf>
    <xf numFmtId="0" fontId="6" fillId="14" borderId="9" xfId="26" applyFont="1" applyFill="1" applyBorder="1" applyAlignment="1">
      <alignment horizontal="justify" vertical="center"/>
    </xf>
    <xf numFmtId="0" fontId="6" fillId="14" borderId="9" xfId="26" applyFont="1" applyFill="1" applyBorder="1" applyAlignment="1">
      <alignment horizontal="center" vertical="center"/>
    </xf>
    <xf numFmtId="167" fontId="6" fillId="14" borderId="9" xfId="5" applyFont="1" applyFill="1" applyBorder="1" applyAlignment="1">
      <alignment horizontal="center" vertical="center"/>
    </xf>
    <xf numFmtId="167" fontId="4" fillId="14" borderId="9" xfId="5" applyFont="1" applyFill="1" applyBorder="1" applyAlignment="1">
      <alignment vertical="center"/>
    </xf>
    <xf numFmtId="1" fontId="6" fillId="14" borderId="9" xfId="26" applyNumberFormat="1" applyFont="1" applyFill="1" applyBorder="1" applyAlignment="1">
      <alignment horizontal="center" vertical="center"/>
    </xf>
    <xf numFmtId="0" fontId="6" fillId="14" borderId="24" xfId="26" applyFont="1" applyFill="1" applyBorder="1" applyAlignment="1">
      <alignment vertical="center"/>
    </xf>
    <xf numFmtId="0" fontId="4" fillId="6" borderId="6" xfId="26" quotePrefix="1" applyFont="1" applyFill="1" applyBorder="1" applyAlignment="1">
      <alignment horizontal="justify" vertical="center" wrapText="1"/>
    </xf>
    <xf numFmtId="0" fontId="6" fillId="18" borderId="6" xfId="26" applyFont="1" applyFill="1" applyBorder="1" applyAlignment="1">
      <alignment vertical="center"/>
    </xf>
    <xf numFmtId="0" fontId="4" fillId="6" borderId="19" xfId="26" applyFont="1" applyFill="1" applyBorder="1" applyAlignment="1">
      <alignment horizontal="center" vertical="center" wrapText="1"/>
    </xf>
    <xf numFmtId="0" fontId="4" fillId="6" borderId="16" xfId="26" quotePrefix="1" applyFont="1" applyFill="1" applyBorder="1" applyAlignment="1">
      <alignment horizontal="justify" vertical="center" wrapText="1"/>
    </xf>
    <xf numFmtId="167" fontId="8" fillId="0" borderId="14" xfId="5" applyFont="1" applyBorder="1" applyAlignment="1">
      <alignment horizontal="center" vertical="center" wrapText="1"/>
    </xf>
    <xf numFmtId="3" fontId="6" fillId="14" borderId="11" xfId="26" applyNumberFormat="1" applyFont="1" applyFill="1" applyBorder="1" applyAlignment="1">
      <alignment horizontal="justify" vertical="center" wrapText="1"/>
    </xf>
    <xf numFmtId="0" fontId="6" fillId="18" borderId="11" xfId="26" applyFont="1" applyFill="1" applyBorder="1" applyAlignment="1">
      <alignment horizontal="justify" vertical="center" wrapText="1"/>
    </xf>
    <xf numFmtId="0" fontId="6" fillId="18" borderId="11" xfId="26" applyFont="1" applyFill="1" applyBorder="1" applyAlignment="1">
      <alignment vertical="center"/>
    </xf>
    <xf numFmtId="0" fontId="6" fillId="18" borderId="11" xfId="26" applyFont="1" applyFill="1" applyBorder="1" applyAlignment="1">
      <alignment horizontal="justify" vertical="center"/>
    </xf>
    <xf numFmtId="0" fontId="6" fillId="18" borderId="11" xfId="26" applyFont="1" applyFill="1" applyBorder="1" applyAlignment="1">
      <alignment horizontal="center" vertical="center"/>
    </xf>
    <xf numFmtId="167" fontId="6" fillId="18" borderId="11" xfId="5" applyFont="1" applyFill="1" applyBorder="1" applyAlignment="1">
      <alignment horizontal="center" vertical="center"/>
    </xf>
    <xf numFmtId="167" fontId="4" fillId="18" borderId="11" xfId="5" applyFont="1" applyFill="1" applyBorder="1" applyAlignment="1">
      <alignment vertical="center"/>
    </xf>
    <xf numFmtId="1" fontId="6" fillId="18" borderId="11" xfId="26" applyNumberFormat="1" applyFont="1" applyFill="1" applyBorder="1" applyAlignment="1">
      <alignment horizontal="center" vertical="center"/>
    </xf>
    <xf numFmtId="0" fontId="6" fillId="18" borderId="36" xfId="26" applyFont="1" applyFill="1" applyBorder="1" applyAlignment="1">
      <alignment vertical="center"/>
    </xf>
    <xf numFmtId="0" fontId="4" fillId="0" borderId="20" xfId="26" applyFont="1" applyBorder="1" applyAlignment="1">
      <alignment horizontal="center" vertical="center"/>
    </xf>
    <xf numFmtId="0" fontId="4" fillId="6" borderId="6" xfId="26" quotePrefix="1" applyFont="1" applyFill="1" applyBorder="1" applyAlignment="1">
      <alignment horizontal="left" vertical="center" wrapText="1"/>
    </xf>
    <xf numFmtId="0" fontId="4" fillId="0" borderId="6" xfId="26" applyFont="1" applyBorder="1" applyAlignment="1">
      <alignment horizontal="center"/>
    </xf>
    <xf numFmtId="0" fontId="4" fillId="6" borderId="6" xfId="26" applyFont="1" applyFill="1" applyBorder="1" applyAlignment="1">
      <alignment vertical="center" wrapText="1"/>
    </xf>
    <xf numFmtId="0" fontId="4" fillId="6" borderId="6" xfId="26" quotePrefix="1" applyFont="1" applyFill="1" applyBorder="1" applyAlignment="1">
      <alignment vertical="center" wrapText="1"/>
    </xf>
    <xf numFmtId="0" fontId="4" fillId="0" borderId="0" xfId="26" applyFont="1" applyAlignment="1">
      <alignment horizontal="center"/>
    </xf>
    <xf numFmtId="167" fontId="8" fillId="0" borderId="20" xfId="5" applyFont="1" applyBorder="1" applyAlignment="1">
      <alignment vertical="center" wrapText="1"/>
    </xf>
    <xf numFmtId="0" fontId="6" fillId="0" borderId="9" xfId="26" applyFont="1" applyBorder="1" applyAlignment="1">
      <alignment vertical="center" wrapText="1"/>
    </xf>
    <xf numFmtId="0" fontId="6" fillId="0" borderId="13" xfId="26" applyFont="1" applyBorder="1" applyAlignment="1">
      <alignment vertical="center" wrapText="1"/>
    </xf>
    <xf numFmtId="0" fontId="4" fillId="6" borderId="14" xfId="26" quotePrefix="1" applyFont="1" applyFill="1" applyBorder="1" applyAlignment="1">
      <alignment vertical="center" wrapText="1"/>
    </xf>
    <xf numFmtId="167" fontId="8" fillId="0" borderId="6" xfId="5" applyFont="1" applyBorder="1" applyAlignment="1">
      <alignment vertical="center" wrapText="1"/>
    </xf>
    <xf numFmtId="0" fontId="6" fillId="18" borderId="0" xfId="26" applyFont="1" applyFill="1" applyAlignment="1">
      <alignment horizontal="justify" vertical="center" wrapText="1"/>
    </xf>
    <xf numFmtId="0" fontId="6" fillId="18" borderId="0" xfId="26" applyFont="1" applyFill="1" applyAlignment="1">
      <alignment vertical="center"/>
    </xf>
    <xf numFmtId="0" fontId="6" fillId="18" borderId="9" xfId="26" applyFont="1" applyFill="1" applyBorder="1" applyAlignment="1">
      <alignment vertical="center"/>
    </xf>
    <xf numFmtId="0" fontId="6" fillId="18" borderId="9" xfId="26" applyFont="1" applyFill="1" applyBorder="1" applyAlignment="1">
      <alignment horizontal="justify" vertical="center"/>
    </xf>
    <xf numFmtId="167" fontId="4" fillId="18" borderId="9" xfId="5" applyFont="1" applyFill="1" applyBorder="1" applyAlignment="1">
      <alignment vertical="center"/>
    </xf>
    <xf numFmtId="0" fontId="6" fillId="18" borderId="15" xfId="5" applyNumberFormat="1" applyFont="1" applyFill="1" applyBorder="1" applyAlignment="1">
      <alignment horizontal="center" vertical="center" textRotation="180" wrapText="1"/>
    </xf>
    <xf numFmtId="0" fontId="4" fillId="6" borderId="5" xfId="26" applyFont="1" applyFill="1" applyBorder="1" applyAlignment="1">
      <alignment horizontal="center" vertical="center" wrapText="1"/>
    </xf>
    <xf numFmtId="0" fontId="4" fillId="6" borderId="25" xfId="26" applyFont="1" applyFill="1" applyBorder="1" applyAlignment="1">
      <alignment horizontal="center" vertical="center" wrapText="1"/>
    </xf>
    <xf numFmtId="0" fontId="4" fillId="6" borderId="12" xfId="26" applyFont="1" applyFill="1" applyBorder="1" applyAlignment="1">
      <alignment horizontal="center" vertical="center" wrapText="1"/>
    </xf>
    <xf numFmtId="0" fontId="6" fillId="18" borderId="0" xfId="5" applyNumberFormat="1" applyFont="1" applyFill="1" applyAlignment="1">
      <alignment horizontal="center" vertical="center" textRotation="180" wrapText="1"/>
    </xf>
    <xf numFmtId="0" fontId="8" fillId="6" borderId="6" xfId="27" quotePrefix="1" applyFont="1" applyFill="1" applyBorder="1" applyAlignment="1">
      <alignment horizontal="justify" vertical="center" wrapText="1"/>
    </xf>
    <xf numFmtId="167" fontId="8" fillId="6" borderId="6" xfId="5" quotePrefix="1" applyFont="1" applyFill="1" applyBorder="1" applyAlignment="1">
      <alignment vertical="center" wrapText="1"/>
    </xf>
    <xf numFmtId="0" fontId="4" fillId="6" borderId="20" xfId="26" applyFont="1" applyFill="1" applyBorder="1" applyAlignment="1">
      <alignment vertical="center" wrapText="1"/>
    </xf>
    <xf numFmtId="49" fontId="4" fillId="6" borderId="6" xfId="27" quotePrefix="1" applyNumberFormat="1" applyFont="1" applyFill="1" applyBorder="1" applyAlignment="1">
      <alignment horizontal="justify" vertical="center" wrapText="1"/>
    </xf>
    <xf numFmtId="49" fontId="8" fillId="6" borderId="20" xfId="27" quotePrefix="1" applyNumberFormat="1" applyFont="1" applyFill="1" applyBorder="1" applyAlignment="1">
      <alignment horizontal="justify" vertical="center" wrapText="1"/>
    </xf>
    <xf numFmtId="0" fontId="6" fillId="18" borderId="15" xfId="5" applyNumberFormat="1" applyFont="1" applyFill="1" applyBorder="1" applyAlignment="1">
      <alignment vertical="center" textRotation="180" wrapText="1"/>
    </xf>
    <xf numFmtId="174" fontId="6" fillId="18" borderId="15" xfId="5" applyNumberFormat="1" applyFont="1" applyFill="1" applyBorder="1" applyAlignment="1">
      <alignment vertical="center" textRotation="180" wrapText="1"/>
    </xf>
    <xf numFmtId="49" fontId="8" fillId="0" borderId="6" xfId="27" applyNumberFormat="1" applyFont="1" applyBorder="1" applyAlignment="1">
      <alignment horizontal="justify" vertical="center" wrapText="1"/>
    </xf>
    <xf numFmtId="0" fontId="4" fillId="6" borderId="13" xfId="26" applyFont="1" applyFill="1" applyBorder="1" applyAlignment="1">
      <alignment horizontal="center" vertical="center" wrapText="1"/>
    </xf>
    <xf numFmtId="167" fontId="8" fillId="6" borderId="6" xfId="5" quotePrefix="1" applyFont="1" applyFill="1" applyBorder="1" applyAlignment="1">
      <alignment horizontal="center" vertical="center"/>
    </xf>
    <xf numFmtId="0" fontId="4" fillId="0" borderId="20" xfId="26" applyFont="1" applyBorder="1" applyAlignment="1">
      <alignment vertical="center" wrapText="1"/>
    </xf>
    <xf numFmtId="0" fontId="6" fillId="14" borderId="15" xfId="5" applyNumberFormat="1" applyFont="1" applyFill="1" applyBorder="1" applyAlignment="1">
      <alignment vertical="center" textRotation="180" wrapText="1"/>
    </xf>
    <xf numFmtId="174" fontId="6" fillId="14" borderId="15" xfId="5" applyNumberFormat="1" applyFont="1" applyFill="1" applyBorder="1" applyAlignment="1">
      <alignment vertical="center" textRotation="180" wrapText="1"/>
    </xf>
    <xf numFmtId="0" fontId="6" fillId="14" borderId="15" xfId="5" applyNumberFormat="1" applyFont="1" applyFill="1" applyBorder="1" applyAlignment="1">
      <alignment horizontal="center" vertical="center" textRotation="180" wrapText="1"/>
    </xf>
    <xf numFmtId="0" fontId="6" fillId="18" borderId="9" xfId="26" applyFont="1" applyFill="1" applyBorder="1" applyAlignment="1">
      <alignment horizontal="center" vertical="center"/>
    </xf>
    <xf numFmtId="0" fontId="6" fillId="18" borderId="9" xfId="5" applyNumberFormat="1" applyFont="1" applyFill="1" applyBorder="1" applyAlignment="1">
      <alignment vertical="center" textRotation="180" wrapText="1"/>
    </xf>
    <xf numFmtId="174" fontId="6" fillId="18" borderId="9" xfId="5" applyNumberFormat="1" applyFont="1" applyFill="1" applyBorder="1" applyAlignment="1">
      <alignment vertical="center" textRotation="180" wrapText="1"/>
    </xf>
    <xf numFmtId="0" fontId="6" fillId="18" borderId="9" xfId="5" applyNumberFormat="1" applyFont="1" applyFill="1" applyBorder="1" applyAlignment="1">
      <alignment horizontal="center" vertical="center" textRotation="180" wrapText="1"/>
    </xf>
    <xf numFmtId="167" fontId="4" fillId="6" borderId="6" xfId="5" applyFont="1" applyFill="1" applyBorder="1" applyAlignment="1">
      <alignment vertical="center"/>
    </xf>
    <xf numFmtId="49" fontId="8" fillId="6" borderId="6" xfId="27" applyNumberFormat="1" applyFont="1" applyFill="1" applyBorder="1" applyAlignment="1">
      <alignment horizontal="justify" vertical="center" wrapText="1"/>
    </xf>
    <xf numFmtId="0" fontId="8" fillId="6" borderId="6" xfId="27" applyFont="1" applyFill="1" applyBorder="1" applyAlignment="1">
      <alignment horizontal="justify" vertical="center" wrapText="1"/>
    </xf>
    <xf numFmtId="0" fontId="8" fillId="6" borderId="20" xfId="27" applyFont="1" applyFill="1" applyBorder="1" applyAlignment="1">
      <alignment horizontal="justify" vertical="center" wrapText="1"/>
    </xf>
    <xf numFmtId="167" fontId="8" fillId="6" borderId="19" xfId="5" applyFont="1" applyFill="1" applyBorder="1" applyAlignment="1">
      <alignment horizontal="center" vertical="center" wrapText="1"/>
    </xf>
    <xf numFmtId="0" fontId="4" fillId="0" borderId="6" xfId="26" applyFont="1" applyBorder="1"/>
    <xf numFmtId="167" fontId="6" fillId="0" borderId="32" xfId="5" applyFont="1" applyBorder="1" applyAlignment="1">
      <alignment horizontal="center" vertical="center"/>
    </xf>
    <xf numFmtId="0" fontId="4" fillId="6" borderId="30" xfId="26" applyFont="1" applyFill="1" applyBorder="1"/>
    <xf numFmtId="0" fontId="4" fillId="6" borderId="31" xfId="26" applyFont="1" applyFill="1" applyBorder="1" applyAlignment="1">
      <alignment horizontal="justify"/>
    </xf>
    <xf numFmtId="0" fontId="4" fillId="6" borderId="33" xfId="26" applyFont="1" applyFill="1" applyBorder="1" applyAlignment="1">
      <alignment horizontal="right" vertical="center"/>
    </xf>
    <xf numFmtId="167" fontId="6" fillId="0" borderId="32" xfId="5" applyFont="1" applyBorder="1" applyAlignment="1">
      <alignment horizontal="justify" vertical="center"/>
    </xf>
    <xf numFmtId="0" fontId="4" fillId="0" borderId="31" xfId="5" applyNumberFormat="1" applyFont="1" applyBorder="1"/>
    <xf numFmtId="174" fontId="4" fillId="0" borderId="31" xfId="5" applyNumberFormat="1" applyFont="1" applyBorder="1"/>
    <xf numFmtId="0" fontId="4" fillId="0" borderId="31" xfId="5" applyNumberFormat="1" applyFont="1" applyBorder="1" applyAlignment="1">
      <alignment horizontal="center" vertical="center"/>
    </xf>
    <xf numFmtId="0" fontId="4" fillId="0" borderId="31" xfId="26" applyFont="1" applyBorder="1"/>
    <xf numFmtId="0" fontId="4" fillId="0" borderId="33" xfId="26" applyFont="1" applyBorder="1"/>
    <xf numFmtId="0" fontId="4" fillId="6" borderId="0" xfId="26" applyFont="1" applyFill="1" applyAlignment="1">
      <alignment horizontal="justify"/>
    </xf>
    <xf numFmtId="0" fontId="4" fillId="6" borderId="0" xfId="26" applyFont="1" applyFill="1" applyAlignment="1">
      <alignment horizontal="center" vertical="center"/>
    </xf>
    <xf numFmtId="0" fontId="4" fillId="6" borderId="0" xfId="26" applyFont="1" applyFill="1" applyAlignment="1">
      <alignment horizontal="justify" vertical="center"/>
    </xf>
    <xf numFmtId="174" fontId="4" fillId="6" borderId="0" xfId="26" applyNumberFormat="1" applyFont="1" applyFill="1" applyAlignment="1">
      <alignment horizontal="justify" vertical="center"/>
    </xf>
    <xf numFmtId="0" fontId="4" fillId="0" borderId="0" xfId="5" applyNumberFormat="1" applyFont="1"/>
    <xf numFmtId="174" fontId="4" fillId="0" borderId="0" xfId="5" applyNumberFormat="1" applyFont="1"/>
    <xf numFmtId="0" fontId="4" fillId="0" borderId="0" xfId="5" applyNumberFormat="1" applyFont="1" applyAlignment="1">
      <alignment horizontal="center" vertical="center"/>
    </xf>
    <xf numFmtId="181" fontId="4" fillId="6" borderId="0" xfId="16" applyFont="1" applyFill="1" applyAlignment="1">
      <alignment horizontal="justify" vertical="center"/>
    </xf>
    <xf numFmtId="181" fontId="4" fillId="6" borderId="0" xfId="26" applyNumberFormat="1" applyFont="1" applyFill="1" applyAlignment="1">
      <alignment horizontal="justify" vertical="center"/>
    </xf>
    <xf numFmtId="0" fontId="23" fillId="0" borderId="6" xfId="0" applyFont="1" applyFill="1" applyBorder="1" applyAlignment="1">
      <alignment vertical="center"/>
    </xf>
    <xf numFmtId="0" fontId="23" fillId="0" borderId="6" xfId="0" applyFont="1" applyFill="1" applyBorder="1" applyAlignment="1">
      <alignment horizontal="left" vertical="center"/>
    </xf>
    <xf numFmtId="0" fontId="23" fillId="0" borderId="6" xfId="0" applyFont="1" applyFill="1" applyBorder="1" applyAlignment="1">
      <alignment vertical="center" wrapText="1"/>
    </xf>
    <xf numFmtId="3" fontId="27" fillId="0" borderId="20" xfId="0" applyNumberFormat="1" applyFont="1" applyFill="1" applyBorder="1" applyAlignment="1">
      <alignment horizontal="left" vertical="center" wrapText="1"/>
    </xf>
    <xf numFmtId="0" fontId="4" fillId="0" borderId="25" xfId="0" applyFont="1" applyBorder="1" applyAlignment="1">
      <alignment horizontal="justify" vertical="center" wrapText="1"/>
    </xf>
    <xf numFmtId="0" fontId="4" fillId="0" borderId="0" xfId="0" applyFont="1" applyAlignment="1">
      <alignment horizontal="justify" vertical="center" wrapText="1"/>
    </xf>
    <xf numFmtId="0" fontId="4" fillId="0" borderId="23" xfId="0" applyFont="1" applyBorder="1" applyAlignment="1">
      <alignment horizontal="justify" vertical="center" wrapText="1"/>
    </xf>
    <xf numFmtId="0" fontId="4" fillId="0" borderId="20" xfId="0" applyFont="1" applyBorder="1" applyAlignment="1">
      <alignment horizontal="justify" vertical="center" wrapText="1"/>
    </xf>
    <xf numFmtId="1" fontId="4" fillId="0" borderId="20" xfId="0" applyNumberFormat="1" applyFont="1" applyBorder="1" applyAlignment="1">
      <alignment horizontal="center" vertical="center"/>
    </xf>
    <xf numFmtId="1" fontId="4" fillId="0" borderId="20" xfId="0" applyNumberFormat="1" applyFont="1" applyBorder="1" applyAlignment="1">
      <alignment horizontal="center" vertical="center" wrapText="1"/>
    </xf>
    <xf numFmtId="1" fontId="4" fillId="0" borderId="23" xfId="0" applyNumberFormat="1" applyFont="1" applyBorder="1" applyAlignment="1">
      <alignment horizontal="justify"/>
    </xf>
    <xf numFmtId="0" fontId="4" fillId="0" borderId="23" xfId="0" applyFont="1" applyBorder="1" applyAlignment="1">
      <alignment horizontal="justify"/>
    </xf>
    <xf numFmtId="0" fontId="4" fillId="0" borderId="0" xfId="0" applyFont="1" applyAlignment="1">
      <alignment horizontal="justify"/>
    </xf>
    <xf numFmtId="0" fontId="4" fillId="0" borderId="23" xfId="0" applyFont="1" applyBorder="1" applyAlignment="1">
      <alignment horizontal="justify" vertical="center" wrapText="1"/>
    </xf>
    <xf numFmtId="9" fontId="4" fillId="0" borderId="20" xfId="4" applyFont="1" applyBorder="1" applyAlignment="1">
      <alignment horizontal="center" vertical="center"/>
    </xf>
    <xf numFmtId="0" fontId="24" fillId="6" borderId="6" xfId="9" applyFont="1" applyFill="1" applyBorder="1" applyAlignment="1">
      <alignment horizontal="justify" vertical="center" wrapText="1"/>
    </xf>
    <xf numFmtId="167" fontId="4" fillId="0" borderId="6" xfId="5" applyNumberFormat="1" applyFont="1" applyBorder="1" applyAlignment="1">
      <alignment horizontal="right" vertical="center"/>
    </xf>
    <xf numFmtId="167" fontId="4" fillId="15" borderId="15" xfId="5" applyNumberFormat="1" applyFont="1" applyFill="1" applyBorder="1" applyAlignment="1">
      <alignment horizontal="right" vertical="center"/>
    </xf>
    <xf numFmtId="167" fontId="8" fillId="0" borderId="6" xfId="5" applyNumberFormat="1" applyFont="1" applyBorder="1" applyAlignment="1">
      <alignment horizontal="right" vertical="center"/>
    </xf>
    <xf numFmtId="167" fontId="4" fillId="16" borderId="11" xfId="8" applyNumberFormat="1" applyFont="1" applyFill="1" applyBorder="1" applyAlignment="1">
      <alignment horizontal="right" vertical="center"/>
    </xf>
    <xf numFmtId="167" fontId="4" fillId="15" borderId="15" xfId="8" applyNumberFormat="1" applyFont="1" applyFill="1" applyBorder="1" applyAlignment="1">
      <alignment horizontal="right" vertical="center"/>
    </xf>
    <xf numFmtId="1" fontId="4" fillId="0" borderId="6" xfId="0" applyNumberFormat="1" applyFont="1" applyBorder="1" applyAlignment="1">
      <alignment horizontal="center" vertical="center"/>
    </xf>
    <xf numFmtId="1" fontId="4" fillId="0" borderId="6" xfId="0" applyNumberFormat="1" applyFont="1" applyBorder="1" applyAlignment="1">
      <alignment horizontal="center" vertical="center" wrapText="1"/>
    </xf>
    <xf numFmtId="1" fontId="4" fillId="0" borderId="6" xfId="0" applyNumberFormat="1" applyFont="1" applyBorder="1" applyAlignment="1">
      <alignment vertical="center" wrapText="1"/>
    </xf>
    <xf numFmtId="1" fontId="4" fillId="0" borderId="20" xfId="0" applyNumberFormat="1" applyFont="1" applyBorder="1" applyAlignment="1">
      <alignment horizontal="center" vertical="center" wrapText="1"/>
    </xf>
    <xf numFmtId="49" fontId="24" fillId="0" borderId="6" xfId="10" applyNumberFormat="1" applyFont="1" applyFill="1" applyBorder="1" applyAlignment="1">
      <alignment horizontal="justify" vertical="center" wrapText="1"/>
    </xf>
    <xf numFmtId="49" fontId="24" fillId="6" borderId="6" xfId="10" applyNumberFormat="1" applyFont="1" applyFill="1" applyBorder="1" applyAlignment="1">
      <alignment horizontal="justify" vertical="center" wrapText="1"/>
    </xf>
    <xf numFmtId="0" fontId="22" fillId="6" borderId="6" xfId="0" applyFont="1" applyFill="1" applyBorder="1" applyAlignment="1">
      <alignment horizontal="justify" vertical="center"/>
    </xf>
    <xf numFmtId="1" fontId="4" fillId="0" borderId="23" xfId="0" applyNumberFormat="1" applyFont="1" applyFill="1" applyBorder="1" applyAlignment="1">
      <alignment horizontal="justify"/>
    </xf>
    <xf numFmtId="0" fontId="4" fillId="0" borderId="0" xfId="0" applyFont="1" applyFill="1" applyAlignment="1">
      <alignment horizontal="justify"/>
    </xf>
    <xf numFmtId="0" fontId="4" fillId="0" borderId="23" xfId="0" applyFont="1" applyFill="1" applyBorder="1" applyAlignment="1">
      <alignment horizontal="justify"/>
    </xf>
    <xf numFmtId="4" fontId="4" fillId="0" borderId="6" xfId="5" applyNumberFormat="1" applyFont="1" applyFill="1" applyBorder="1" applyAlignment="1">
      <alignment horizontal="right" vertical="center"/>
    </xf>
    <xf numFmtId="0" fontId="30" fillId="6" borderId="6" xfId="11" applyFont="1" applyFill="1" applyBorder="1" applyAlignment="1">
      <alignment horizontal="justify" vertical="center" wrapText="1"/>
    </xf>
    <xf numFmtId="0" fontId="24" fillId="6" borderId="6" xfId="11" applyFont="1" applyFill="1" applyBorder="1" applyAlignment="1">
      <alignment horizontal="justify" vertical="center" wrapText="1"/>
    </xf>
    <xf numFmtId="1" fontId="4" fillId="0" borderId="20" xfId="0" applyNumberFormat="1" applyFont="1" applyBorder="1" applyAlignment="1">
      <alignment vertical="center" wrapText="1"/>
    </xf>
    <xf numFmtId="1" fontId="4" fillId="0" borderId="27" xfId="0" applyNumberFormat="1" applyFont="1" applyBorder="1" applyAlignment="1">
      <alignment vertical="center" wrapText="1"/>
    </xf>
    <xf numFmtId="0" fontId="4" fillId="0" borderId="6" xfId="0" applyFont="1" applyBorder="1" applyAlignment="1">
      <alignment vertical="center" wrapText="1"/>
    </xf>
    <xf numFmtId="0" fontId="4" fillId="6" borderId="6" xfId="0" applyFont="1" applyFill="1" applyBorder="1" applyAlignment="1">
      <alignment horizontal="center" vertical="center" wrapText="1"/>
    </xf>
    <xf numFmtId="0" fontId="4" fillId="6" borderId="6" xfId="0" applyFont="1" applyFill="1" applyBorder="1" applyAlignment="1">
      <alignment horizontal="justify" vertical="center" wrapText="1"/>
    </xf>
    <xf numFmtId="0" fontId="8" fillId="6" borderId="20" xfId="0" applyFont="1" applyFill="1" applyBorder="1" applyAlignment="1">
      <alignment horizontal="center" vertical="center" wrapText="1"/>
    </xf>
    <xf numFmtId="0" fontId="8" fillId="6" borderId="11" xfId="0" applyFont="1" applyFill="1" applyBorder="1" applyAlignment="1">
      <alignment horizontal="center" vertical="center" wrapText="1"/>
    </xf>
    <xf numFmtId="0" fontId="7" fillId="15" borderId="6" xfId="0" applyFont="1" applyFill="1" applyBorder="1" applyAlignment="1">
      <alignment horizontal="left" vertical="center"/>
    </xf>
    <xf numFmtId="1" fontId="4" fillId="6" borderId="6" xfId="0" applyNumberFormat="1" applyFont="1" applyFill="1" applyBorder="1" applyAlignment="1">
      <alignment horizontal="center" vertical="center" wrapText="1"/>
    </xf>
    <xf numFmtId="0" fontId="7" fillId="0" borderId="15" xfId="0" applyFont="1" applyFill="1" applyBorder="1" applyAlignment="1">
      <alignment horizontal="center" vertical="center"/>
    </xf>
    <xf numFmtId="1" fontId="11" fillId="0" borderId="23" xfId="0" applyNumberFormat="1" applyFont="1" applyFill="1" applyBorder="1" applyAlignment="1">
      <alignment vertical="center" wrapText="1"/>
    </xf>
    <xf numFmtId="1" fontId="11" fillId="0" borderId="0" xfId="0" applyNumberFormat="1" applyFont="1" applyFill="1" applyAlignment="1">
      <alignment vertical="center" wrapText="1"/>
    </xf>
    <xf numFmtId="1" fontId="11" fillId="0" borderId="25" xfId="0" applyNumberFormat="1" applyFont="1" applyFill="1" applyBorder="1" applyAlignment="1">
      <alignment vertical="center" wrapText="1"/>
    </xf>
    <xf numFmtId="0" fontId="11" fillId="0" borderId="23" xfId="0" applyFont="1" applyFill="1" applyBorder="1" applyAlignment="1">
      <alignment vertical="center" wrapText="1"/>
    </xf>
    <xf numFmtId="0" fontId="11" fillId="0" borderId="0" xfId="0" applyFont="1" applyFill="1" applyAlignment="1">
      <alignment vertical="center" wrapText="1"/>
    </xf>
    <xf numFmtId="0" fontId="11" fillId="0" borderId="25" xfId="0" applyFont="1" applyFill="1" applyBorder="1" applyAlignment="1">
      <alignment vertical="center" wrapText="1"/>
    </xf>
    <xf numFmtId="0" fontId="10" fillId="0" borderId="19" xfId="0" applyFont="1" applyFill="1" applyBorder="1" applyAlignment="1">
      <alignment vertical="center" wrapText="1"/>
    </xf>
    <xf numFmtId="0" fontId="10" fillId="0" borderId="11" xfId="0" applyFont="1" applyFill="1" applyBorder="1" applyAlignment="1">
      <alignment vertical="center" wrapText="1"/>
    </xf>
    <xf numFmtId="0" fontId="10" fillId="0" borderId="12" xfId="0" applyFont="1" applyFill="1" applyBorder="1" applyAlignment="1">
      <alignment vertical="center" wrapText="1"/>
    </xf>
    <xf numFmtId="0" fontId="8" fillId="0" borderId="20" xfId="0" applyFont="1" applyFill="1" applyBorder="1" applyAlignment="1">
      <alignment horizontal="justify" vertical="center" wrapText="1"/>
    </xf>
    <xf numFmtId="1" fontId="10" fillId="0" borderId="6" xfId="0" applyNumberFormat="1" applyFont="1" applyFill="1" applyBorder="1" applyAlignment="1">
      <alignment horizontal="center" vertical="center" wrapText="1"/>
    </xf>
    <xf numFmtId="0" fontId="10" fillId="0" borderId="0" xfId="0" applyFont="1" applyFill="1"/>
    <xf numFmtId="0" fontId="10" fillId="0" borderId="23" xfId="0" applyFont="1" applyFill="1" applyBorder="1" applyAlignment="1">
      <alignment vertical="center" wrapText="1"/>
    </xf>
    <xf numFmtId="0" fontId="10" fillId="0" borderId="0" xfId="0" applyFont="1" applyFill="1" applyAlignment="1">
      <alignment vertical="center" wrapText="1"/>
    </xf>
    <xf numFmtId="0" fontId="10" fillId="0" borderId="25" xfId="0" applyFont="1" applyFill="1" applyBorder="1" applyAlignment="1">
      <alignment vertical="center" wrapText="1"/>
    </xf>
    <xf numFmtId="1" fontId="10" fillId="0" borderId="6" xfId="0" applyNumberFormat="1" applyFont="1" applyFill="1" applyBorder="1" applyAlignment="1">
      <alignment vertical="center" wrapText="1"/>
    </xf>
    <xf numFmtId="3" fontId="10" fillId="0" borderId="6" xfId="0" applyNumberFormat="1" applyFont="1" applyFill="1" applyBorder="1" applyAlignment="1">
      <alignment horizontal="justify" vertical="center" wrapText="1"/>
    </xf>
    <xf numFmtId="1" fontId="10" fillId="0" borderId="27" xfId="0" applyNumberFormat="1" applyFont="1" applyFill="1" applyBorder="1" applyAlignment="1">
      <alignment horizontal="center" vertical="center" wrapText="1"/>
    </xf>
    <xf numFmtId="1" fontId="10" fillId="0" borderId="22" xfId="0" applyNumberFormat="1" applyFont="1" applyFill="1" applyBorder="1" applyAlignment="1">
      <alignment horizontal="center" vertical="center" wrapText="1"/>
    </xf>
    <xf numFmtId="0" fontId="10" fillId="0" borderId="22" xfId="0" applyFont="1" applyFill="1" applyBorder="1" applyAlignment="1">
      <alignment horizontal="center" vertical="center" wrapText="1"/>
    </xf>
    <xf numFmtId="3" fontId="27" fillId="0" borderId="6" xfId="0" applyNumberFormat="1" applyFont="1" applyFill="1" applyBorder="1" applyAlignment="1">
      <alignment horizontal="left" vertical="center" wrapText="1"/>
    </xf>
    <xf numFmtId="0" fontId="23" fillId="0" borderId="21" xfId="0" applyFont="1" applyBorder="1" applyAlignment="1">
      <alignment vertical="center"/>
    </xf>
    <xf numFmtId="0" fontId="23" fillId="0" borderId="9" xfId="0" applyFont="1" applyBorder="1" applyAlignment="1">
      <alignment vertical="center"/>
    </xf>
    <xf numFmtId="166" fontId="23" fillId="0" borderId="9" xfId="2" applyFont="1" applyBorder="1" applyAlignment="1">
      <alignment vertical="center"/>
    </xf>
    <xf numFmtId="0" fontId="23" fillId="0" borderId="9" xfId="0" applyFont="1" applyBorder="1" applyAlignment="1">
      <alignment horizontal="center" vertical="center"/>
    </xf>
    <xf numFmtId="0" fontId="23" fillId="0" borderId="13" xfId="0" applyFont="1" applyBorder="1" applyAlignment="1">
      <alignment vertical="center"/>
    </xf>
    <xf numFmtId="1" fontId="23" fillId="12" borderId="20" xfId="0" applyNumberFormat="1" applyFont="1" applyFill="1" applyBorder="1" applyAlignment="1">
      <alignment horizontal="center" vertical="center" wrapText="1"/>
    </xf>
    <xf numFmtId="0" fontId="31" fillId="4" borderId="6" xfId="0" applyFont="1" applyFill="1" applyBorder="1" applyAlignment="1">
      <alignment horizontal="center" vertical="center" wrapText="1"/>
    </xf>
    <xf numFmtId="1" fontId="23" fillId="12" borderId="22" xfId="0" applyNumberFormat="1" applyFont="1" applyFill="1" applyBorder="1" applyAlignment="1">
      <alignment horizontal="center" vertical="center" wrapText="1"/>
    </xf>
    <xf numFmtId="0" fontId="23" fillId="12" borderId="20" xfId="0" applyFont="1" applyFill="1" applyBorder="1" applyAlignment="1">
      <alignment horizontal="center" vertical="center" textRotation="90" wrapText="1"/>
    </xf>
    <xf numFmtId="49" fontId="23" fillId="12" borderId="20" xfId="0" applyNumberFormat="1" applyFont="1" applyFill="1" applyBorder="1" applyAlignment="1">
      <alignment horizontal="center" vertical="center" textRotation="90" wrapText="1"/>
    </xf>
    <xf numFmtId="0" fontId="23" fillId="12" borderId="19" xfId="0" applyFont="1" applyFill="1" applyBorder="1" applyAlignment="1">
      <alignment horizontal="center" vertical="center" textRotation="90" wrapText="1"/>
    </xf>
    <xf numFmtId="1" fontId="23" fillId="13" borderId="14" xfId="0" applyNumberFormat="1" applyFont="1" applyFill="1" applyBorder="1" applyAlignment="1">
      <alignment horizontal="center" vertical="center" wrapText="1"/>
    </xf>
    <xf numFmtId="0" fontId="23" fillId="13" borderId="15" xfId="0" applyFont="1" applyFill="1" applyBorder="1" applyAlignment="1">
      <alignment vertical="center"/>
    </xf>
    <xf numFmtId="0" fontId="23" fillId="13" borderId="15" xfId="0" applyFont="1" applyFill="1" applyBorder="1" applyAlignment="1">
      <alignment horizontal="justify" vertical="center"/>
    </xf>
    <xf numFmtId="0" fontId="23" fillId="13" borderId="15" xfId="0" applyFont="1" applyFill="1" applyBorder="1" applyAlignment="1">
      <alignment horizontal="center" vertical="center"/>
    </xf>
    <xf numFmtId="170" fontId="23" fillId="13" borderId="15" xfId="0" applyNumberFormat="1" applyFont="1" applyFill="1" applyBorder="1" applyAlignment="1">
      <alignment horizontal="center" vertical="center"/>
    </xf>
    <xf numFmtId="171" fontId="23" fillId="13" borderId="15" xfId="0" applyNumberFormat="1" applyFont="1" applyFill="1" applyBorder="1" applyAlignment="1">
      <alignment vertical="center"/>
    </xf>
    <xf numFmtId="166" fontId="23" fillId="13" borderId="15" xfId="2" applyFont="1" applyFill="1" applyBorder="1" applyAlignment="1">
      <alignment horizontal="center" vertical="center"/>
    </xf>
    <xf numFmtId="1" fontId="23" fillId="13" borderId="15" xfId="0" applyNumberFormat="1" applyFont="1" applyFill="1" applyBorder="1" applyAlignment="1">
      <alignment horizontal="center" vertical="center"/>
    </xf>
    <xf numFmtId="172" fontId="23" fillId="13" borderId="15" xfId="0" applyNumberFormat="1" applyFont="1" applyFill="1" applyBorder="1" applyAlignment="1">
      <alignment vertical="center"/>
    </xf>
    <xf numFmtId="0" fontId="23" fillId="13" borderId="16" xfId="0" applyFont="1" applyFill="1" applyBorder="1" applyAlignment="1">
      <alignment horizontal="justify" vertical="center"/>
    </xf>
    <xf numFmtId="0" fontId="22" fillId="0" borderId="0" xfId="0" applyFont="1" applyBorder="1"/>
    <xf numFmtId="1" fontId="23" fillId="14" borderId="6" xfId="0" applyNumberFormat="1" applyFont="1" applyFill="1" applyBorder="1" applyAlignment="1">
      <alignment horizontal="center" vertical="center"/>
    </xf>
    <xf numFmtId="0" fontId="23" fillId="14" borderId="6" xfId="0" applyFont="1" applyFill="1" applyBorder="1" applyAlignment="1">
      <alignment vertical="center"/>
    </xf>
    <xf numFmtId="0" fontId="23" fillId="14" borderId="6" xfId="0" applyFont="1" applyFill="1" applyBorder="1" applyAlignment="1">
      <alignment horizontal="justify" vertical="center"/>
    </xf>
    <xf numFmtId="0" fontId="23" fillId="14" borderId="6" xfId="0" applyFont="1" applyFill="1" applyBorder="1" applyAlignment="1">
      <alignment horizontal="center" vertical="center"/>
    </xf>
    <xf numFmtId="170" fontId="23" fillId="14" borderId="6" xfId="0" applyNumberFormat="1" applyFont="1" applyFill="1" applyBorder="1" applyAlignment="1">
      <alignment horizontal="center" vertical="center"/>
    </xf>
    <xf numFmtId="171" fontId="23" fillId="14" borderId="6" xfId="0" applyNumberFormat="1" applyFont="1" applyFill="1" applyBorder="1" applyAlignment="1">
      <alignment vertical="center"/>
    </xf>
    <xf numFmtId="166" fontId="23" fillId="14" borderId="6" xfId="2" applyFont="1" applyFill="1" applyBorder="1" applyAlignment="1">
      <alignment horizontal="center" vertical="center"/>
    </xf>
    <xf numFmtId="172" fontId="23" fillId="14" borderId="6" xfId="0" applyNumberFormat="1" applyFont="1" applyFill="1" applyBorder="1" applyAlignment="1">
      <alignment vertical="center"/>
    </xf>
    <xf numFmtId="1" fontId="23" fillId="15" borderId="6" xfId="0" applyNumberFormat="1" applyFont="1" applyFill="1" applyBorder="1" applyAlignment="1">
      <alignment horizontal="center" vertical="center" wrapText="1"/>
    </xf>
    <xf numFmtId="0" fontId="23" fillId="15" borderId="6" xfId="0" applyFont="1" applyFill="1" applyBorder="1" applyAlignment="1">
      <alignment vertical="center"/>
    </xf>
    <xf numFmtId="0" fontId="23" fillId="15" borderId="6" xfId="0" applyFont="1" applyFill="1" applyBorder="1" applyAlignment="1">
      <alignment horizontal="justify" vertical="center"/>
    </xf>
    <xf numFmtId="0" fontId="23" fillId="15" borderId="6" xfId="0" applyFont="1" applyFill="1" applyBorder="1" applyAlignment="1">
      <alignment horizontal="center" vertical="center"/>
    </xf>
    <xf numFmtId="170" fontId="23" fillId="15" borderId="6" xfId="0" applyNumberFormat="1" applyFont="1" applyFill="1" applyBorder="1" applyAlignment="1">
      <alignment horizontal="center" vertical="center"/>
    </xf>
    <xf numFmtId="171" fontId="23" fillId="15" borderId="6" xfId="0" applyNumberFormat="1" applyFont="1" applyFill="1" applyBorder="1" applyAlignment="1">
      <alignment vertical="center"/>
    </xf>
    <xf numFmtId="166" fontId="23" fillId="15" borderId="6" xfId="2" applyFont="1" applyFill="1" applyBorder="1" applyAlignment="1">
      <alignment horizontal="center" vertical="center"/>
    </xf>
    <xf numFmtId="1" fontId="23" fillId="15" borderId="6" xfId="0" applyNumberFormat="1" applyFont="1" applyFill="1" applyBorder="1" applyAlignment="1">
      <alignment horizontal="center" vertical="center"/>
    </xf>
    <xf numFmtId="172" fontId="23" fillId="15" borderId="6" xfId="0" applyNumberFormat="1" applyFont="1" applyFill="1" applyBorder="1" applyAlignment="1">
      <alignment vertical="center"/>
    </xf>
    <xf numFmtId="9" fontId="4" fillId="6" borderId="6" xfId="3" applyFont="1" applyFill="1" applyBorder="1" applyAlignment="1">
      <alignment horizontal="center" vertical="center" wrapText="1"/>
    </xf>
    <xf numFmtId="166" fontId="4" fillId="6" borderId="6" xfId="2" applyFont="1" applyFill="1" applyBorder="1" applyAlignment="1">
      <alignment horizontal="center" vertical="center" wrapText="1"/>
    </xf>
    <xf numFmtId="14" fontId="25" fillId="6" borderId="6" xfId="0" applyNumberFormat="1" applyFont="1" applyFill="1" applyBorder="1" applyAlignment="1">
      <alignment horizontal="center" vertical="center" wrapText="1"/>
    </xf>
    <xf numFmtId="0" fontId="4" fillId="6" borderId="0" xfId="0" applyFont="1" applyFill="1" applyBorder="1" applyAlignment="1">
      <alignment horizontal="justify"/>
    </xf>
    <xf numFmtId="166" fontId="4" fillId="6" borderId="6" xfId="2" applyFont="1" applyFill="1" applyBorder="1" applyAlignment="1">
      <alignment horizontal="center" vertical="center"/>
    </xf>
    <xf numFmtId="0" fontId="7" fillId="13" borderId="11" xfId="0" applyFont="1" applyFill="1" applyBorder="1" applyAlignment="1">
      <alignment vertical="center"/>
    </xf>
    <xf numFmtId="0" fontId="7" fillId="13" borderId="0" xfId="0" applyFont="1" applyFill="1" applyBorder="1" applyAlignment="1">
      <alignment vertical="center"/>
    </xf>
    <xf numFmtId="0" fontId="7" fillId="13" borderId="15" xfId="0" applyFont="1" applyFill="1" applyBorder="1" applyAlignment="1">
      <alignment horizontal="justify" vertical="center"/>
    </xf>
    <xf numFmtId="0" fontId="7" fillId="13" borderId="15" xfId="0" applyFont="1" applyFill="1" applyBorder="1" applyAlignment="1">
      <alignment horizontal="center" vertical="center"/>
    </xf>
    <xf numFmtId="171" fontId="7" fillId="13" borderId="15" xfId="0" applyNumberFormat="1" applyFont="1" applyFill="1" applyBorder="1" applyAlignment="1">
      <alignment horizontal="center" vertical="center"/>
    </xf>
    <xf numFmtId="166" fontId="7" fillId="13" borderId="9" xfId="2" applyFont="1" applyFill="1" applyBorder="1" applyAlignment="1">
      <alignment horizontal="center" vertical="center"/>
    </xf>
    <xf numFmtId="3" fontId="7" fillId="13" borderId="9" xfId="0" applyNumberFormat="1" applyFont="1" applyFill="1" applyBorder="1" applyAlignment="1">
      <alignment horizontal="center" vertical="center"/>
    </xf>
    <xf numFmtId="1" fontId="7" fillId="13" borderId="9" xfId="0" applyNumberFormat="1" applyFont="1" applyFill="1" applyBorder="1" applyAlignment="1">
      <alignment horizontal="center" vertical="center"/>
    </xf>
    <xf numFmtId="0" fontId="8" fillId="13" borderId="9" xfId="0" applyFont="1" applyFill="1" applyBorder="1" applyAlignment="1">
      <alignment horizontal="left" vertical="center"/>
    </xf>
    <xf numFmtId="0" fontId="7" fillId="13" borderId="15" xfId="0" applyFont="1" applyFill="1" applyBorder="1" applyAlignment="1">
      <alignment vertical="center"/>
    </xf>
    <xf numFmtId="0" fontId="8" fillId="13" borderId="11" xfId="0" applyFont="1" applyFill="1" applyBorder="1" applyAlignment="1">
      <alignment vertical="center"/>
    </xf>
    <xf numFmtId="0" fontId="8" fillId="13" borderId="15" xfId="0" applyFont="1" applyFill="1" applyBorder="1" applyAlignment="1">
      <alignment vertical="center"/>
    </xf>
    <xf numFmtId="0" fontId="8" fillId="13" borderId="16" xfId="0" applyFont="1" applyFill="1" applyBorder="1" applyAlignment="1">
      <alignment vertical="center"/>
    </xf>
    <xf numFmtId="0" fontId="7" fillId="14" borderId="15" xfId="0" applyFont="1" applyFill="1" applyBorder="1" applyAlignment="1">
      <alignment vertical="center"/>
    </xf>
    <xf numFmtId="171" fontId="7" fillId="14" borderId="9" xfId="0" applyNumberFormat="1" applyFont="1" applyFill="1" applyBorder="1" applyAlignment="1">
      <alignment horizontal="center" vertical="center"/>
    </xf>
    <xf numFmtId="166" fontId="7" fillId="14" borderId="9" xfId="2" applyFont="1" applyFill="1" applyBorder="1" applyAlignment="1">
      <alignment horizontal="center" vertical="center"/>
    </xf>
    <xf numFmtId="3" fontId="7" fillId="14" borderId="9" xfId="0" applyNumberFormat="1" applyFont="1" applyFill="1" applyBorder="1" applyAlignment="1">
      <alignment horizontal="center" vertical="center"/>
    </xf>
    <xf numFmtId="1" fontId="7" fillId="14" borderId="9" xfId="0" applyNumberFormat="1" applyFont="1" applyFill="1" applyBorder="1" applyAlignment="1">
      <alignment horizontal="center" vertical="center"/>
    </xf>
    <xf numFmtId="0" fontId="8" fillId="14" borderId="9" xfId="0" applyFont="1" applyFill="1" applyBorder="1" applyAlignment="1">
      <alignment horizontal="left" vertical="center"/>
    </xf>
    <xf numFmtId="0" fontId="8" fillId="14" borderId="16" xfId="0" applyFont="1" applyFill="1" applyBorder="1" applyAlignment="1">
      <alignment vertical="center"/>
    </xf>
    <xf numFmtId="171" fontId="7" fillId="15" borderId="15" xfId="0" applyNumberFormat="1" applyFont="1" applyFill="1" applyBorder="1" applyAlignment="1">
      <alignment horizontal="center" vertical="center"/>
    </xf>
    <xf numFmtId="166" fontId="7" fillId="15" borderId="11" xfId="2" applyFont="1" applyFill="1" applyBorder="1" applyAlignment="1">
      <alignment horizontal="center" vertical="center"/>
    </xf>
    <xf numFmtId="3" fontId="7" fillId="15" borderId="11" xfId="0" applyNumberFormat="1" applyFont="1" applyFill="1" applyBorder="1" applyAlignment="1">
      <alignment horizontal="center" vertical="center"/>
    </xf>
    <xf numFmtId="0" fontId="8" fillId="15" borderId="15" xfId="0" applyFont="1" applyFill="1" applyBorder="1" applyAlignment="1">
      <alignment horizontal="left" vertical="center"/>
    </xf>
    <xf numFmtId="0" fontId="8" fillId="15" borderId="16" xfId="0" applyFont="1" applyFill="1" applyBorder="1" applyAlignment="1">
      <alignment vertical="center"/>
    </xf>
    <xf numFmtId="0" fontId="8" fillId="0" borderId="39" xfId="0" applyFont="1" applyFill="1" applyBorder="1" applyAlignment="1">
      <alignment horizontal="justify" vertical="center" wrapText="1"/>
    </xf>
    <xf numFmtId="0" fontId="8" fillId="0" borderId="22" xfId="0" applyFont="1" applyFill="1" applyBorder="1" applyAlignment="1">
      <alignment horizontal="justify" vertical="center" wrapText="1"/>
    </xf>
    <xf numFmtId="0" fontId="8" fillId="0" borderId="18" xfId="0" applyFont="1" applyFill="1" applyBorder="1" applyAlignment="1">
      <alignment horizontal="justify" vertical="center" wrapText="1"/>
    </xf>
    <xf numFmtId="0" fontId="8" fillId="0" borderId="40" xfId="0" applyFont="1" applyFill="1" applyBorder="1" applyAlignment="1">
      <alignment horizontal="justify" vertical="center" wrapText="1"/>
    </xf>
    <xf numFmtId="166" fontId="8" fillId="6" borderId="21" xfId="2" applyFont="1" applyFill="1" applyBorder="1" applyAlignment="1">
      <alignment horizontal="center" vertical="center" wrapText="1"/>
    </xf>
    <xf numFmtId="166" fontId="8" fillId="6" borderId="14" xfId="2" applyFont="1" applyFill="1" applyBorder="1" applyAlignment="1">
      <alignment horizontal="center" vertical="center" wrapText="1"/>
    </xf>
    <xf numFmtId="0" fontId="8" fillId="6" borderId="23" xfId="0" applyFont="1" applyFill="1" applyBorder="1" applyAlignment="1">
      <alignment vertical="center" wrapText="1"/>
    </xf>
    <xf numFmtId="0" fontId="8" fillId="6" borderId="0" xfId="0" applyFont="1" applyFill="1" applyBorder="1" applyAlignment="1">
      <alignment vertical="center" wrapText="1"/>
    </xf>
    <xf numFmtId="166" fontId="7" fillId="15" borderId="11" xfId="2" applyFont="1" applyFill="1" applyBorder="1" applyAlignment="1">
      <alignment vertical="center"/>
    </xf>
    <xf numFmtId="0" fontId="7" fillId="15" borderId="9" xfId="0" applyFont="1" applyFill="1" applyBorder="1" applyAlignment="1">
      <alignment vertical="center"/>
    </xf>
    <xf numFmtId="1" fontId="7" fillId="6" borderId="6" xfId="0" applyNumberFormat="1" applyFont="1" applyFill="1" applyBorder="1" applyAlignment="1">
      <alignment horizontal="center" vertical="center" wrapText="1"/>
    </xf>
    <xf numFmtId="0" fontId="8" fillId="0" borderId="20" xfId="0" applyFont="1" applyFill="1" applyBorder="1" applyAlignment="1">
      <alignment horizontal="center" vertical="center" wrapText="1"/>
    </xf>
    <xf numFmtId="10" fontId="8" fillId="6" borderId="20" xfId="3" applyNumberFormat="1" applyFont="1" applyFill="1" applyBorder="1" applyAlignment="1">
      <alignment horizontal="center" vertical="center" wrapText="1"/>
    </xf>
    <xf numFmtId="3" fontId="8" fillId="6" borderId="6" xfId="0" applyNumberFormat="1" applyFont="1" applyFill="1" applyBorder="1" applyAlignment="1">
      <alignment horizontal="center" vertical="center" wrapText="1"/>
    </xf>
    <xf numFmtId="0" fontId="7" fillId="6" borderId="20" xfId="0" applyFont="1" applyFill="1" applyBorder="1" applyAlignment="1">
      <alignment horizontal="center" vertical="center"/>
    </xf>
    <xf numFmtId="3" fontId="8" fillId="0" borderId="6" xfId="0" applyNumberFormat="1" applyFont="1" applyFill="1" applyBorder="1" applyAlignment="1">
      <alignment horizontal="center" vertical="center" wrapText="1"/>
    </xf>
    <xf numFmtId="0" fontId="7" fillId="6" borderId="22" xfId="0" applyFont="1" applyFill="1" applyBorder="1" applyAlignment="1">
      <alignment horizontal="center" vertical="center"/>
    </xf>
    <xf numFmtId="10" fontId="8" fillId="6" borderId="11" xfId="3" applyNumberFormat="1" applyFont="1" applyFill="1" applyBorder="1" applyAlignment="1">
      <alignment horizontal="center" vertical="center" wrapText="1"/>
    </xf>
    <xf numFmtId="0" fontId="8" fillId="0" borderId="6" xfId="0" applyNumberFormat="1" applyFont="1" applyFill="1" applyBorder="1" applyAlignment="1">
      <alignment horizontal="center" vertical="center" wrapText="1"/>
    </xf>
    <xf numFmtId="1" fontId="8" fillId="0" borderId="6" xfId="0" applyNumberFormat="1" applyFont="1" applyFill="1" applyBorder="1" applyAlignment="1">
      <alignment horizontal="center" vertical="center" wrapText="1"/>
    </xf>
    <xf numFmtId="173" fontId="8" fillId="0" borderId="6" xfId="0" applyNumberFormat="1" applyFont="1" applyFill="1" applyBorder="1" applyAlignment="1">
      <alignment horizontal="center" vertical="center" wrapText="1"/>
    </xf>
    <xf numFmtId="0" fontId="8" fillId="0" borderId="15" xfId="0" applyFont="1" applyFill="1" applyBorder="1" applyAlignment="1">
      <alignment horizontal="center" vertical="center" wrapText="1"/>
    </xf>
    <xf numFmtId="1" fontId="7" fillId="6" borderId="15" xfId="0" applyNumberFormat="1" applyFont="1" applyFill="1" applyBorder="1" applyAlignment="1">
      <alignment vertical="center" wrapText="1"/>
    </xf>
    <xf numFmtId="0" fontId="8" fillId="6" borderId="15" xfId="0" applyFont="1" applyFill="1" applyBorder="1" applyAlignment="1">
      <alignment vertical="center" wrapText="1"/>
    </xf>
    <xf numFmtId="0" fontId="7" fillId="0" borderId="15" xfId="0" applyFont="1" applyFill="1" applyBorder="1" applyAlignment="1">
      <alignment horizontal="justify" vertical="center"/>
    </xf>
    <xf numFmtId="0" fontId="0" fillId="0" borderId="15" xfId="0" applyBorder="1" applyAlignment="1">
      <alignment vertical="center" wrapText="1"/>
    </xf>
    <xf numFmtId="0" fontId="0" fillId="0" borderId="14" xfId="0" applyBorder="1" applyAlignment="1">
      <alignment vertical="center" wrapText="1"/>
    </xf>
    <xf numFmtId="166" fontId="7" fillId="0" borderId="27" xfId="2" applyFont="1" applyFill="1" applyBorder="1" applyAlignment="1">
      <alignment horizontal="center" vertical="center"/>
    </xf>
    <xf numFmtId="178" fontId="7" fillId="0" borderId="9" xfId="0" applyNumberFormat="1" applyFont="1" applyFill="1" applyBorder="1" applyAlignment="1">
      <alignment horizontal="center" vertical="center"/>
    </xf>
    <xf numFmtId="0" fontId="7" fillId="0" borderId="9" xfId="0" applyFont="1" applyFill="1" applyBorder="1" applyAlignment="1">
      <alignment vertical="center"/>
    </xf>
    <xf numFmtId="0" fontId="8" fillId="0" borderId="9" xfId="0" applyFont="1" applyFill="1" applyBorder="1" applyAlignment="1">
      <alignment horizontal="center" vertical="center"/>
    </xf>
    <xf numFmtId="0" fontId="8" fillId="0" borderId="13" xfId="0" applyFont="1" applyFill="1" applyBorder="1" applyAlignment="1">
      <alignment horizontal="center" vertical="center"/>
    </xf>
    <xf numFmtId="0" fontId="22" fillId="0" borderId="0" xfId="0" applyFont="1" applyFill="1"/>
    <xf numFmtId="0" fontId="0" fillId="0" borderId="0" xfId="0" applyAlignment="1">
      <alignment vertical="center" wrapText="1"/>
    </xf>
    <xf numFmtId="166" fontId="22" fillId="6" borderId="0" xfId="2" applyFont="1" applyFill="1" applyAlignment="1">
      <alignment horizontal="center" vertical="center"/>
    </xf>
    <xf numFmtId="172" fontId="22" fillId="0" borderId="0" xfId="0" applyNumberFormat="1" applyFont="1" applyFill="1" applyAlignment="1">
      <alignment horizontal="right" vertical="center"/>
    </xf>
    <xf numFmtId="0" fontId="22" fillId="0" borderId="0" xfId="0" applyFont="1" applyAlignment="1">
      <alignment horizontal="justify" vertical="center"/>
    </xf>
    <xf numFmtId="0" fontId="23" fillId="0" borderId="0" xfId="0" applyFont="1"/>
    <xf numFmtId="166" fontId="4" fillId="6" borderId="6" xfId="2" applyFont="1" applyFill="1" applyBorder="1" applyAlignment="1">
      <alignment vertical="center" wrapText="1"/>
    </xf>
    <xf numFmtId="49" fontId="4" fillId="6" borderId="6" xfId="0" applyNumberFormat="1" applyFont="1" applyFill="1" applyBorder="1" applyAlignment="1">
      <alignment horizontal="center" vertical="center" wrapText="1"/>
    </xf>
    <xf numFmtId="171" fontId="4" fillId="6" borderId="6" xfId="0" applyNumberFormat="1" applyFont="1" applyFill="1" applyBorder="1" applyAlignment="1">
      <alignment vertical="center" wrapText="1"/>
    </xf>
    <xf numFmtId="0" fontId="10" fillId="0" borderId="27"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6" xfId="0" applyFont="1" applyFill="1" applyBorder="1" applyAlignment="1">
      <alignment horizontal="justify" vertical="center" wrapText="1"/>
    </xf>
    <xf numFmtId="167" fontId="10" fillId="0" borderId="6" xfId="7" applyFont="1" applyFill="1" applyBorder="1" applyAlignment="1">
      <alignment horizontal="center" vertical="center" wrapText="1"/>
    </xf>
    <xf numFmtId="3" fontId="10" fillId="0" borderId="6" xfId="0" applyNumberFormat="1" applyFont="1" applyBorder="1" applyAlignment="1">
      <alignment horizontal="center" vertical="center"/>
    </xf>
    <xf numFmtId="0" fontId="8" fillId="0" borderId="6" xfId="0" applyFont="1" applyBorder="1" applyAlignment="1">
      <alignment horizontal="justify" vertical="center" wrapText="1"/>
    </xf>
    <xf numFmtId="0" fontId="10" fillId="0" borderId="6" xfId="0" applyFont="1" applyBorder="1" applyAlignment="1">
      <alignment horizontal="justify" vertical="center" wrapText="1"/>
    </xf>
    <xf numFmtId="0" fontId="10" fillId="0" borderId="6" xfId="0" applyFont="1" applyBorder="1" applyAlignment="1">
      <alignment horizontal="center" vertical="center" wrapText="1"/>
    </xf>
    <xf numFmtId="10" fontId="8" fillId="0" borderId="6" xfId="6" applyNumberFormat="1" applyFont="1" applyBorder="1" applyAlignment="1">
      <alignment horizontal="center" vertical="center" wrapText="1"/>
    </xf>
    <xf numFmtId="169" fontId="10" fillId="0" borderId="6" xfId="0" applyNumberFormat="1" applyFont="1" applyBorder="1" applyAlignment="1">
      <alignment horizontal="center" vertical="center" wrapText="1"/>
    </xf>
    <xf numFmtId="3" fontId="10" fillId="0" borderId="7" xfId="0" applyNumberFormat="1" applyFont="1" applyBorder="1" applyAlignment="1">
      <alignment horizontal="center" vertical="center" wrapText="1"/>
    </xf>
    <xf numFmtId="0" fontId="10" fillId="2" borderId="20" xfId="0" applyFont="1" applyFill="1" applyBorder="1" applyAlignment="1">
      <alignment horizontal="center" vertical="center" wrapText="1"/>
    </xf>
    <xf numFmtId="0" fontId="10" fillId="2" borderId="22" xfId="0" applyFont="1" applyFill="1" applyBorder="1" applyAlignment="1">
      <alignment horizontal="center" vertical="center" wrapText="1"/>
    </xf>
    <xf numFmtId="167" fontId="10" fillId="6" borderId="6" xfId="7" applyFont="1" applyFill="1" applyBorder="1" applyAlignment="1">
      <alignment horizontal="center" vertical="center" wrapText="1"/>
    </xf>
    <xf numFmtId="0" fontId="10" fillId="0" borderId="14" xfId="0" applyFont="1" applyBorder="1" applyAlignment="1">
      <alignment horizontal="center" vertical="center" wrapText="1"/>
    </xf>
    <xf numFmtId="10" fontId="8" fillId="2" borderId="20" xfId="6" applyNumberFormat="1" applyFont="1" applyFill="1" applyBorder="1" applyAlignment="1">
      <alignment horizontal="center" vertical="center" wrapText="1"/>
    </xf>
    <xf numFmtId="0" fontId="6" fillId="0" borderId="6" xfId="0" applyFont="1" applyBorder="1" applyAlignment="1">
      <alignment horizontal="center" vertical="center"/>
    </xf>
    <xf numFmtId="1" fontId="6" fillId="12" borderId="20" xfId="0" applyNumberFormat="1" applyFont="1" applyFill="1" applyBorder="1" applyAlignment="1">
      <alignment horizontal="center" vertical="center" wrapText="1"/>
    </xf>
    <xf numFmtId="170" fontId="6" fillId="12" borderId="20" xfId="0" applyNumberFormat="1" applyFont="1" applyFill="1" applyBorder="1" applyAlignment="1">
      <alignment horizontal="center" vertical="center" wrapText="1"/>
    </xf>
    <xf numFmtId="0" fontId="4" fillId="0" borderId="6" xfId="0" applyFont="1" applyBorder="1" applyAlignment="1">
      <alignment horizontal="justify" vertical="center" wrapText="1"/>
    </xf>
    <xf numFmtId="0" fontId="6" fillId="15" borderId="15" xfId="0" applyFont="1" applyFill="1" applyBorder="1" applyAlignment="1">
      <alignment horizontal="left" vertical="center"/>
    </xf>
    <xf numFmtId="0" fontId="4" fillId="0" borderId="6" xfId="0" applyFont="1" applyBorder="1" applyAlignment="1">
      <alignment horizontal="center" vertical="center" wrapText="1"/>
    </xf>
    <xf numFmtId="0" fontId="6" fillId="13" borderId="15" xfId="0" applyFont="1" applyFill="1" applyBorder="1" applyAlignment="1">
      <alignment horizontal="left" vertical="center"/>
    </xf>
    <xf numFmtId="0" fontId="6" fillId="14" borderId="15" xfId="0" applyFont="1" applyFill="1" applyBorder="1" applyAlignment="1">
      <alignment horizontal="left" vertical="center"/>
    </xf>
    <xf numFmtId="0" fontId="4" fillId="0" borderId="20" xfId="0" applyFont="1" applyBorder="1" applyAlignment="1">
      <alignment horizontal="justify" vertical="center" wrapText="1"/>
    </xf>
    <xf numFmtId="0" fontId="4" fillId="0" borderId="6" xfId="0" applyFont="1" applyBorder="1" applyAlignment="1">
      <alignment horizontal="center" vertical="center"/>
    </xf>
    <xf numFmtId="0" fontId="4" fillId="0" borderId="20"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6" xfId="0" applyFont="1" applyBorder="1" applyAlignment="1">
      <alignment horizontal="justify" vertical="center"/>
    </xf>
    <xf numFmtId="0" fontId="4" fillId="0" borderId="0" xfId="0" applyFont="1" applyAlignment="1">
      <alignment horizontal="justify"/>
    </xf>
    <xf numFmtId="3" fontId="4" fillId="0" borderId="6" xfId="0" applyNumberFormat="1" applyFont="1" applyBorder="1" applyAlignment="1">
      <alignment horizontal="center" vertical="center"/>
    </xf>
    <xf numFmtId="0" fontId="4" fillId="0" borderId="20" xfId="0" applyFont="1" applyBorder="1" applyAlignment="1">
      <alignment horizontal="justify" vertical="center"/>
    </xf>
    <xf numFmtId="3" fontId="4" fillId="0" borderId="20" xfId="0" applyNumberFormat="1" applyFont="1" applyBorder="1" applyAlignment="1">
      <alignment horizontal="center" vertical="center"/>
    </xf>
    <xf numFmtId="9" fontId="4" fillId="0" borderId="6" xfId="3" applyFont="1" applyBorder="1" applyAlignment="1">
      <alignment horizontal="center" vertical="center" wrapText="1"/>
    </xf>
    <xf numFmtId="167" fontId="4" fillId="6" borderId="6" xfId="1" applyFont="1" applyFill="1" applyBorder="1" applyAlignment="1">
      <alignment horizontal="right" vertical="center" wrapText="1"/>
    </xf>
    <xf numFmtId="0" fontId="4" fillId="6" borderId="0" xfId="0" applyFont="1" applyFill="1" applyAlignment="1">
      <alignment horizontal="center" vertical="center" wrapText="1"/>
    </xf>
    <xf numFmtId="9" fontId="4" fillId="0" borderId="20" xfId="3" applyFont="1" applyBorder="1" applyAlignment="1">
      <alignment horizontal="center" vertical="center" wrapText="1"/>
    </xf>
    <xf numFmtId="0" fontId="10" fillId="0" borderId="20" xfId="0" applyFont="1" applyBorder="1" applyAlignment="1">
      <alignment horizontal="justify" vertical="center" wrapText="1"/>
    </xf>
    <xf numFmtId="1" fontId="7" fillId="6" borderId="27" xfId="0" applyNumberFormat="1" applyFont="1" applyFill="1" applyBorder="1" applyAlignment="1">
      <alignment horizontal="center" vertical="center" wrapText="1"/>
    </xf>
    <xf numFmtId="0" fontId="4" fillId="6" borderId="6" xfId="0" applyFont="1" applyFill="1" applyBorder="1" applyAlignment="1">
      <alignment horizontal="center" vertical="center" wrapText="1"/>
    </xf>
    <xf numFmtId="1" fontId="4" fillId="6" borderId="6" xfId="0" applyNumberFormat="1" applyFont="1" applyFill="1" applyBorder="1" applyAlignment="1">
      <alignment horizontal="center" vertical="center" wrapText="1"/>
    </xf>
    <xf numFmtId="0" fontId="23" fillId="0" borderId="11" xfId="0" applyFont="1" applyBorder="1" applyAlignment="1">
      <alignment horizontal="center" vertical="center"/>
    </xf>
    <xf numFmtId="0" fontId="23" fillId="0" borderId="9" xfId="0" applyFont="1" applyBorder="1" applyAlignment="1">
      <alignment horizontal="center" vertical="center"/>
    </xf>
    <xf numFmtId="0" fontId="31" fillId="4" borderId="6" xfId="0" applyFont="1" applyFill="1" applyBorder="1" applyAlignment="1">
      <alignment horizontal="center" vertical="center" wrapText="1"/>
    </xf>
    <xf numFmtId="0" fontId="6" fillId="6" borderId="19" xfId="0" applyFont="1" applyFill="1" applyBorder="1" applyAlignment="1">
      <alignment horizontal="center" vertical="center" wrapText="1"/>
    </xf>
    <xf numFmtId="0" fontId="6" fillId="6" borderId="0" xfId="0" applyFont="1" applyFill="1" applyAlignment="1">
      <alignment horizontal="center" vertical="center" wrapText="1"/>
    </xf>
    <xf numFmtId="1" fontId="6" fillId="12" borderId="6" xfId="0" applyNumberFormat="1" applyFont="1" applyFill="1" applyBorder="1" applyAlignment="1">
      <alignment horizontal="center" vertical="center" wrapText="1"/>
    </xf>
    <xf numFmtId="167" fontId="4" fillId="6" borderId="27" xfId="5" applyFont="1" applyFill="1" applyBorder="1" applyAlignment="1">
      <alignment horizontal="center" vertical="center" wrapText="1"/>
    </xf>
    <xf numFmtId="0" fontId="14" fillId="0" borderId="22" xfId="0" applyFont="1" applyBorder="1" applyAlignment="1">
      <alignment horizontal="center" vertical="center" wrapText="1"/>
    </xf>
    <xf numFmtId="0" fontId="14" fillId="0" borderId="27" xfId="0" applyFont="1" applyBorder="1" applyAlignment="1">
      <alignment horizontal="center" vertical="center" wrapText="1"/>
    </xf>
    <xf numFmtId="3" fontId="4" fillId="0" borderId="19" xfId="0" applyNumberFormat="1" applyFont="1" applyBorder="1" applyAlignment="1">
      <alignment horizontal="center" vertical="center"/>
    </xf>
    <xf numFmtId="0" fontId="4" fillId="0" borderId="0" xfId="0" applyFont="1" applyAlignment="1">
      <alignment horizontal="center"/>
    </xf>
    <xf numFmtId="9" fontId="4" fillId="6" borderId="6" xfId="4" applyFont="1" applyFill="1" applyBorder="1" applyAlignment="1">
      <alignment horizontal="center" vertical="center"/>
    </xf>
    <xf numFmtId="9" fontId="4" fillId="6" borderId="22" xfId="4" applyFont="1" applyFill="1" applyBorder="1" applyAlignment="1">
      <alignment horizontal="center" vertical="center"/>
    </xf>
    <xf numFmtId="167" fontId="4" fillId="6" borderId="22" xfId="5" applyFont="1" applyFill="1" applyBorder="1" applyAlignment="1">
      <alignment horizontal="center" vertical="center"/>
    </xf>
    <xf numFmtId="0" fontId="14" fillId="0" borderId="6" xfId="0" applyFont="1" applyBorder="1" applyAlignment="1">
      <alignment vertical="center"/>
    </xf>
    <xf numFmtId="0" fontId="4" fillId="6" borderId="20"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 fillId="6" borderId="27" xfId="0" applyFont="1" applyFill="1" applyBorder="1" applyAlignment="1">
      <alignment horizontal="center" vertical="center" wrapText="1"/>
    </xf>
    <xf numFmtId="0" fontId="4" fillId="6" borderId="20" xfId="0" applyFont="1" applyFill="1" applyBorder="1" applyAlignment="1">
      <alignment horizontal="justify" vertical="center" wrapText="1"/>
    </xf>
    <xf numFmtId="9" fontId="4" fillId="6" borderId="20" xfId="4" applyFont="1" applyFill="1" applyBorder="1" applyAlignment="1">
      <alignment horizontal="center" vertical="center" wrapText="1"/>
    </xf>
    <xf numFmtId="9" fontId="4" fillId="6" borderId="27" xfId="4" applyFont="1" applyFill="1" applyBorder="1" applyAlignment="1">
      <alignment horizontal="center" vertical="center" wrapText="1"/>
    </xf>
    <xf numFmtId="0" fontId="8" fillId="0" borderId="20" xfId="0" applyFont="1" applyBorder="1" applyAlignment="1">
      <alignment horizontal="justify" vertical="center" wrapText="1"/>
    </xf>
    <xf numFmtId="9" fontId="4" fillId="6" borderId="6" xfId="4" applyFont="1" applyFill="1" applyBorder="1" applyAlignment="1">
      <alignment horizontal="center" vertical="center" wrapText="1"/>
    </xf>
    <xf numFmtId="0" fontId="4" fillId="6" borderId="0" xfId="0" applyFont="1" applyFill="1" applyAlignment="1">
      <alignment horizontal="center"/>
    </xf>
    <xf numFmtId="1" fontId="6" fillId="6" borderId="11" xfId="0" applyNumberFormat="1" applyFont="1" applyFill="1" applyBorder="1" applyAlignment="1">
      <alignment horizontal="center" vertical="center" wrapText="1"/>
    </xf>
    <xf numFmtId="1" fontId="6" fillId="6" borderId="12" xfId="0" applyNumberFormat="1" applyFont="1" applyFill="1" applyBorder="1" applyAlignment="1">
      <alignment horizontal="center" vertical="center" wrapText="1"/>
    </xf>
    <xf numFmtId="1" fontId="6" fillId="6" borderId="5" xfId="0" applyNumberFormat="1" applyFont="1" applyFill="1" applyBorder="1" applyAlignment="1">
      <alignment horizontal="center" vertical="center" wrapText="1"/>
    </xf>
    <xf numFmtId="1" fontId="6" fillId="6" borderId="0" xfId="0" applyNumberFormat="1" applyFont="1" applyFill="1" applyAlignment="1">
      <alignment horizontal="center" vertical="center" wrapText="1"/>
    </xf>
    <xf numFmtId="1" fontId="6" fillId="6" borderId="20" xfId="0" applyNumberFormat="1" applyFont="1" applyFill="1" applyBorder="1" applyAlignment="1">
      <alignment horizontal="center" vertical="center" wrapText="1"/>
    </xf>
    <xf numFmtId="1" fontId="6" fillId="6" borderId="22" xfId="0" applyNumberFormat="1" applyFont="1" applyFill="1" applyBorder="1" applyAlignment="1">
      <alignment horizontal="center" vertical="center" wrapText="1"/>
    </xf>
    <xf numFmtId="1" fontId="6" fillId="6" borderId="27" xfId="0" applyNumberFormat="1" applyFont="1" applyFill="1" applyBorder="1" applyAlignment="1">
      <alignment horizontal="center" vertical="center" wrapText="1"/>
    </xf>
    <xf numFmtId="0" fontId="4" fillId="6" borderId="23" xfId="0" applyFont="1" applyFill="1" applyBorder="1" applyAlignment="1">
      <alignment horizontal="center" vertical="center" wrapText="1"/>
    </xf>
    <xf numFmtId="0" fontId="4" fillId="6" borderId="11" xfId="0" applyFont="1" applyFill="1" applyBorder="1" applyAlignment="1">
      <alignment horizontal="center"/>
    </xf>
    <xf numFmtId="0" fontId="4" fillId="6" borderId="25" xfId="0" applyFont="1" applyFill="1" applyBorder="1" applyAlignment="1">
      <alignment horizontal="center"/>
    </xf>
    <xf numFmtId="1" fontId="4" fillId="6" borderId="20" xfId="0" applyNumberFormat="1" applyFont="1" applyFill="1" applyBorder="1" applyAlignment="1">
      <alignment horizontal="center" vertical="center" wrapText="1"/>
    </xf>
    <xf numFmtId="0" fontId="4" fillId="6" borderId="19" xfId="0" applyFont="1" applyFill="1" applyBorder="1" applyAlignment="1">
      <alignment horizontal="center" vertical="center" wrapText="1"/>
    </xf>
    <xf numFmtId="0" fontId="4" fillId="0" borderId="20" xfId="0" applyFont="1" applyBorder="1" applyAlignment="1">
      <alignment horizontal="center" vertical="center"/>
    </xf>
    <xf numFmtId="0" fontId="4" fillId="0" borderId="22" xfId="0" applyFont="1" applyBorder="1" applyAlignment="1">
      <alignment horizontal="center" vertical="center"/>
    </xf>
    <xf numFmtId="0" fontId="4" fillId="0" borderId="27" xfId="0" applyFont="1" applyBorder="1" applyAlignment="1">
      <alignment horizontal="center" vertical="center"/>
    </xf>
    <xf numFmtId="3" fontId="4" fillId="0" borderId="27" xfId="0" applyNumberFormat="1" applyFont="1" applyBorder="1" applyAlignment="1">
      <alignment horizontal="center" vertical="center"/>
    </xf>
    <xf numFmtId="0" fontId="4" fillId="6" borderId="6" xfId="0" applyFont="1" applyFill="1" applyBorder="1" applyAlignment="1">
      <alignment horizontal="center" vertical="center"/>
    </xf>
    <xf numFmtId="0" fontId="6" fillId="6" borderId="6" xfId="0" applyFont="1" applyFill="1" applyBorder="1" applyAlignment="1">
      <alignment horizontal="center" vertical="center"/>
    </xf>
    <xf numFmtId="0" fontId="4" fillId="6" borderId="20" xfId="0" applyFont="1" applyFill="1" applyBorder="1" applyAlignment="1">
      <alignment horizontal="center" vertical="center"/>
    </xf>
    <xf numFmtId="0" fontId="4" fillId="6" borderId="22" xfId="0" applyFont="1" applyFill="1" applyBorder="1" applyAlignment="1">
      <alignment horizontal="center" vertical="center"/>
    </xf>
    <xf numFmtId="1" fontId="4" fillId="6" borderId="22" xfId="0" applyNumberFormat="1" applyFont="1" applyFill="1" applyBorder="1" applyAlignment="1">
      <alignment horizontal="center" vertical="center"/>
    </xf>
    <xf numFmtId="1" fontId="4" fillId="6" borderId="27" xfId="0" applyNumberFormat="1" applyFont="1" applyFill="1" applyBorder="1" applyAlignment="1">
      <alignment horizontal="center" vertical="center"/>
    </xf>
    <xf numFmtId="0" fontId="4" fillId="6" borderId="27" xfId="0" applyFont="1" applyFill="1" applyBorder="1" applyAlignment="1">
      <alignment horizontal="center" vertical="center"/>
    </xf>
    <xf numFmtId="9" fontId="4" fillId="6" borderId="27" xfId="4" applyFont="1" applyFill="1" applyBorder="1" applyAlignment="1">
      <alignment horizontal="center" vertical="center"/>
    </xf>
    <xf numFmtId="0" fontId="4" fillId="6" borderId="20" xfId="0" applyFont="1" applyFill="1" applyBorder="1" applyAlignment="1">
      <alignment horizontal="left" vertical="center" wrapText="1"/>
    </xf>
    <xf numFmtId="0" fontId="4" fillId="0" borderId="20" xfId="0" applyFont="1" applyBorder="1" applyAlignment="1">
      <alignment horizontal="left" vertical="center" wrapText="1"/>
    </xf>
    <xf numFmtId="9" fontId="4" fillId="6" borderId="20" xfId="4" applyFont="1" applyFill="1" applyBorder="1" applyAlignment="1">
      <alignment horizontal="center" vertical="center"/>
    </xf>
    <xf numFmtId="1" fontId="4" fillId="6" borderId="6" xfId="0" applyNumberFormat="1" applyFont="1" applyFill="1" applyBorder="1" applyAlignment="1">
      <alignment horizontal="center" vertical="center"/>
    </xf>
    <xf numFmtId="0" fontId="14" fillId="0" borderId="22" xfId="0" applyFont="1" applyBorder="1" applyAlignment="1">
      <alignment horizontal="center" vertical="center"/>
    </xf>
    <xf numFmtId="1" fontId="4" fillId="6" borderId="20" xfId="0" applyNumberFormat="1" applyFont="1" applyFill="1" applyBorder="1" applyAlignment="1">
      <alignment horizontal="center" vertical="center"/>
    </xf>
    <xf numFmtId="0" fontId="4" fillId="6" borderId="25" xfId="0" applyFont="1" applyFill="1" applyBorder="1" applyAlignment="1">
      <alignment horizontal="center" vertical="center"/>
    </xf>
    <xf numFmtId="1" fontId="14" fillId="0" borderId="22" xfId="0" applyNumberFormat="1" applyFont="1" applyBorder="1" applyAlignment="1">
      <alignment horizontal="center" vertical="center"/>
    </xf>
    <xf numFmtId="0" fontId="4" fillId="0" borderId="12" xfId="0" applyFont="1" applyBorder="1" applyAlignment="1">
      <alignment horizontal="center" vertical="center"/>
    </xf>
    <xf numFmtId="2" fontId="4" fillId="6" borderId="20" xfId="4" applyNumberFormat="1" applyFont="1" applyFill="1" applyBorder="1" applyAlignment="1">
      <alignment horizontal="center" vertical="center"/>
    </xf>
    <xf numFmtId="2" fontId="4" fillId="6" borderId="22" xfId="4" applyNumberFormat="1" applyFont="1" applyFill="1" applyBorder="1" applyAlignment="1">
      <alignment horizontal="center" vertical="center"/>
    </xf>
    <xf numFmtId="0" fontId="4" fillId="0" borderId="22" xfId="0" applyFont="1" applyBorder="1" applyAlignment="1">
      <alignment horizontal="justify" vertical="center"/>
    </xf>
    <xf numFmtId="0" fontId="4" fillId="0" borderId="27" xfId="0" applyFont="1" applyBorder="1" applyAlignment="1">
      <alignment horizontal="justify" vertical="center"/>
    </xf>
    <xf numFmtId="0" fontId="10" fillId="0" borderId="22" xfId="0" applyFont="1" applyBorder="1" applyAlignment="1">
      <alignment horizontal="center" vertical="center" wrapText="1"/>
    </xf>
    <xf numFmtId="0" fontId="10" fillId="0" borderId="27" xfId="0" applyFont="1" applyBorder="1" applyAlignment="1">
      <alignment horizontal="justify" vertical="center" wrapText="1"/>
    </xf>
    <xf numFmtId="0" fontId="4" fillId="6" borderId="20" xfId="26" applyFont="1" applyFill="1" applyBorder="1" applyAlignment="1">
      <alignment horizontal="center" vertical="center" wrapText="1"/>
    </xf>
    <xf numFmtId="0" fontId="4" fillId="6" borderId="22" xfId="26" applyFont="1" applyFill="1" applyBorder="1" applyAlignment="1">
      <alignment horizontal="center" vertical="center" wrapText="1"/>
    </xf>
    <xf numFmtId="0" fontId="4" fillId="6" borderId="27" xfId="26" applyFont="1" applyFill="1" applyBorder="1" applyAlignment="1">
      <alignment horizontal="center" vertical="center" wrapText="1"/>
    </xf>
    <xf numFmtId="0" fontId="4" fillId="6" borderId="20" xfId="26" applyFont="1" applyFill="1" applyBorder="1" applyAlignment="1">
      <alignment horizontal="justify" vertical="center" wrapText="1"/>
    </xf>
    <xf numFmtId="0" fontId="4" fillId="6" borderId="27" xfId="26" applyFont="1" applyFill="1" applyBorder="1" applyAlignment="1">
      <alignment horizontal="justify" vertical="center" wrapText="1"/>
    </xf>
    <xf numFmtId="0" fontId="4" fillId="6" borderId="6" xfId="26" applyFont="1" applyFill="1" applyBorder="1" applyAlignment="1">
      <alignment horizontal="center" vertical="center" wrapText="1"/>
    </xf>
    <xf numFmtId="0" fontId="4" fillId="6" borderId="6" xfId="26" applyFont="1" applyFill="1" applyBorder="1" applyAlignment="1">
      <alignment horizontal="left" vertical="center" wrapText="1"/>
    </xf>
    <xf numFmtId="0" fontId="4" fillId="0" borderId="6" xfId="26" applyFont="1" applyBorder="1" applyAlignment="1">
      <alignment horizontal="justify" vertical="center" wrapText="1"/>
    </xf>
    <xf numFmtId="1" fontId="4" fillId="6" borderId="6" xfId="26" applyNumberFormat="1" applyFont="1" applyFill="1" applyBorder="1" applyAlignment="1">
      <alignment horizontal="center" vertical="center" wrapText="1"/>
    </xf>
    <xf numFmtId="0" fontId="4" fillId="6" borderId="11" xfId="26" applyFont="1" applyFill="1" applyBorder="1" applyAlignment="1">
      <alignment horizontal="center" vertical="center" wrapText="1"/>
    </xf>
    <xf numFmtId="0" fontId="4" fillId="6" borderId="0" xfId="26" applyFont="1" applyFill="1" applyAlignment="1">
      <alignment horizontal="center" vertical="center" wrapText="1"/>
    </xf>
    <xf numFmtId="0" fontId="4" fillId="0" borderId="20" xfId="26" applyFont="1" applyBorder="1" applyAlignment="1">
      <alignment horizontal="center" vertical="center" wrapText="1"/>
    </xf>
    <xf numFmtId="0" fontId="4" fillId="0" borderId="22" xfId="26" applyFont="1" applyBorder="1" applyAlignment="1">
      <alignment horizontal="center" vertical="center" wrapText="1"/>
    </xf>
    <xf numFmtId="167" fontId="4" fillId="6" borderId="6" xfId="5" applyFont="1" applyFill="1" applyBorder="1" applyAlignment="1">
      <alignment horizontal="center" vertical="center" wrapText="1"/>
    </xf>
    <xf numFmtId="0" fontId="4" fillId="0" borderId="27" xfId="26" applyFont="1" applyBorder="1" applyAlignment="1">
      <alignment horizontal="center" vertical="center" wrapText="1"/>
    </xf>
    <xf numFmtId="1" fontId="4" fillId="6" borderId="20" xfId="26" quotePrefix="1" applyNumberFormat="1" applyFont="1" applyFill="1" applyBorder="1" applyAlignment="1">
      <alignment horizontal="center" vertical="center" wrapText="1"/>
    </xf>
    <xf numFmtId="0" fontId="4" fillId="6" borderId="9" xfId="26" applyFont="1" applyFill="1" applyBorder="1" applyAlignment="1">
      <alignment horizontal="center" vertical="center" wrapText="1"/>
    </xf>
    <xf numFmtId="10" fontId="4" fillId="6" borderId="6" xfId="4" applyNumberFormat="1" applyFont="1" applyFill="1" applyBorder="1" applyAlignment="1">
      <alignment horizontal="center" vertical="center" wrapText="1"/>
    </xf>
    <xf numFmtId="0" fontId="4" fillId="0" borderId="6" xfId="26" applyFont="1" applyBorder="1" applyAlignment="1">
      <alignment horizontal="center" vertical="center" wrapText="1"/>
    </xf>
    <xf numFmtId="167" fontId="8" fillId="6" borderId="27" xfId="5" applyFont="1" applyFill="1" applyBorder="1" applyAlignment="1">
      <alignment horizontal="center" vertical="center" wrapText="1"/>
    </xf>
    <xf numFmtId="0" fontId="22" fillId="6" borderId="22" xfId="0" applyFont="1" applyFill="1" applyBorder="1" applyAlignment="1">
      <alignment horizontal="center" vertical="center" wrapText="1"/>
    </xf>
    <xf numFmtId="0" fontId="23" fillId="0" borderId="9" xfId="0" applyFont="1" applyBorder="1" applyAlignment="1">
      <alignment horizontal="center" vertical="center"/>
    </xf>
    <xf numFmtId="0" fontId="31" fillId="4" borderId="6" xfId="0" applyFont="1" applyFill="1" applyBorder="1" applyAlignment="1">
      <alignment horizontal="center" vertical="center" wrapText="1"/>
    </xf>
    <xf numFmtId="0" fontId="22" fillId="6" borderId="0" xfId="0" applyFont="1" applyFill="1" applyAlignment="1">
      <alignment vertical="center"/>
    </xf>
    <xf numFmtId="0" fontId="22" fillId="0" borderId="0" xfId="0" applyFont="1" applyAlignment="1">
      <alignment vertical="center"/>
    </xf>
    <xf numFmtId="10" fontId="23" fillId="0" borderId="9" xfId="0" applyNumberFormat="1" applyFont="1" applyBorder="1" applyAlignment="1">
      <alignment vertical="center"/>
    </xf>
    <xf numFmtId="0" fontId="22" fillId="12" borderId="22" xfId="0" applyFont="1" applyFill="1" applyBorder="1" applyAlignment="1">
      <alignment horizontal="center" vertical="center" wrapText="1"/>
    </xf>
    <xf numFmtId="1" fontId="22" fillId="12" borderId="22" xfId="0" applyNumberFormat="1" applyFont="1" applyFill="1" applyBorder="1" applyAlignment="1">
      <alignment horizontal="center" vertical="center" wrapText="1"/>
    </xf>
    <xf numFmtId="0" fontId="22" fillId="12" borderId="20" xfId="0" applyFont="1" applyFill="1" applyBorder="1" applyAlignment="1">
      <alignment horizontal="center" vertical="center" textRotation="90" wrapText="1"/>
    </xf>
    <xf numFmtId="49" fontId="22" fillId="12" borderId="20" xfId="0" applyNumberFormat="1" applyFont="1" applyFill="1" applyBorder="1" applyAlignment="1">
      <alignment horizontal="center" vertical="center" textRotation="90" wrapText="1"/>
    </xf>
    <xf numFmtId="0" fontId="22" fillId="12" borderId="19" xfId="0" applyFont="1" applyFill="1" applyBorder="1" applyAlignment="1">
      <alignment horizontal="center" vertical="center" textRotation="90" wrapText="1"/>
    </xf>
    <xf numFmtId="0" fontId="22" fillId="0" borderId="0" xfId="0" applyFont="1" applyAlignment="1">
      <alignment horizontal="center" vertical="center"/>
    </xf>
    <xf numFmtId="1" fontId="23" fillId="13" borderId="15" xfId="0" applyNumberFormat="1" applyFont="1" applyFill="1" applyBorder="1" applyAlignment="1">
      <alignment vertical="center" wrapText="1"/>
    </xf>
    <xf numFmtId="1" fontId="23" fillId="13" borderId="15" xfId="0" applyNumberFormat="1" applyFont="1" applyFill="1" applyBorder="1" applyAlignment="1">
      <alignment horizontal="center" vertical="center" wrapText="1"/>
    </xf>
    <xf numFmtId="10" fontId="23" fillId="13" borderId="15" xfId="0" applyNumberFormat="1" applyFont="1" applyFill="1" applyBorder="1" applyAlignment="1">
      <alignment vertical="center" wrapText="1"/>
    </xf>
    <xf numFmtId="1" fontId="23" fillId="13" borderId="16" xfId="0" applyNumberFormat="1" applyFont="1" applyFill="1" applyBorder="1" applyAlignment="1">
      <alignment vertical="center" wrapText="1"/>
    </xf>
    <xf numFmtId="0" fontId="22" fillId="0" borderId="0" xfId="0" applyFont="1" applyBorder="1" applyAlignment="1">
      <alignment vertical="center"/>
    </xf>
    <xf numFmtId="1" fontId="23" fillId="14" borderId="14" xfId="0" applyNumberFormat="1" applyFont="1" applyFill="1" applyBorder="1" applyAlignment="1">
      <alignment horizontal="center" vertical="center"/>
    </xf>
    <xf numFmtId="0" fontId="23" fillId="14" borderId="9" xfId="0" applyFont="1" applyFill="1" applyBorder="1" applyAlignment="1">
      <alignment vertical="center"/>
    </xf>
    <xf numFmtId="0" fontId="23" fillId="14" borderId="9" xfId="0" applyFont="1" applyFill="1" applyBorder="1" applyAlignment="1">
      <alignment horizontal="center" vertical="center"/>
    </xf>
    <xf numFmtId="0" fontId="23" fillId="14" borderId="9" xfId="0" applyFont="1" applyFill="1" applyBorder="1" applyAlignment="1">
      <alignment horizontal="justify" vertical="center"/>
    </xf>
    <xf numFmtId="10" fontId="23" fillId="14" borderId="9" xfId="0" applyNumberFormat="1" applyFont="1" applyFill="1" applyBorder="1" applyAlignment="1">
      <alignment horizontal="center" vertical="center"/>
    </xf>
    <xf numFmtId="171" fontId="23" fillId="14" borderId="9" xfId="0" applyNumberFormat="1" applyFont="1" applyFill="1" applyBorder="1" applyAlignment="1">
      <alignment vertical="center"/>
    </xf>
    <xf numFmtId="171" fontId="23" fillId="14" borderId="9" xfId="0" applyNumberFormat="1" applyFont="1" applyFill="1" applyBorder="1" applyAlignment="1">
      <alignment horizontal="center" vertical="center"/>
    </xf>
    <xf numFmtId="1" fontId="23" fillId="14" borderId="9" xfId="0" applyNumberFormat="1" applyFont="1" applyFill="1" applyBorder="1" applyAlignment="1">
      <alignment horizontal="center" vertical="center"/>
    </xf>
    <xf numFmtId="172" fontId="23" fillId="14" borderId="9" xfId="0" applyNumberFormat="1" applyFont="1" applyFill="1" applyBorder="1" applyAlignment="1">
      <alignment vertical="center"/>
    </xf>
    <xf numFmtId="0" fontId="23" fillId="14" borderId="13" xfId="0" applyFont="1" applyFill="1" applyBorder="1" applyAlignment="1">
      <alignment horizontal="justify" vertical="center"/>
    </xf>
    <xf numFmtId="0" fontId="23" fillId="15" borderId="15" xfId="0" applyFont="1" applyFill="1" applyBorder="1" applyAlignment="1">
      <alignment vertical="center"/>
    </xf>
    <xf numFmtId="0" fontId="23" fillId="15" borderId="15" xfId="0" applyFont="1" applyFill="1" applyBorder="1" applyAlignment="1">
      <alignment horizontal="center" vertical="center"/>
    </xf>
    <xf numFmtId="0" fontId="23" fillId="15" borderId="15" xfId="0" applyFont="1" applyFill="1" applyBorder="1" applyAlignment="1">
      <alignment horizontal="justify" vertical="center"/>
    </xf>
    <xf numFmtId="10" fontId="23" fillId="15" borderId="15" xfId="0" applyNumberFormat="1" applyFont="1" applyFill="1" applyBorder="1" applyAlignment="1">
      <alignment horizontal="center" vertical="center"/>
    </xf>
    <xf numFmtId="171" fontId="23" fillId="15" borderId="15" xfId="0" applyNumberFormat="1" applyFont="1" applyFill="1" applyBorder="1" applyAlignment="1">
      <alignment vertical="center"/>
    </xf>
    <xf numFmtId="171" fontId="23" fillId="15" borderId="15" xfId="0" applyNumberFormat="1" applyFont="1" applyFill="1" applyBorder="1" applyAlignment="1">
      <alignment horizontal="center" vertical="center"/>
    </xf>
    <xf numFmtId="1" fontId="23" fillId="15" borderId="15" xfId="0" applyNumberFormat="1" applyFont="1" applyFill="1" applyBorder="1" applyAlignment="1">
      <alignment horizontal="center" vertical="center"/>
    </xf>
    <xf numFmtId="172" fontId="23" fillId="15" borderId="15" xfId="0" applyNumberFormat="1" applyFont="1" applyFill="1" applyBorder="1" applyAlignment="1">
      <alignment vertical="center"/>
    </xf>
    <xf numFmtId="0" fontId="23" fillId="15" borderId="16" xfId="0" applyFont="1" applyFill="1" applyBorder="1" applyAlignment="1">
      <alignment horizontal="justify" vertical="center"/>
    </xf>
    <xf numFmtId="171" fontId="22" fillId="6" borderId="6" xfId="0" applyNumberFormat="1" applyFont="1" applyFill="1" applyBorder="1" applyAlignment="1">
      <alignment horizontal="right" vertical="center" wrapText="1"/>
    </xf>
    <xf numFmtId="171" fontId="22" fillId="6" borderId="27" xfId="0" applyNumberFormat="1" applyFont="1" applyFill="1" applyBorder="1" applyAlignment="1">
      <alignment horizontal="right" vertical="center" wrapText="1"/>
    </xf>
    <xf numFmtId="0" fontId="22" fillId="6" borderId="6" xfId="0" applyFont="1" applyFill="1" applyBorder="1" applyAlignment="1">
      <alignment vertical="center" wrapText="1"/>
    </xf>
    <xf numFmtId="3" fontId="24" fillId="0" borderId="6" xfId="0" applyNumberFormat="1" applyFont="1" applyFill="1" applyBorder="1" applyAlignment="1">
      <alignment horizontal="center" vertical="center" wrapText="1"/>
    </xf>
    <xf numFmtId="10" fontId="22" fillId="6" borderId="6" xfId="0" applyNumberFormat="1" applyFont="1" applyFill="1" applyBorder="1" applyAlignment="1">
      <alignment horizontal="center" vertical="center" wrapText="1"/>
    </xf>
    <xf numFmtId="0" fontId="22" fillId="6" borderId="20" xfId="0" applyFont="1" applyFill="1" applyBorder="1" applyAlignment="1">
      <alignment vertical="center" wrapText="1"/>
    </xf>
    <xf numFmtId="0" fontId="22" fillId="6" borderId="23" xfId="0" applyFont="1" applyFill="1" applyBorder="1" applyAlignment="1">
      <alignment horizontal="justify" vertical="center" wrapText="1"/>
    </xf>
    <xf numFmtId="171" fontId="22" fillId="6" borderId="22" xfId="0" applyNumberFormat="1" applyFont="1" applyFill="1" applyBorder="1" applyAlignment="1">
      <alignment horizontal="right" vertical="center" wrapText="1"/>
    </xf>
    <xf numFmtId="0" fontId="23" fillId="15" borderId="6" xfId="0" applyFont="1" applyFill="1" applyBorder="1" applyAlignment="1">
      <alignment horizontal="center" vertical="center" wrapText="1"/>
    </xf>
    <xf numFmtId="0" fontId="22" fillId="15" borderId="6" xfId="0" applyFont="1" applyFill="1" applyBorder="1" applyAlignment="1">
      <alignment vertical="center" wrapText="1"/>
    </xf>
    <xf numFmtId="10" fontId="22" fillId="15" borderId="6" xfId="0" applyNumberFormat="1" applyFont="1" applyFill="1" applyBorder="1" applyAlignment="1">
      <alignment vertical="center" wrapText="1"/>
    </xf>
    <xf numFmtId="171" fontId="22" fillId="15" borderId="6" xfId="0" applyNumberFormat="1" applyFont="1" applyFill="1" applyBorder="1" applyAlignment="1">
      <alignment vertical="center" wrapText="1"/>
    </xf>
    <xf numFmtId="0" fontId="22" fillId="15" borderId="6" xfId="0" applyFont="1" applyFill="1" applyBorder="1" applyAlignment="1">
      <alignment horizontal="justify" vertical="center" wrapText="1"/>
    </xf>
    <xf numFmtId="171" fontId="22" fillId="15" borderId="6" xfId="0" applyNumberFormat="1" applyFont="1" applyFill="1" applyBorder="1" applyAlignment="1">
      <alignment horizontal="center" vertical="center" wrapText="1"/>
    </xf>
    <xf numFmtId="1" fontId="22" fillId="15" borderId="6" xfId="0" applyNumberFormat="1" applyFont="1" applyFill="1" applyBorder="1" applyAlignment="1">
      <alignment horizontal="center" vertical="center" wrapText="1"/>
    </xf>
    <xf numFmtId="0" fontId="22" fillId="15" borderId="6" xfId="0" applyFont="1" applyFill="1" applyBorder="1" applyAlignment="1">
      <alignment horizontal="center" vertical="center" wrapText="1"/>
    </xf>
    <xf numFmtId="1" fontId="23" fillId="15" borderId="6" xfId="0" applyNumberFormat="1" applyFont="1" applyFill="1" applyBorder="1" applyAlignment="1">
      <alignment vertical="center" textRotation="180" wrapText="1" readingOrder="2"/>
    </xf>
    <xf numFmtId="1" fontId="23" fillId="15" borderId="6" xfId="0" applyNumberFormat="1" applyFont="1" applyFill="1" applyBorder="1" applyAlignment="1">
      <alignment vertical="center" textRotation="180" wrapText="1"/>
    </xf>
    <xf numFmtId="1" fontId="22" fillId="15" borderId="6" xfId="0" applyNumberFormat="1" applyFont="1" applyFill="1" applyBorder="1" applyAlignment="1">
      <alignment vertical="center" textRotation="180" wrapText="1"/>
    </xf>
    <xf numFmtId="1" fontId="22" fillId="15" borderId="6" xfId="0" applyNumberFormat="1" applyFont="1" applyFill="1" applyBorder="1" applyAlignment="1">
      <alignment horizontal="center" vertical="center" textRotation="180" wrapText="1"/>
    </xf>
    <xf numFmtId="1" fontId="23" fillId="15" borderId="6" xfId="0" applyNumberFormat="1" applyFont="1" applyFill="1" applyBorder="1" applyAlignment="1">
      <alignment horizontal="center" vertical="center" textRotation="180" wrapText="1"/>
    </xf>
    <xf numFmtId="172" fontId="22" fillId="15" borderId="6" xfId="0" applyNumberFormat="1" applyFont="1" applyFill="1" applyBorder="1" applyAlignment="1">
      <alignment vertical="center" wrapText="1"/>
    </xf>
    <xf numFmtId="3" fontId="22" fillId="15" borderId="6" xfId="0" applyNumberFormat="1" applyFont="1" applyFill="1" applyBorder="1" applyAlignment="1">
      <alignment vertical="center" wrapText="1"/>
    </xf>
    <xf numFmtId="0" fontId="22" fillId="6" borderId="22" xfId="0" applyFont="1" applyFill="1" applyBorder="1" applyAlignment="1">
      <alignment vertical="center" wrapText="1"/>
    </xf>
    <xf numFmtId="10" fontId="22" fillId="6" borderId="20" xfId="0" applyNumberFormat="1" applyFont="1" applyFill="1" applyBorder="1" applyAlignment="1">
      <alignment vertical="center" wrapText="1"/>
    </xf>
    <xf numFmtId="10" fontId="22" fillId="6" borderId="6" xfId="0" applyNumberFormat="1" applyFont="1" applyFill="1" applyBorder="1" applyAlignment="1">
      <alignment vertical="center" wrapText="1"/>
    </xf>
    <xf numFmtId="171" fontId="22" fillId="6" borderId="6" xfId="0" applyNumberFormat="1" applyFont="1" applyFill="1" applyBorder="1" applyAlignment="1">
      <alignment horizontal="right" vertical="center"/>
    </xf>
    <xf numFmtId="0" fontId="22" fillId="15" borderId="0" xfId="0" applyFont="1" applyFill="1" applyAlignment="1">
      <alignment horizontal="center" vertical="center"/>
    </xf>
    <xf numFmtId="0" fontId="22" fillId="15" borderId="0" xfId="0" applyFont="1" applyFill="1" applyAlignment="1">
      <alignment horizontal="justify" vertical="center"/>
    </xf>
    <xf numFmtId="0" fontId="22" fillId="15" borderId="0" xfId="0" applyFont="1" applyFill="1" applyAlignment="1">
      <alignment vertical="center"/>
    </xf>
    <xf numFmtId="0" fontId="22" fillId="15" borderId="0" xfId="0" applyFont="1" applyFill="1" applyBorder="1" applyAlignment="1">
      <alignment vertical="center" wrapText="1"/>
    </xf>
    <xf numFmtId="10" fontId="22" fillId="15" borderId="0" xfId="0" applyNumberFormat="1" applyFont="1" applyFill="1" applyAlignment="1">
      <alignment horizontal="center" vertical="center"/>
    </xf>
    <xf numFmtId="171" fontId="22" fillId="15" borderId="0" xfId="0" applyNumberFormat="1" applyFont="1" applyFill="1" applyAlignment="1">
      <alignment vertical="center"/>
    </xf>
    <xf numFmtId="171" fontId="22" fillId="15" borderId="0" xfId="0" applyNumberFormat="1" applyFont="1" applyFill="1" applyAlignment="1">
      <alignment horizontal="center" vertical="center"/>
    </xf>
    <xf numFmtId="1" fontId="22" fillId="15" borderId="0" xfId="0" applyNumberFormat="1" applyFont="1" applyFill="1" applyAlignment="1">
      <alignment horizontal="center" vertical="center"/>
    </xf>
    <xf numFmtId="171" fontId="22" fillId="0" borderId="6" xfId="0" applyNumberFormat="1" applyFont="1" applyFill="1" applyBorder="1" applyAlignment="1">
      <alignment horizontal="right" vertical="center"/>
    </xf>
    <xf numFmtId="1" fontId="22" fillId="0" borderId="6" xfId="0" applyNumberFormat="1" applyFont="1" applyFill="1" applyBorder="1" applyAlignment="1">
      <alignment horizontal="center" vertical="center"/>
    </xf>
    <xf numFmtId="0" fontId="22" fillId="0" borderId="0" xfId="0" applyFont="1" applyFill="1" applyAlignment="1">
      <alignment vertical="center"/>
    </xf>
    <xf numFmtId="171" fontId="22" fillId="6" borderId="6" xfId="0" applyNumberFormat="1" applyFont="1" applyFill="1" applyBorder="1" applyAlignment="1">
      <alignment vertical="center"/>
    </xf>
    <xf numFmtId="3" fontId="24" fillId="6" borderId="6" xfId="0" applyNumberFormat="1" applyFont="1" applyFill="1" applyBorder="1" applyAlignment="1">
      <alignment horizontal="center" vertical="center" wrapText="1"/>
    </xf>
    <xf numFmtId="171" fontId="22" fillId="6" borderId="20" xfId="0" applyNumberFormat="1" applyFont="1" applyFill="1" applyBorder="1" applyAlignment="1">
      <alignment vertical="center"/>
    </xf>
    <xf numFmtId="1" fontId="23" fillId="13" borderId="6" xfId="0" applyNumberFormat="1" applyFont="1" applyFill="1" applyBorder="1" applyAlignment="1">
      <alignment horizontal="center" vertical="center"/>
    </xf>
    <xf numFmtId="0" fontId="22" fillId="13" borderId="15" xfId="0" applyFont="1" applyFill="1" applyBorder="1" applyAlignment="1">
      <alignment vertical="center"/>
    </xf>
    <xf numFmtId="0" fontId="22" fillId="13" borderId="15" xfId="0" applyFont="1" applyFill="1" applyBorder="1" applyAlignment="1">
      <alignment horizontal="center" vertical="center"/>
    </xf>
    <xf numFmtId="0" fontId="22" fillId="13" borderId="11" xfId="0" applyFont="1" applyFill="1" applyBorder="1" applyAlignment="1">
      <alignment horizontal="justify" vertical="center"/>
    </xf>
    <xf numFmtId="0" fontId="22" fillId="13" borderId="11" xfId="0" applyFont="1" applyFill="1" applyBorder="1" applyAlignment="1">
      <alignment vertical="center"/>
    </xf>
    <xf numFmtId="0" fontId="22" fillId="13" borderId="11" xfId="0" applyFont="1" applyFill="1" applyBorder="1" applyAlignment="1">
      <alignment horizontal="center" vertical="center"/>
    </xf>
    <xf numFmtId="10" fontId="22" fillId="13" borderId="11" xfId="0" applyNumberFormat="1" applyFont="1" applyFill="1" applyBorder="1" applyAlignment="1">
      <alignment horizontal="center" vertical="center"/>
    </xf>
    <xf numFmtId="171" fontId="22" fillId="13" borderId="11" xfId="0" applyNumberFormat="1" applyFont="1" applyFill="1" applyBorder="1" applyAlignment="1">
      <alignment vertical="center"/>
    </xf>
    <xf numFmtId="171" fontId="22" fillId="13" borderId="11" xfId="0" applyNumberFormat="1" applyFont="1" applyFill="1" applyBorder="1" applyAlignment="1">
      <alignment horizontal="center" vertical="center"/>
    </xf>
    <xf numFmtId="1" fontId="22" fillId="13" borderId="11" xfId="0" applyNumberFormat="1" applyFont="1" applyFill="1" applyBorder="1" applyAlignment="1">
      <alignment horizontal="center" vertical="center"/>
    </xf>
    <xf numFmtId="172" fontId="22" fillId="13" borderId="11" xfId="0" applyNumberFormat="1" applyFont="1" applyFill="1" applyBorder="1" applyAlignment="1">
      <alignment horizontal="right" vertical="center"/>
    </xf>
    <xf numFmtId="172" fontId="22" fillId="13" borderId="11" xfId="0" applyNumberFormat="1" applyFont="1" applyFill="1" applyBorder="1" applyAlignment="1">
      <alignment horizontal="center" vertical="center"/>
    </xf>
    <xf numFmtId="0" fontId="22" fillId="13" borderId="12" xfId="0" applyFont="1" applyFill="1" applyBorder="1" applyAlignment="1">
      <alignment horizontal="justify" vertical="center"/>
    </xf>
    <xf numFmtId="0" fontId="23" fillId="14" borderId="27" xfId="0" applyFont="1" applyFill="1" applyBorder="1" applyAlignment="1">
      <alignment horizontal="center" vertical="center"/>
    </xf>
    <xf numFmtId="0" fontId="22" fillId="14" borderId="9" xfId="0" applyFont="1" applyFill="1" applyBorder="1" applyAlignment="1">
      <alignment horizontal="center" vertical="center"/>
    </xf>
    <xf numFmtId="0" fontId="22" fillId="14" borderId="15" xfId="0" applyFont="1" applyFill="1" applyBorder="1" applyAlignment="1">
      <alignment horizontal="justify" vertical="center"/>
    </xf>
    <xf numFmtId="0" fontId="22" fillId="14" borderId="15" xfId="0" applyFont="1" applyFill="1" applyBorder="1" applyAlignment="1">
      <alignment vertical="center"/>
    </xf>
    <xf numFmtId="0" fontId="22" fillId="14" borderId="15" xfId="0" applyFont="1" applyFill="1" applyBorder="1" applyAlignment="1">
      <alignment horizontal="center" vertical="center"/>
    </xf>
    <xf numFmtId="10" fontId="22" fillId="14" borderId="15" xfId="0" applyNumberFormat="1" applyFont="1" applyFill="1" applyBorder="1" applyAlignment="1">
      <alignment horizontal="center" vertical="center"/>
    </xf>
    <xf numFmtId="171" fontId="22" fillId="14" borderId="15" xfId="0" applyNumberFormat="1" applyFont="1" applyFill="1" applyBorder="1" applyAlignment="1">
      <alignment vertical="center"/>
    </xf>
    <xf numFmtId="171" fontId="22" fillId="14" borderId="15" xfId="0" applyNumberFormat="1" applyFont="1" applyFill="1" applyBorder="1" applyAlignment="1">
      <alignment horizontal="center" vertical="center"/>
    </xf>
    <xf numFmtId="1" fontId="22" fillId="14" borderId="15" xfId="0" applyNumberFormat="1" applyFont="1" applyFill="1" applyBorder="1" applyAlignment="1">
      <alignment horizontal="center" vertical="center"/>
    </xf>
    <xf numFmtId="172" fontId="22" fillId="14" borderId="15" xfId="0" applyNumberFormat="1" applyFont="1" applyFill="1" applyBorder="1" applyAlignment="1">
      <alignment horizontal="right" vertical="center"/>
    </xf>
    <xf numFmtId="172" fontId="22" fillId="14" borderId="15" xfId="0" applyNumberFormat="1" applyFont="1" applyFill="1" applyBorder="1" applyAlignment="1">
      <alignment horizontal="center" vertical="center"/>
    </xf>
    <xf numFmtId="0" fontId="22" fillId="14" borderId="16" xfId="0" applyFont="1" applyFill="1" applyBorder="1" applyAlignment="1">
      <alignment horizontal="justify" vertical="center"/>
    </xf>
    <xf numFmtId="0" fontId="23" fillId="15" borderId="11" xfId="0" applyFont="1" applyFill="1" applyBorder="1" applyAlignment="1">
      <alignment vertical="center"/>
    </xf>
    <xf numFmtId="0" fontId="22" fillId="15" borderId="15" xfId="0" applyFont="1" applyFill="1" applyBorder="1" applyAlignment="1">
      <alignment horizontal="justify" vertical="center"/>
    </xf>
    <xf numFmtId="10" fontId="22" fillId="15" borderId="15" xfId="0" applyNumberFormat="1" applyFont="1" applyFill="1" applyBorder="1" applyAlignment="1">
      <alignment horizontal="center" vertical="center"/>
    </xf>
    <xf numFmtId="171" fontId="22" fillId="15" borderId="15" xfId="0" applyNumberFormat="1" applyFont="1" applyFill="1" applyBorder="1" applyAlignment="1">
      <alignment vertical="center"/>
    </xf>
    <xf numFmtId="171" fontId="22" fillId="15" borderId="15" xfId="0" applyNumberFormat="1" applyFont="1" applyFill="1" applyBorder="1" applyAlignment="1">
      <alignment horizontal="center" vertical="center"/>
    </xf>
    <xf numFmtId="1" fontId="22" fillId="15" borderId="15" xfId="0" applyNumberFormat="1" applyFont="1" applyFill="1" applyBorder="1" applyAlignment="1">
      <alignment horizontal="center" vertical="center"/>
    </xf>
    <xf numFmtId="0" fontId="22" fillId="15" borderId="15" xfId="0" applyFont="1" applyFill="1" applyBorder="1" applyAlignment="1">
      <alignment horizontal="center" vertical="center"/>
    </xf>
    <xf numFmtId="0" fontId="22" fillId="15" borderId="15" xfId="0" applyFont="1" applyFill="1" applyBorder="1" applyAlignment="1">
      <alignment vertical="center"/>
    </xf>
    <xf numFmtId="172" fontId="22" fillId="15" borderId="15" xfId="0" applyNumberFormat="1" applyFont="1" applyFill="1" applyBorder="1" applyAlignment="1">
      <alignment horizontal="right" vertical="center"/>
    </xf>
    <xf numFmtId="172" fontId="22" fillId="15" borderId="15" xfId="0" applyNumberFormat="1" applyFont="1" applyFill="1" applyBorder="1" applyAlignment="1">
      <alignment horizontal="center" vertical="center"/>
    </xf>
    <xf numFmtId="0" fontId="22" fillId="15" borderId="16" xfId="0" applyFont="1" applyFill="1" applyBorder="1" applyAlignment="1">
      <alignment horizontal="justify" vertical="center"/>
    </xf>
    <xf numFmtId="0" fontId="23" fillId="15" borderId="0" xfId="0" applyFont="1" applyFill="1" applyBorder="1" applyAlignment="1">
      <alignment vertical="center"/>
    </xf>
    <xf numFmtId="3" fontId="24" fillId="6" borderId="3" xfId="0" applyNumberFormat="1" applyFont="1" applyFill="1" applyBorder="1" applyAlignment="1">
      <alignment horizontal="center" vertical="center" wrapText="1"/>
    </xf>
    <xf numFmtId="3" fontId="24" fillId="6" borderId="51" xfId="0" applyNumberFormat="1" applyFont="1" applyFill="1" applyBorder="1" applyAlignment="1">
      <alignment horizontal="center" vertical="center" wrapText="1"/>
    </xf>
    <xf numFmtId="0" fontId="23" fillId="15" borderId="14" xfId="0" applyFont="1" applyFill="1" applyBorder="1" applyAlignment="1">
      <alignment horizontal="justify" vertical="center"/>
    </xf>
    <xf numFmtId="1" fontId="24" fillId="0" borderId="27" xfId="0" applyNumberFormat="1" applyFont="1" applyFill="1" applyBorder="1" applyAlignment="1">
      <alignment horizontal="center" vertical="center" wrapText="1"/>
    </xf>
    <xf numFmtId="1" fontId="24" fillId="0" borderId="6" xfId="0" applyNumberFormat="1" applyFont="1" applyFill="1" applyBorder="1" applyAlignment="1">
      <alignment horizontal="center" vertical="center" wrapText="1"/>
    </xf>
    <xf numFmtId="1" fontId="23" fillId="13" borderId="14" xfId="0" applyNumberFormat="1" applyFont="1" applyFill="1" applyBorder="1" applyAlignment="1">
      <alignment horizontal="center" vertical="center"/>
    </xf>
    <xf numFmtId="0" fontId="23" fillId="13" borderId="11" xfId="0" applyFont="1" applyFill="1" applyBorder="1" applyAlignment="1">
      <alignment vertical="center"/>
    </xf>
    <xf numFmtId="0" fontId="22" fillId="13" borderId="0" xfId="0" applyFont="1" applyFill="1" applyBorder="1" applyAlignment="1">
      <alignment vertical="center"/>
    </xf>
    <xf numFmtId="0" fontId="22" fillId="13" borderId="9" xfId="0" applyFont="1" applyFill="1" applyBorder="1" applyAlignment="1">
      <alignment vertical="center"/>
    </xf>
    <xf numFmtId="0" fontId="22" fillId="13" borderId="9" xfId="0" applyFont="1" applyFill="1" applyBorder="1" applyAlignment="1">
      <alignment horizontal="center" vertical="center"/>
    </xf>
    <xf numFmtId="0" fontId="22" fillId="13" borderId="9" xfId="0" applyFont="1" applyFill="1" applyBorder="1" applyAlignment="1">
      <alignment horizontal="justify" vertical="center"/>
    </xf>
    <xf numFmtId="10" fontId="22" fillId="13" borderId="9" xfId="0" applyNumberFormat="1" applyFont="1" applyFill="1" applyBorder="1" applyAlignment="1">
      <alignment horizontal="center" vertical="center"/>
    </xf>
    <xf numFmtId="171" fontId="22" fillId="13" borderId="9" xfId="0" applyNumberFormat="1" applyFont="1" applyFill="1" applyBorder="1" applyAlignment="1">
      <alignment vertical="center"/>
    </xf>
    <xf numFmtId="171" fontId="22" fillId="13" borderId="9" xfId="0" applyNumberFormat="1" applyFont="1" applyFill="1" applyBorder="1" applyAlignment="1">
      <alignment horizontal="center" vertical="center"/>
    </xf>
    <xf numFmtId="1" fontId="22" fillId="13" borderId="9" xfId="0" applyNumberFormat="1" applyFont="1" applyFill="1" applyBorder="1" applyAlignment="1">
      <alignment horizontal="center" vertical="center"/>
    </xf>
    <xf numFmtId="172" fontId="22" fillId="13" borderId="9" xfId="0" applyNumberFormat="1" applyFont="1" applyFill="1" applyBorder="1" applyAlignment="1">
      <alignment horizontal="right" vertical="center"/>
    </xf>
    <xf numFmtId="172" fontId="22" fillId="13" borderId="9" xfId="0" applyNumberFormat="1" applyFont="1" applyFill="1" applyBorder="1" applyAlignment="1">
      <alignment horizontal="center" vertical="center"/>
    </xf>
    <xf numFmtId="0" fontId="22" fillId="13" borderId="13" xfId="0" applyFont="1" applyFill="1" applyBorder="1" applyAlignment="1">
      <alignment horizontal="justify" vertical="center"/>
    </xf>
    <xf numFmtId="0" fontId="23" fillId="23" borderId="6" xfId="0" applyFont="1" applyFill="1" applyBorder="1" applyAlignment="1">
      <alignment horizontal="center" vertical="center"/>
    </xf>
    <xf numFmtId="0" fontId="23" fillId="23" borderId="15" xfId="0" applyFont="1" applyFill="1" applyBorder="1" applyAlignment="1">
      <alignment vertical="center"/>
    </xf>
    <xf numFmtId="0" fontId="23" fillId="23" borderId="15" xfId="0" applyFont="1" applyFill="1" applyBorder="1" applyAlignment="1">
      <alignment horizontal="center" vertical="center"/>
    </xf>
    <xf numFmtId="0" fontId="22" fillId="23" borderId="15" xfId="0" applyFont="1" applyFill="1" applyBorder="1" applyAlignment="1">
      <alignment horizontal="center" vertical="center"/>
    </xf>
    <xf numFmtId="0" fontId="22" fillId="23" borderId="15" xfId="0" applyFont="1" applyFill="1" applyBorder="1" applyAlignment="1">
      <alignment horizontal="justify" vertical="center"/>
    </xf>
    <xf numFmtId="0" fontId="22" fillId="23" borderId="15" xfId="0" applyFont="1" applyFill="1" applyBorder="1" applyAlignment="1">
      <alignment vertical="center"/>
    </xf>
    <xf numFmtId="10" fontId="22" fillId="23" borderId="15" xfId="0" applyNumberFormat="1" applyFont="1" applyFill="1" applyBorder="1" applyAlignment="1">
      <alignment horizontal="center" vertical="center"/>
    </xf>
    <xf numFmtId="171" fontId="22" fillId="23" borderId="15" xfId="0" applyNumberFormat="1" applyFont="1" applyFill="1" applyBorder="1" applyAlignment="1">
      <alignment vertical="center"/>
    </xf>
    <xf numFmtId="171" fontId="22" fillId="23" borderId="15" xfId="0" applyNumberFormat="1" applyFont="1" applyFill="1" applyBorder="1" applyAlignment="1">
      <alignment horizontal="center" vertical="center"/>
    </xf>
    <xf numFmtId="1" fontId="22" fillId="23" borderId="15" xfId="0" applyNumberFormat="1" applyFont="1" applyFill="1" applyBorder="1" applyAlignment="1">
      <alignment horizontal="center" vertical="center"/>
    </xf>
    <xf numFmtId="172" fontId="22" fillId="23" borderId="15" xfId="0" applyNumberFormat="1" applyFont="1" applyFill="1" applyBorder="1" applyAlignment="1">
      <alignment horizontal="right" vertical="center"/>
    </xf>
    <xf numFmtId="172" fontId="22" fillId="23" borderId="15" xfId="0" applyNumberFormat="1" applyFont="1" applyFill="1" applyBorder="1" applyAlignment="1">
      <alignment horizontal="center" vertical="center"/>
    </xf>
    <xf numFmtId="0" fontId="22" fillId="23" borderId="16" xfId="0" applyFont="1" applyFill="1" applyBorder="1" applyAlignment="1">
      <alignment horizontal="justify" vertical="center"/>
    </xf>
    <xf numFmtId="0" fontId="23" fillId="15" borderId="14" xfId="0" applyFont="1" applyFill="1" applyBorder="1" applyAlignment="1">
      <alignment vertical="center"/>
    </xf>
    <xf numFmtId="1" fontId="24" fillId="6" borderId="6" xfId="0" applyNumberFormat="1" applyFont="1" applyFill="1" applyBorder="1" applyAlignment="1">
      <alignment horizontal="center" vertical="center"/>
    </xf>
    <xf numFmtId="1" fontId="22" fillId="0" borderId="0" xfId="0" applyNumberFormat="1" applyFont="1" applyAlignment="1">
      <alignment vertical="center"/>
    </xf>
    <xf numFmtId="10" fontId="22" fillId="6" borderId="0" xfId="0" applyNumberFormat="1" applyFont="1" applyFill="1" applyAlignment="1">
      <alignment horizontal="center" vertical="center"/>
    </xf>
    <xf numFmtId="172" fontId="22" fillId="0" borderId="0" xfId="0" applyNumberFormat="1" applyFont="1" applyAlignment="1">
      <alignment horizontal="center" vertical="center"/>
    </xf>
    <xf numFmtId="0" fontId="4" fillId="6" borderId="0" xfId="0" applyFont="1" applyFill="1" applyBorder="1" applyAlignment="1">
      <alignment vertical="center" wrapText="1"/>
    </xf>
    <xf numFmtId="3" fontId="34" fillId="0" borderId="0" xfId="18" applyNumberFormat="1" applyFont="1" applyFill="1" applyBorder="1" applyAlignment="1">
      <alignment horizontal="center" vertical="center"/>
    </xf>
    <xf numFmtId="3" fontId="34" fillId="0" borderId="0" xfId="0" applyNumberFormat="1" applyFont="1" applyBorder="1" applyAlignment="1">
      <alignment horizontal="center" vertical="center"/>
    </xf>
    <xf numFmtId="174" fontId="34" fillId="0" borderId="0" xfId="18" applyNumberFormat="1" applyFont="1" applyFill="1" applyBorder="1" applyAlignment="1">
      <alignment horizontal="center" vertical="center"/>
    </xf>
    <xf numFmtId="0" fontId="22" fillId="6" borderId="27" xfId="0" applyFont="1" applyFill="1" applyBorder="1" applyAlignment="1">
      <alignment vertical="center" wrapText="1"/>
    </xf>
    <xf numFmtId="0" fontId="23" fillId="0" borderId="6" xfId="0" applyFont="1" applyFill="1" applyBorder="1" applyAlignment="1">
      <alignment horizontal="justify" vertical="center"/>
    </xf>
    <xf numFmtId="0" fontId="23" fillId="0" borderId="6" xfId="0" applyFont="1" applyFill="1" applyBorder="1" applyAlignment="1">
      <alignment horizontal="justify" vertical="center" wrapText="1"/>
    </xf>
    <xf numFmtId="3" fontId="27" fillId="0" borderId="6" xfId="0" applyNumberFormat="1" applyFont="1" applyFill="1" applyBorder="1" applyAlignment="1">
      <alignment horizontal="justify" vertical="center" wrapText="1"/>
    </xf>
    <xf numFmtId="0" fontId="22" fillId="0" borderId="0" xfId="0" applyFont="1" applyAlignment="1">
      <alignment horizontal="justify" vertical="center" wrapText="1"/>
    </xf>
    <xf numFmtId="0" fontId="35" fillId="24" borderId="6" xfId="0" applyFont="1" applyFill="1" applyBorder="1" applyAlignment="1">
      <alignment vertical="center" wrapText="1"/>
    </xf>
    <xf numFmtId="0" fontId="35" fillId="4" borderId="6" xfId="0" applyFont="1" applyFill="1" applyBorder="1" applyAlignment="1">
      <alignment horizontal="center" vertical="center" wrapText="1"/>
    </xf>
    <xf numFmtId="0" fontId="28" fillId="12" borderId="6" xfId="0" applyFont="1" applyFill="1" applyBorder="1" applyAlignment="1">
      <alignment horizontal="center" vertical="center" wrapText="1"/>
    </xf>
    <xf numFmtId="0" fontId="23" fillId="12" borderId="6" xfId="0" applyFont="1" applyFill="1" applyBorder="1" applyAlignment="1">
      <alignment horizontal="center" vertical="center" textRotation="90" wrapText="1"/>
    </xf>
    <xf numFmtId="49" fontId="23" fillId="12" borderId="6" xfId="0" applyNumberFormat="1" applyFont="1" applyFill="1" applyBorder="1" applyAlignment="1">
      <alignment horizontal="center" vertical="center" textRotation="90" wrapText="1"/>
    </xf>
    <xf numFmtId="0" fontId="23" fillId="13" borderId="41" xfId="0" applyFont="1" applyFill="1" applyBorder="1" applyAlignment="1">
      <alignment horizontal="center" vertical="center" wrapText="1"/>
    </xf>
    <xf numFmtId="0" fontId="23" fillId="13" borderId="21" xfId="0" applyFont="1" applyFill="1" applyBorder="1" applyAlignment="1">
      <alignment horizontal="left" vertical="center"/>
    </xf>
    <xf numFmtId="0" fontId="23" fillId="13" borderId="9" xfId="0" applyFont="1" applyFill="1" applyBorder="1" applyAlignment="1">
      <alignment horizontal="left" vertical="center" wrapText="1"/>
    </xf>
    <xf numFmtId="0" fontId="23" fillId="13" borderId="9" xfId="0" applyFont="1" applyFill="1" applyBorder="1" applyAlignment="1">
      <alignment horizontal="justify" vertical="center" wrapText="1"/>
    </xf>
    <xf numFmtId="0" fontId="23" fillId="13" borderId="9" xfId="0" applyFont="1" applyFill="1" applyBorder="1" applyAlignment="1">
      <alignment horizontal="center" vertical="center" wrapText="1"/>
    </xf>
    <xf numFmtId="0" fontId="23" fillId="13" borderId="24" xfId="0" applyFont="1" applyFill="1" applyBorder="1" applyAlignment="1">
      <alignment horizontal="justify" vertical="center" wrapText="1"/>
    </xf>
    <xf numFmtId="0" fontId="22" fillId="0" borderId="0" xfId="0" applyFont="1" applyFill="1" applyAlignment="1">
      <alignment horizontal="justify" vertical="center"/>
    </xf>
    <xf numFmtId="0" fontId="23" fillId="6" borderId="5" xfId="0" applyFont="1" applyFill="1" applyBorder="1" applyAlignment="1">
      <alignment vertical="center" wrapText="1"/>
    </xf>
    <xf numFmtId="0" fontId="23" fillId="6" borderId="25" xfId="0" applyFont="1" applyFill="1" applyBorder="1" applyAlignment="1">
      <alignment vertical="center" wrapText="1"/>
    </xf>
    <xf numFmtId="0" fontId="23" fillId="14" borderId="6" xfId="0" applyFont="1" applyFill="1" applyBorder="1" applyAlignment="1">
      <alignment horizontal="center" vertical="center" wrapText="1"/>
    </xf>
    <xf numFmtId="0" fontId="23" fillId="14" borderId="14" xfId="0" applyFont="1" applyFill="1" applyBorder="1" applyAlignment="1">
      <alignment vertical="center"/>
    </xf>
    <xf numFmtId="0" fontId="23" fillId="14" borderId="0" xfId="0" applyFont="1" applyFill="1" applyBorder="1" applyAlignment="1">
      <alignment vertical="center"/>
    </xf>
    <xf numFmtId="0" fontId="23" fillId="14" borderId="0" xfId="0" applyFont="1" applyFill="1" applyBorder="1" applyAlignment="1">
      <alignment horizontal="justify" vertical="center"/>
    </xf>
    <xf numFmtId="0" fontId="23" fillId="14" borderId="0" xfId="0" applyFont="1" applyFill="1" applyBorder="1" applyAlignment="1">
      <alignment horizontal="center" vertical="center"/>
    </xf>
    <xf numFmtId="0" fontId="23" fillId="14" borderId="42" xfId="0" applyFont="1" applyFill="1" applyBorder="1" applyAlignment="1">
      <alignment horizontal="justify" vertical="center"/>
    </xf>
    <xf numFmtId="0" fontId="23" fillId="6" borderId="23" xfId="0" applyFont="1" applyFill="1" applyBorder="1" applyAlignment="1">
      <alignment vertical="center" wrapText="1"/>
    </xf>
    <xf numFmtId="0" fontId="28" fillId="15" borderId="14" xfId="0" applyFont="1" applyFill="1" applyBorder="1" applyAlignment="1">
      <alignment horizontal="left" vertical="center"/>
    </xf>
    <xf numFmtId="0" fontId="28" fillId="15" borderId="15" xfId="0" applyFont="1" applyFill="1" applyBorder="1" applyAlignment="1">
      <alignment horizontal="left" vertical="center"/>
    </xf>
    <xf numFmtId="0" fontId="28" fillId="15" borderId="15" xfId="0" applyFont="1" applyFill="1" applyBorder="1" applyAlignment="1">
      <alignment horizontal="justify" vertical="center"/>
    </xf>
    <xf numFmtId="0" fontId="28" fillId="15" borderId="15" xfId="0" applyFont="1" applyFill="1" applyBorder="1" applyAlignment="1">
      <alignment horizontal="center" vertical="center"/>
    </xf>
    <xf numFmtId="0" fontId="24" fillId="15" borderId="16" xfId="0" applyFont="1" applyFill="1" applyBorder="1" applyAlignment="1">
      <alignment horizontal="justify" vertical="center"/>
    </xf>
    <xf numFmtId="171" fontId="22" fillId="6" borderId="20" xfId="29" applyNumberFormat="1" applyFont="1" applyFill="1" applyBorder="1" applyAlignment="1">
      <alignment horizontal="center" vertical="center" wrapText="1"/>
    </xf>
    <xf numFmtId="0" fontId="23" fillId="6" borderId="21" xfId="0" applyFont="1" applyFill="1" applyBorder="1" applyAlignment="1">
      <alignment vertical="center" wrapText="1"/>
    </xf>
    <xf numFmtId="0" fontId="23" fillId="6" borderId="13" xfId="0" applyFont="1" applyFill="1" applyBorder="1" applyAlignment="1">
      <alignment vertical="center" wrapText="1"/>
    </xf>
    <xf numFmtId="171" fontId="22" fillId="6" borderId="6" xfId="29" applyNumberFormat="1" applyFont="1" applyFill="1" applyBorder="1" applyAlignment="1">
      <alignment horizontal="center" vertical="center" wrapText="1"/>
    </xf>
    <xf numFmtId="0" fontId="23" fillId="14" borderId="14" xfId="0" applyFont="1" applyFill="1" applyBorder="1" applyAlignment="1">
      <alignment horizontal="left" vertical="center"/>
    </xf>
    <xf numFmtId="0" fontId="23" fillId="14" borderId="15" xfId="0" applyFont="1" applyFill="1" applyBorder="1" applyAlignment="1">
      <alignment horizontal="left" vertical="center"/>
    </xf>
    <xf numFmtId="0" fontId="23" fillId="14" borderId="15" xfId="0" applyFont="1" applyFill="1" applyBorder="1" applyAlignment="1">
      <alignment horizontal="justify" vertical="center"/>
    </xf>
    <xf numFmtId="0" fontId="23" fillId="14" borderId="15" xfId="0" applyFont="1" applyFill="1" applyBorder="1" applyAlignment="1">
      <alignment horizontal="center" vertical="center"/>
    </xf>
    <xf numFmtId="0" fontId="28" fillId="15" borderId="11" xfId="0" applyFont="1" applyFill="1" applyBorder="1" applyAlignment="1">
      <alignment horizontal="justify" vertical="center"/>
    </xf>
    <xf numFmtId="171" fontId="22" fillId="6" borderId="13" xfId="29" applyNumberFormat="1" applyFont="1" applyFill="1" applyBorder="1" applyAlignment="1">
      <alignment horizontal="center" vertical="center" wrapText="1"/>
    </xf>
    <xf numFmtId="171" fontId="22" fillId="6" borderId="27" xfId="29" applyNumberFormat="1" applyFont="1" applyFill="1" applyBorder="1" applyAlignment="1">
      <alignment horizontal="center" vertical="center" wrapText="1"/>
    </xf>
    <xf numFmtId="0" fontId="28" fillId="15" borderId="11" xfId="0" applyFont="1" applyFill="1" applyBorder="1" applyAlignment="1">
      <alignment horizontal="left" vertical="center"/>
    </xf>
    <xf numFmtId="0" fontId="22" fillId="6" borderId="23" xfId="0" applyNumberFormat="1" applyFont="1" applyFill="1" applyBorder="1" applyAlignment="1">
      <alignment vertical="center" wrapText="1"/>
    </xf>
    <xf numFmtId="0" fontId="22" fillId="6" borderId="0" xfId="0" applyNumberFormat="1" applyFont="1" applyFill="1" applyBorder="1" applyAlignment="1">
      <alignment vertical="center" wrapText="1"/>
    </xf>
    <xf numFmtId="0" fontId="22" fillId="6" borderId="25" xfId="0" applyNumberFormat="1" applyFont="1" applyFill="1" applyBorder="1" applyAlignment="1">
      <alignment vertical="center" wrapText="1"/>
    </xf>
    <xf numFmtId="0" fontId="30" fillId="6" borderId="6" xfId="0" applyFont="1" applyFill="1" applyBorder="1" applyAlignment="1">
      <alignment horizontal="justify" vertical="center" wrapText="1"/>
    </xf>
    <xf numFmtId="0" fontId="30" fillId="6" borderId="19" xfId="0" applyFont="1" applyFill="1" applyBorder="1" applyAlignment="1">
      <alignment horizontal="justify" vertical="center" wrapText="1"/>
    </xf>
    <xf numFmtId="0" fontId="22" fillId="6" borderId="14" xfId="0" applyFont="1" applyFill="1" applyBorder="1" applyAlignment="1">
      <alignment horizontal="justify" vertical="center" wrapText="1"/>
    </xf>
    <xf numFmtId="0" fontId="23" fillId="15" borderId="22" xfId="0" applyFont="1" applyFill="1" applyBorder="1" applyAlignment="1">
      <alignment horizontal="center" vertical="center" wrapText="1"/>
    </xf>
    <xf numFmtId="0" fontId="28" fillId="15" borderId="6" xfId="0" applyFont="1" applyFill="1" applyBorder="1" applyAlignment="1">
      <alignment horizontal="left" vertical="center"/>
    </xf>
    <xf numFmtId="184" fontId="22" fillId="6" borderId="6" xfId="0" applyNumberFormat="1" applyFont="1" applyFill="1" applyBorder="1" applyAlignment="1">
      <alignment horizontal="center" vertical="center" wrapText="1"/>
    </xf>
    <xf numFmtId="171" fontId="22" fillId="6" borderId="14" xfId="29" applyNumberFormat="1" applyFont="1" applyFill="1" applyBorder="1" applyAlignment="1">
      <alignment horizontal="center" vertical="center" wrapText="1"/>
    </xf>
    <xf numFmtId="171" fontId="22" fillId="6" borderId="21" xfId="29" applyNumberFormat="1" applyFont="1" applyFill="1" applyBorder="1" applyAlignment="1">
      <alignment horizontal="center" vertical="center" wrapText="1"/>
    </xf>
    <xf numFmtId="171" fontId="22" fillId="6" borderId="19" xfId="29" applyNumberFormat="1" applyFont="1" applyFill="1" applyBorder="1" applyAlignment="1">
      <alignment horizontal="center" vertical="center" wrapText="1"/>
    </xf>
    <xf numFmtId="0" fontId="23" fillId="14" borderId="15" xfId="0" applyFont="1" applyFill="1" applyBorder="1" applyAlignment="1">
      <alignment vertical="center"/>
    </xf>
    <xf numFmtId="0" fontId="23" fillId="0" borderId="0" xfId="0" applyFont="1" applyAlignment="1">
      <alignment horizontal="justify" vertical="center"/>
    </xf>
    <xf numFmtId="0" fontId="28" fillId="15" borderId="11" xfId="0" applyFont="1" applyFill="1" applyBorder="1" applyAlignment="1">
      <alignment horizontal="center" vertical="center"/>
    </xf>
    <xf numFmtId="186" fontId="22" fillId="6" borderId="14" xfId="0" applyNumberFormat="1" applyFont="1" applyFill="1" applyBorder="1" applyAlignment="1">
      <alignment vertical="center"/>
    </xf>
    <xf numFmtId="0" fontId="24" fillId="6" borderId="6" xfId="13" applyFont="1" applyFill="1" applyBorder="1" applyAlignment="1">
      <alignment horizontal="justify" vertical="center" wrapText="1"/>
    </xf>
    <xf numFmtId="0" fontId="24" fillId="6" borderId="6" xfId="0" applyFont="1" applyFill="1" applyBorder="1" applyAlignment="1">
      <alignment horizontal="justify" vertical="center" wrapText="1"/>
    </xf>
    <xf numFmtId="0" fontId="23" fillId="15" borderId="27" xfId="0" applyFont="1" applyFill="1" applyBorder="1" applyAlignment="1">
      <alignment horizontal="center" vertical="center" wrapText="1"/>
    </xf>
    <xf numFmtId="0" fontId="27" fillId="15" borderId="14" xfId="0" applyFont="1" applyFill="1" applyBorder="1" applyAlignment="1">
      <alignment horizontal="left" vertical="center"/>
    </xf>
    <xf numFmtId="0" fontId="27" fillId="15" borderId="15" xfId="0" applyFont="1" applyFill="1" applyBorder="1" applyAlignment="1">
      <alignment horizontal="left" vertical="center"/>
    </xf>
    <xf numFmtId="0" fontId="27" fillId="15" borderId="15" xfId="0" applyFont="1" applyFill="1" applyBorder="1" applyAlignment="1">
      <alignment horizontal="justify" vertical="center"/>
    </xf>
    <xf numFmtId="0" fontId="27" fillId="15" borderId="15" xfId="0" applyFont="1" applyFill="1" applyBorder="1" applyAlignment="1">
      <alignment horizontal="center" vertical="center"/>
    </xf>
    <xf numFmtId="0" fontId="33" fillId="15" borderId="16" xfId="0" applyFont="1" applyFill="1" applyBorder="1" applyAlignment="1">
      <alignment horizontal="justify" vertical="center"/>
    </xf>
    <xf numFmtId="0" fontId="22" fillId="0" borderId="6" xfId="0" applyFont="1" applyFill="1" applyBorder="1" applyAlignment="1">
      <alignment horizontal="justify" vertical="center" wrapText="1"/>
    </xf>
    <xf numFmtId="171" fontId="24" fillId="6" borderId="6" xfId="29" applyNumberFormat="1" applyFont="1" applyFill="1" applyBorder="1" applyAlignment="1">
      <alignment horizontal="center" vertical="center" wrapText="1"/>
    </xf>
    <xf numFmtId="0" fontId="22" fillId="0" borderId="27" xfId="0" applyFont="1" applyFill="1" applyBorder="1" applyAlignment="1">
      <alignment horizontal="justify" vertical="center" wrapText="1"/>
    </xf>
    <xf numFmtId="0" fontId="27" fillId="15" borderId="14" xfId="0" applyFont="1" applyFill="1" applyBorder="1" applyAlignment="1">
      <alignment vertical="center"/>
    </xf>
    <xf numFmtId="0" fontId="27" fillId="15" borderId="15" xfId="0" applyFont="1" applyFill="1" applyBorder="1" applyAlignment="1">
      <alignment vertical="center"/>
    </xf>
    <xf numFmtId="171" fontId="22" fillId="6" borderId="6" xfId="29" applyNumberFormat="1" applyFont="1" applyFill="1" applyBorder="1" applyAlignment="1">
      <alignment horizontal="center" vertical="center" wrapText="1" readingOrder="1"/>
    </xf>
    <xf numFmtId="183" fontId="22" fillId="6" borderId="20" xfId="0" applyNumberFormat="1" applyFont="1" applyFill="1" applyBorder="1" applyAlignment="1">
      <alignment vertical="center" wrapText="1"/>
    </xf>
    <xf numFmtId="183" fontId="22" fillId="6" borderId="22" xfId="0" applyNumberFormat="1" applyFont="1" applyFill="1" applyBorder="1" applyAlignment="1">
      <alignment vertical="center" wrapText="1"/>
    </xf>
    <xf numFmtId="0" fontId="22" fillId="6" borderId="21" xfId="0" applyNumberFormat="1" applyFont="1" applyFill="1" applyBorder="1" applyAlignment="1">
      <alignment vertical="center" wrapText="1"/>
    </xf>
    <xf numFmtId="0" fontId="22" fillId="6" borderId="13" xfId="0" applyNumberFormat="1" applyFont="1" applyFill="1" applyBorder="1" applyAlignment="1">
      <alignment vertical="center" wrapText="1"/>
    </xf>
    <xf numFmtId="183" fontId="22" fillId="6" borderId="27" xfId="0" applyNumberFormat="1" applyFont="1" applyFill="1" applyBorder="1" applyAlignment="1">
      <alignment vertical="center" wrapText="1"/>
    </xf>
    <xf numFmtId="0" fontId="23" fillId="14" borderId="22" xfId="0" applyFont="1" applyFill="1" applyBorder="1" applyAlignment="1">
      <alignment horizontal="center" vertical="center" wrapText="1"/>
    </xf>
    <xf numFmtId="0" fontId="27" fillId="15" borderId="11" xfId="0" applyFont="1" applyFill="1" applyBorder="1" applyAlignment="1">
      <alignment vertical="center"/>
    </xf>
    <xf numFmtId="0" fontId="27" fillId="15" borderId="11" xfId="0" applyFont="1" applyFill="1" applyBorder="1" applyAlignment="1">
      <alignment horizontal="center" vertical="center"/>
    </xf>
    <xf numFmtId="0" fontId="27" fillId="15" borderId="11" xfId="0" applyFont="1" applyFill="1" applyBorder="1" applyAlignment="1">
      <alignment horizontal="justify" vertical="center"/>
    </xf>
    <xf numFmtId="0" fontId="33" fillId="0" borderId="6" xfId="0" applyFont="1" applyFill="1" applyBorder="1" applyAlignment="1">
      <alignment horizontal="center" vertical="center" wrapText="1"/>
    </xf>
    <xf numFmtId="1" fontId="33" fillId="0" borderId="14" xfId="0" applyNumberFormat="1" applyFont="1" applyFill="1" applyBorder="1" applyAlignment="1">
      <alignment horizontal="center" vertical="center" wrapText="1"/>
    </xf>
    <xf numFmtId="182" fontId="22" fillId="0" borderId="6" xfId="3" applyNumberFormat="1" applyFont="1" applyFill="1" applyBorder="1" applyAlignment="1">
      <alignment horizontal="center" vertical="center"/>
    </xf>
    <xf numFmtId="0" fontId="33" fillId="0" borderId="16" xfId="0" applyFont="1" applyFill="1" applyBorder="1" applyAlignment="1">
      <alignment horizontal="center" vertical="center" wrapText="1"/>
    </xf>
    <xf numFmtId="0" fontId="22" fillId="0" borderId="14" xfId="0" applyFont="1" applyFill="1" applyBorder="1" applyAlignment="1">
      <alignment horizontal="center" vertical="center" wrapText="1"/>
    </xf>
    <xf numFmtId="167" fontId="4" fillId="6" borderId="6" xfId="16" applyNumberFormat="1" applyFont="1" applyFill="1" applyBorder="1" applyAlignment="1">
      <alignment vertical="center" wrapText="1"/>
    </xf>
    <xf numFmtId="168" fontId="33" fillId="6" borderId="21" xfId="0" applyNumberFormat="1" applyFont="1" applyFill="1" applyBorder="1" applyAlignment="1">
      <alignment horizontal="center" vertical="center" wrapText="1"/>
    </xf>
    <xf numFmtId="0" fontId="23" fillId="6" borderId="8" xfId="0" applyFont="1" applyFill="1" applyBorder="1" applyAlignment="1">
      <alignment vertical="center" wrapText="1"/>
    </xf>
    <xf numFmtId="0" fontId="24" fillId="0" borderId="6" xfId="0" applyFont="1" applyFill="1" applyBorder="1" applyAlignment="1">
      <alignment horizontal="justify" vertical="center" wrapText="1"/>
    </xf>
    <xf numFmtId="0" fontId="22" fillId="0" borderId="14" xfId="0" applyNumberFormat="1" applyFont="1" applyFill="1" applyBorder="1" applyAlignment="1">
      <alignment horizontal="center" vertical="center" wrapText="1"/>
    </xf>
    <xf numFmtId="168" fontId="33" fillId="6" borderId="14" xfId="0" applyNumberFormat="1" applyFont="1" applyFill="1" applyBorder="1" applyAlignment="1">
      <alignment horizontal="center" vertical="center" wrapText="1"/>
    </xf>
    <xf numFmtId="0" fontId="22" fillId="0" borderId="0" xfId="0" applyNumberFormat="1" applyFont="1" applyAlignment="1">
      <alignment wrapText="1"/>
    </xf>
    <xf numFmtId="0" fontId="22" fillId="0" borderId="0" xfId="0" applyNumberFormat="1" applyFont="1" applyBorder="1" applyAlignment="1">
      <alignment horizontal="center" wrapText="1"/>
    </xf>
    <xf numFmtId="0" fontId="33" fillId="0" borderId="0" xfId="0" applyFont="1" applyFill="1" applyBorder="1" applyAlignment="1">
      <alignment vertical="center" wrapText="1"/>
    </xf>
    <xf numFmtId="0" fontId="33" fillId="0" borderId="0" xfId="0" applyFont="1" applyFill="1" applyBorder="1" applyAlignment="1">
      <alignment horizontal="justify" vertical="center" wrapText="1"/>
    </xf>
    <xf numFmtId="0" fontId="22" fillId="6" borderId="0" xfId="0" applyFont="1" applyFill="1" applyBorder="1" applyAlignment="1">
      <alignment horizontal="justify" vertical="center" wrapText="1"/>
    </xf>
    <xf numFmtId="0" fontId="22" fillId="0" borderId="0" xfId="0" applyNumberFormat="1" applyFont="1" applyBorder="1" applyAlignment="1">
      <alignment wrapText="1"/>
    </xf>
    <xf numFmtId="0" fontId="22" fillId="0" borderId="0" xfId="0" applyFont="1" applyBorder="1" applyAlignment="1">
      <alignment wrapText="1"/>
    </xf>
    <xf numFmtId="171" fontId="23" fillId="0" borderId="0" xfId="0" applyNumberFormat="1" applyFont="1" applyBorder="1" applyAlignment="1">
      <alignment wrapText="1"/>
    </xf>
    <xf numFmtId="0" fontId="22" fillId="0" borderId="0" xfId="0" applyFont="1" applyBorder="1" applyAlignment="1">
      <alignment horizontal="justify" vertical="center" wrapText="1"/>
    </xf>
    <xf numFmtId="171" fontId="22" fillId="0" borderId="0" xfId="0" applyNumberFormat="1" applyFont="1" applyAlignment="1">
      <alignment horizontal="center" vertical="center" wrapText="1"/>
    </xf>
    <xf numFmtId="0" fontId="22" fillId="0" borderId="0" xfId="0" applyFont="1" applyAlignment="1">
      <alignment horizontal="center" wrapText="1"/>
    </xf>
    <xf numFmtId="0" fontId="22" fillId="0" borderId="0" xfId="0" applyFont="1" applyAlignment="1">
      <alignment horizontal="justify" wrapText="1"/>
    </xf>
    <xf numFmtId="0" fontId="22" fillId="0" borderId="0" xfId="0" applyNumberFormat="1" applyFont="1" applyAlignment="1">
      <alignment horizontal="center" wrapText="1"/>
    </xf>
    <xf numFmtId="0" fontId="22" fillId="0" borderId="0" xfId="0" applyNumberFormat="1" applyFont="1" applyAlignment="1">
      <alignment horizontal="justify" wrapText="1"/>
    </xf>
    <xf numFmtId="0" fontId="22" fillId="0" borderId="0" xfId="0" applyFont="1" applyBorder="1" applyAlignment="1">
      <alignment horizontal="justify" wrapText="1"/>
    </xf>
    <xf numFmtId="171" fontId="22" fillId="0" borderId="0" xfId="0" applyNumberFormat="1" applyFont="1" applyBorder="1" applyAlignment="1">
      <alignment wrapText="1"/>
    </xf>
    <xf numFmtId="171" fontId="22" fillId="0" borderId="0" xfId="0" applyNumberFormat="1" applyFont="1" applyAlignment="1">
      <alignment wrapText="1"/>
    </xf>
    <xf numFmtId="0" fontId="22" fillId="0" borderId="0" xfId="0" applyFont="1" applyAlignment="1">
      <alignment horizontal="justify"/>
    </xf>
    <xf numFmtId="0" fontId="22" fillId="0" borderId="0" xfId="0" applyFont="1" applyAlignment="1">
      <alignment horizontal="center"/>
    </xf>
    <xf numFmtId="0" fontId="33" fillId="0" borderId="20" xfId="0" applyFont="1" applyFill="1" applyBorder="1" applyAlignment="1">
      <alignment horizontal="center" vertical="center" wrapText="1"/>
    </xf>
    <xf numFmtId="1" fontId="23" fillId="13" borderId="14" xfId="0" applyNumberFormat="1" applyFont="1" applyFill="1" applyBorder="1" applyAlignment="1">
      <alignment horizontal="left" vertical="center" wrapText="1"/>
    </xf>
    <xf numFmtId="0" fontId="23" fillId="13" borderId="11" xfId="0" applyFont="1" applyFill="1" applyBorder="1" applyAlignment="1">
      <alignment horizontal="justify" vertical="center" wrapText="1"/>
    </xf>
    <xf numFmtId="0" fontId="23" fillId="13" borderId="11" xfId="0" applyFont="1" applyFill="1" applyBorder="1" applyAlignment="1">
      <alignment horizontal="justify" vertical="center"/>
    </xf>
    <xf numFmtId="170" fontId="22" fillId="13" borderId="11" xfId="0" applyNumberFormat="1" applyFont="1" applyFill="1" applyBorder="1" applyAlignment="1">
      <alignment horizontal="center" vertical="center"/>
    </xf>
    <xf numFmtId="171" fontId="23" fillId="13" borderId="11" xfId="0" applyNumberFormat="1" applyFont="1" applyFill="1" applyBorder="1" applyAlignment="1">
      <alignment vertical="center"/>
    </xf>
    <xf numFmtId="171" fontId="23" fillId="13" borderId="11" xfId="0" applyNumberFormat="1" applyFont="1" applyFill="1" applyBorder="1" applyAlignment="1">
      <alignment horizontal="center" vertical="center"/>
    </xf>
    <xf numFmtId="0" fontId="23" fillId="13" borderId="11" xfId="0" applyFont="1" applyFill="1" applyBorder="1" applyAlignment="1">
      <alignment horizontal="center" vertical="center"/>
    </xf>
    <xf numFmtId="172" fontId="23" fillId="13" borderId="11" xfId="0" applyNumberFormat="1" applyFont="1" applyFill="1" applyBorder="1" applyAlignment="1">
      <alignment vertical="center"/>
    </xf>
    <xf numFmtId="0" fontId="23" fillId="13" borderId="12" xfId="0" applyFont="1" applyFill="1" applyBorder="1" applyAlignment="1">
      <alignment horizontal="justify" vertical="center"/>
    </xf>
    <xf numFmtId="1" fontId="23" fillId="14" borderId="15" xfId="0" applyNumberFormat="1" applyFont="1" applyFill="1" applyBorder="1" applyAlignment="1">
      <alignment horizontal="center" vertical="center"/>
    </xf>
    <xf numFmtId="0" fontId="23" fillId="14" borderId="11" xfId="0" applyFont="1" applyFill="1" applyBorder="1" applyAlignment="1">
      <alignment vertical="center"/>
    </xf>
    <xf numFmtId="0" fontId="22" fillId="14" borderId="11" xfId="0" applyFont="1" applyFill="1" applyBorder="1" applyAlignment="1">
      <alignment vertical="center"/>
    </xf>
    <xf numFmtId="0" fontId="23" fillId="14" borderId="11" xfId="0" applyFont="1" applyFill="1" applyBorder="1" applyAlignment="1">
      <alignment horizontal="justify" vertical="center" wrapText="1"/>
    </xf>
    <xf numFmtId="0" fontId="23" fillId="14" borderId="11" xfId="0" applyFont="1" applyFill="1" applyBorder="1" applyAlignment="1">
      <alignment horizontal="justify" vertical="center"/>
    </xf>
    <xf numFmtId="0" fontId="22" fillId="14" borderId="11" xfId="0" applyFont="1" applyFill="1" applyBorder="1" applyAlignment="1">
      <alignment horizontal="justify" vertical="center"/>
    </xf>
    <xf numFmtId="170" fontId="22" fillId="14" borderId="11" xfId="0" applyNumberFormat="1" applyFont="1" applyFill="1" applyBorder="1" applyAlignment="1">
      <alignment horizontal="center" vertical="center"/>
    </xf>
    <xf numFmtId="171" fontId="23" fillId="14" borderId="11" xfId="0" applyNumberFormat="1" applyFont="1" applyFill="1" applyBorder="1" applyAlignment="1">
      <alignment vertical="center"/>
    </xf>
    <xf numFmtId="171" fontId="23" fillId="14" borderId="11" xfId="0" applyNumberFormat="1" applyFont="1" applyFill="1" applyBorder="1" applyAlignment="1">
      <alignment horizontal="center" vertical="center"/>
    </xf>
    <xf numFmtId="0" fontId="23" fillId="14" borderId="11" xfId="0" applyFont="1" applyFill="1" applyBorder="1" applyAlignment="1">
      <alignment horizontal="center" vertical="center"/>
    </xf>
    <xf numFmtId="172" fontId="23" fillId="14" borderId="11" xfId="0" applyNumberFormat="1" applyFont="1" applyFill="1" applyBorder="1" applyAlignment="1">
      <alignment vertical="center"/>
    </xf>
    <xf numFmtId="0" fontId="23" fillId="14" borderId="12" xfId="0" applyFont="1" applyFill="1" applyBorder="1" applyAlignment="1">
      <alignment horizontal="justify" vertical="center"/>
    </xf>
    <xf numFmtId="0" fontId="23" fillId="6" borderId="19" xfId="0" applyFont="1" applyFill="1" applyBorder="1" applyAlignment="1">
      <alignment horizontal="center" vertical="center" wrapText="1"/>
    </xf>
    <xf numFmtId="1" fontId="23" fillId="15" borderId="15" xfId="0" applyNumberFormat="1" applyFont="1" applyFill="1" applyBorder="1" applyAlignment="1">
      <alignment horizontal="left" vertical="center" wrapText="1" indent="1"/>
    </xf>
    <xf numFmtId="0" fontId="22" fillId="15" borderId="11" xfId="0" applyFont="1" applyFill="1" applyBorder="1" applyAlignment="1">
      <alignment vertical="center"/>
    </xf>
    <xf numFmtId="0" fontId="23" fillId="15" borderId="11" xfId="0" applyFont="1" applyFill="1" applyBorder="1" applyAlignment="1">
      <alignment horizontal="justify" vertical="center" wrapText="1"/>
    </xf>
    <xf numFmtId="0" fontId="23" fillId="15" borderId="11" xfId="0" applyFont="1" applyFill="1" applyBorder="1" applyAlignment="1">
      <alignment horizontal="justify" vertical="center"/>
    </xf>
    <xf numFmtId="170" fontId="22" fillId="15" borderId="11" xfId="0" applyNumberFormat="1" applyFont="1" applyFill="1" applyBorder="1" applyAlignment="1">
      <alignment horizontal="center" vertical="center"/>
    </xf>
    <xf numFmtId="171" fontId="23" fillId="15" borderId="11" xfId="0" applyNumberFormat="1" applyFont="1" applyFill="1" applyBorder="1" applyAlignment="1">
      <alignment vertical="center"/>
    </xf>
    <xf numFmtId="171" fontId="23" fillId="15" borderId="11" xfId="0" applyNumberFormat="1" applyFont="1" applyFill="1" applyBorder="1" applyAlignment="1">
      <alignment horizontal="center" vertical="center"/>
    </xf>
    <xf numFmtId="0" fontId="23" fillId="15" borderId="11" xfId="0" applyFont="1" applyFill="1" applyBorder="1" applyAlignment="1">
      <alignment horizontal="center" vertical="center"/>
    </xf>
    <xf numFmtId="172" fontId="23" fillId="15" borderId="11" xfId="0" applyNumberFormat="1" applyFont="1" applyFill="1" applyBorder="1" applyAlignment="1">
      <alignment vertical="center"/>
    </xf>
    <xf numFmtId="0" fontId="23" fillId="15" borderId="12" xfId="0" applyFont="1" applyFill="1" applyBorder="1" applyAlignment="1">
      <alignment horizontal="justify" vertical="center"/>
    </xf>
    <xf numFmtId="0" fontId="22" fillId="6" borderId="19" xfId="0" applyFont="1" applyFill="1" applyBorder="1"/>
    <xf numFmtId="0" fontId="22" fillId="6" borderId="12" xfId="0" applyFont="1" applyFill="1" applyBorder="1"/>
    <xf numFmtId="179" fontId="22" fillId="6" borderId="20" xfId="14" applyFont="1" applyFill="1" applyBorder="1" applyAlignment="1">
      <alignment horizontal="justify" vertical="center" wrapText="1"/>
    </xf>
    <xf numFmtId="179" fontId="22" fillId="0" borderId="20" xfId="14" applyFont="1" applyFill="1" applyBorder="1" applyAlignment="1">
      <alignment horizontal="justify" vertical="center" wrapText="1"/>
    </xf>
    <xf numFmtId="175" fontId="22" fillId="6" borderId="20" xfId="14" applyNumberFormat="1" applyFont="1" applyFill="1" applyBorder="1" applyAlignment="1">
      <alignment horizontal="justify" vertical="center" wrapText="1"/>
    </xf>
    <xf numFmtId="164" fontId="22" fillId="6" borderId="20" xfId="14" applyNumberFormat="1" applyFont="1" applyFill="1" applyBorder="1" applyAlignment="1">
      <alignment horizontal="center" vertical="center" wrapText="1"/>
    </xf>
    <xf numFmtId="14" fontId="22" fillId="0" borderId="6" xfId="0" applyNumberFormat="1" applyFont="1" applyBorder="1" applyAlignment="1">
      <alignment vertical="center"/>
    </xf>
    <xf numFmtId="0" fontId="22" fillId="6" borderId="23" xfId="0" applyFont="1" applyFill="1" applyBorder="1"/>
    <xf numFmtId="0" fontId="22" fillId="6" borderId="25" xfId="0" applyFont="1" applyFill="1" applyBorder="1"/>
    <xf numFmtId="175" fontId="22" fillId="6" borderId="6" xfId="14" applyNumberFormat="1" applyFont="1" applyFill="1" applyBorder="1" applyAlignment="1">
      <alignment horizontal="center" vertical="center"/>
    </xf>
    <xf numFmtId="164" fontId="22" fillId="6" borderId="6" xfId="14" applyNumberFormat="1" applyFont="1" applyFill="1" applyBorder="1" applyAlignment="1">
      <alignment horizontal="center" vertical="center" wrapText="1"/>
    </xf>
    <xf numFmtId="14" fontId="22" fillId="0" borderId="6" xfId="0" applyNumberFormat="1" applyFont="1" applyBorder="1" applyAlignment="1">
      <alignment horizontal="right" vertical="center"/>
    </xf>
    <xf numFmtId="179" fontId="22" fillId="6" borderId="25" xfId="14" applyFont="1" applyFill="1" applyBorder="1" applyAlignment="1">
      <alignment vertical="center" wrapText="1"/>
    </xf>
    <xf numFmtId="0" fontId="22" fillId="6" borderId="21" xfId="0" applyFont="1" applyFill="1" applyBorder="1"/>
    <xf numFmtId="0" fontId="22" fillId="6" borderId="13" xfId="0" applyFont="1" applyFill="1" applyBorder="1"/>
    <xf numFmtId="0" fontId="22" fillId="15" borderId="0" xfId="0" applyFont="1" applyFill="1" applyBorder="1" applyAlignment="1">
      <alignment vertical="center"/>
    </xf>
    <xf numFmtId="0" fontId="23" fillId="15" borderId="0" xfId="0" applyFont="1" applyFill="1" applyBorder="1" applyAlignment="1">
      <alignment horizontal="justify" vertical="center" wrapText="1"/>
    </xf>
    <xf numFmtId="0" fontId="23" fillId="15" borderId="0" xfId="0" applyFont="1" applyFill="1" applyBorder="1" applyAlignment="1">
      <alignment horizontal="justify" vertical="center"/>
    </xf>
    <xf numFmtId="170" fontId="22" fillId="15" borderId="0" xfId="0" applyNumberFormat="1" applyFont="1" applyFill="1" applyBorder="1" applyAlignment="1">
      <alignment horizontal="center" vertical="center"/>
    </xf>
    <xf numFmtId="171" fontId="23" fillId="15" borderId="0" xfId="0" applyNumberFormat="1" applyFont="1" applyFill="1" applyBorder="1" applyAlignment="1">
      <alignment vertical="center"/>
    </xf>
    <xf numFmtId="171" fontId="23" fillId="15" borderId="0" xfId="0" applyNumberFormat="1" applyFont="1" applyFill="1" applyBorder="1" applyAlignment="1">
      <alignment horizontal="center" vertical="center"/>
    </xf>
    <xf numFmtId="172" fontId="22" fillId="0" borderId="6" xfId="0" applyNumberFormat="1" applyFont="1" applyFill="1" applyBorder="1" applyAlignment="1">
      <alignment vertical="center"/>
    </xf>
    <xf numFmtId="164" fontId="22" fillId="0" borderId="6" xfId="14" applyNumberFormat="1" applyFont="1" applyFill="1" applyBorder="1" applyAlignment="1">
      <alignment vertical="center" wrapText="1"/>
    </xf>
    <xf numFmtId="0" fontId="22" fillId="14" borderId="0" xfId="0" applyFont="1" applyFill="1" applyBorder="1" applyAlignment="1">
      <alignment vertical="center"/>
    </xf>
    <xf numFmtId="0" fontId="23" fillId="14" borderId="0" xfId="0" applyFont="1" applyFill="1" applyBorder="1" applyAlignment="1">
      <alignment horizontal="justify" vertical="center" wrapText="1"/>
    </xf>
    <xf numFmtId="170" fontId="22" fillId="14" borderId="0" xfId="0" applyNumberFormat="1" applyFont="1" applyFill="1" applyBorder="1" applyAlignment="1">
      <alignment horizontal="center" vertical="center"/>
    </xf>
    <xf numFmtId="171" fontId="23" fillId="14" borderId="0" xfId="0" applyNumberFormat="1" applyFont="1" applyFill="1" applyBorder="1" applyAlignment="1">
      <alignment vertical="center"/>
    </xf>
    <xf numFmtId="171" fontId="23" fillId="14" borderId="0" xfId="0" applyNumberFormat="1" applyFont="1" applyFill="1" applyBorder="1" applyAlignment="1">
      <alignment horizontal="center" vertical="center"/>
    </xf>
    <xf numFmtId="171" fontId="23" fillId="15" borderId="6" xfId="0" applyNumberFormat="1" applyFont="1" applyFill="1" applyBorder="1" applyAlignment="1">
      <alignment horizontal="center" vertical="center"/>
    </xf>
    <xf numFmtId="171" fontId="23" fillId="15" borderId="16" xfId="0" applyNumberFormat="1" applyFont="1" applyFill="1" applyBorder="1" applyAlignment="1">
      <alignment horizontal="center" vertical="center"/>
    </xf>
    <xf numFmtId="0" fontId="0" fillId="6" borderId="19" xfId="0" applyFont="1" applyFill="1" applyBorder="1" applyAlignment="1"/>
    <xf numFmtId="0" fontId="0" fillId="6" borderId="12" xfId="0" applyFont="1" applyFill="1" applyBorder="1" applyAlignment="1"/>
    <xf numFmtId="0" fontId="0" fillId="6" borderId="23" xfId="0" applyFont="1" applyFill="1" applyBorder="1" applyAlignment="1"/>
    <xf numFmtId="0" fontId="0" fillId="6" borderId="25" xfId="0" applyFont="1" applyFill="1" applyBorder="1" applyAlignment="1"/>
    <xf numFmtId="172" fontId="22" fillId="6" borderId="6" xfId="0" applyNumberFormat="1" applyFont="1" applyFill="1" applyBorder="1" applyAlignment="1">
      <alignment vertical="center"/>
    </xf>
    <xf numFmtId="14" fontId="0" fillId="0" borderId="6" xfId="0" applyNumberFormat="1" applyFont="1" applyBorder="1" applyAlignment="1">
      <alignment vertical="center"/>
    </xf>
    <xf numFmtId="0" fontId="0" fillId="6" borderId="21" xfId="0" applyFont="1" applyFill="1" applyBorder="1" applyAlignment="1"/>
    <xf numFmtId="0" fontId="0" fillId="6" borderId="13" xfId="0" applyFont="1" applyFill="1" applyBorder="1" applyAlignment="1"/>
    <xf numFmtId="0" fontId="22" fillId="15" borderId="9" xfId="0" applyFont="1" applyFill="1" applyBorder="1" applyAlignment="1">
      <alignment vertical="center"/>
    </xf>
    <xf numFmtId="0" fontId="30" fillId="6" borderId="20" xfId="0" applyFont="1" applyFill="1" applyBorder="1" applyAlignment="1">
      <alignment horizontal="justify" vertical="center" wrapText="1"/>
    </xf>
    <xf numFmtId="172" fontId="23" fillId="15" borderId="16" xfId="0" applyNumberFormat="1" applyFont="1" applyFill="1" applyBorder="1" applyAlignment="1">
      <alignment vertical="center"/>
    </xf>
    <xf numFmtId="192" fontId="22" fillId="6" borderId="6" xfId="14" applyNumberFormat="1" applyFont="1" applyFill="1" applyBorder="1" applyAlignment="1">
      <alignment horizontal="justify" vertical="center"/>
    </xf>
    <xf numFmtId="179" fontId="22" fillId="0" borderId="6" xfId="14" applyFont="1" applyBorder="1" applyAlignment="1">
      <alignment horizontal="left" vertical="center" wrapText="1"/>
    </xf>
    <xf numFmtId="4" fontId="22" fillId="0" borderId="6" xfId="14" applyNumberFormat="1" applyFont="1" applyBorder="1" applyAlignment="1">
      <alignment horizontal="center" vertical="center"/>
    </xf>
    <xf numFmtId="1" fontId="23" fillId="14" borderId="11" xfId="0" applyNumberFormat="1" applyFont="1" applyFill="1" applyBorder="1" applyAlignment="1">
      <alignment vertical="center"/>
    </xf>
    <xf numFmtId="0" fontId="23" fillId="13" borderId="0" xfId="0" applyFont="1" applyFill="1" applyBorder="1" applyAlignment="1">
      <alignment horizontal="justify" vertical="center" wrapText="1"/>
    </xf>
    <xf numFmtId="0" fontId="23" fillId="13" borderId="0" xfId="0" applyFont="1" applyFill="1" applyBorder="1" applyAlignment="1">
      <alignment horizontal="justify" vertical="center"/>
    </xf>
    <xf numFmtId="0" fontId="23" fillId="13" borderId="0" xfId="0" applyFont="1" applyFill="1" applyBorder="1" applyAlignment="1">
      <alignment vertical="center"/>
    </xf>
    <xf numFmtId="170" fontId="22" fillId="13" borderId="0" xfId="0" applyNumberFormat="1" applyFont="1" applyFill="1" applyBorder="1" applyAlignment="1">
      <alignment horizontal="center" vertical="center"/>
    </xf>
    <xf numFmtId="171" fontId="23" fillId="13" borderId="0" xfId="0" applyNumberFormat="1" applyFont="1" applyFill="1" applyBorder="1" applyAlignment="1">
      <alignment vertical="center"/>
    </xf>
    <xf numFmtId="171" fontId="23" fillId="13" borderId="0" xfId="0" applyNumberFormat="1" applyFont="1" applyFill="1" applyBorder="1" applyAlignment="1">
      <alignment horizontal="center" vertical="center"/>
    </xf>
    <xf numFmtId="171" fontId="23" fillId="13" borderId="12" xfId="0" applyNumberFormat="1" applyFont="1" applyFill="1" applyBorder="1" applyAlignment="1">
      <alignment horizontal="center" vertical="center"/>
    </xf>
    <xf numFmtId="1" fontId="23" fillId="15" borderId="11" xfId="0" applyNumberFormat="1" applyFont="1" applyFill="1" applyBorder="1" applyAlignment="1">
      <alignment horizontal="left" vertical="center" wrapText="1" indent="1"/>
    </xf>
    <xf numFmtId="0" fontId="23" fillId="15" borderId="15" xfId="0" applyFont="1" applyFill="1" applyBorder="1" applyAlignment="1">
      <alignment horizontal="justify" vertical="center" wrapText="1"/>
    </xf>
    <xf numFmtId="170" fontId="22" fillId="15" borderId="15" xfId="0" applyNumberFormat="1" applyFont="1" applyFill="1" applyBorder="1" applyAlignment="1">
      <alignment horizontal="center" vertical="center"/>
    </xf>
    <xf numFmtId="0" fontId="0" fillId="6" borderId="11" xfId="0" applyFont="1" applyFill="1" applyBorder="1" applyAlignment="1"/>
    <xf numFmtId="0" fontId="0" fillId="6" borderId="0" xfId="0" applyFont="1" applyFill="1" applyBorder="1" applyAlignment="1"/>
    <xf numFmtId="0" fontId="0" fillId="6" borderId="9" xfId="0" applyFont="1" applyFill="1" applyBorder="1" applyAlignment="1"/>
    <xf numFmtId="0" fontId="22" fillId="6" borderId="0" xfId="0" applyFont="1" applyFill="1" applyBorder="1" applyAlignment="1">
      <alignment vertical="center" textRotation="90" wrapText="1"/>
    </xf>
    <xf numFmtId="0" fontId="22" fillId="6" borderId="25" xfId="0" applyFont="1" applyFill="1" applyBorder="1" applyAlignment="1">
      <alignment vertical="center" textRotation="90" wrapText="1"/>
    </xf>
    <xf numFmtId="4" fontId="22" fillId="6" borderId="6" xfId="0" applyNumberFormat="1" applyFont="1" applyFill="1" applyBorder="1" applyAlignment="1">
      <alignment vertical="center" wrapText="1"/>
    </xf>
    <xf numFmtId="4" fontId="22" fillId="6" borderId="27" xfId="0" applyNumberFormat="1" applyFont="1" applyFill="1" applyBorder="1" applyAlignment="1">
      <alignment horizontal="right" vertical="center" wrapText="1"/>
    </xf>
    <xf numFmtId="3" fontId="22" fillId="6" borderId="20" xfId="0" applyNumberFormat="1" applyFont="1" applyFill="1" applyBorder="1" applyAlignment="1">
      <alignment horizontal="center" vertical="center" wrapText="1"/>
    </xf>
    <xf numFmtId="3" fontId="22" fillId="6" borderId="22" xfId="0" applyNumberFormat="1" applyFont="1" applyFill="1" applyBorder="1" applyAlignment="1">
      <alignment horizontal="center" vertical="center" wrapText="1"/>
    </xf>
    <xf numFmtId="3" fontId="22" fillId="6" borderId="27" xfId="0" applyNumberFormat="1" applyFont="1" applyFill="1" applyBorder="1" applyAlignment="1">
      <alignment horizontal="center" vertical="center" wrapText="1"/>
    </xf>
    <xf numFmtId="0" fontId="22" fillId="15" borderId="15" xfId="0" applyFont="1" applyFill="1" applyBorder="1" applyAlignment="1">
      <alignment horizontal="justify" vertical="center" wrapText="1"/>
    </xf>
    <xf numFmtId="0" fontId="24" fillId="15" borderId="15" xfId="0" applyFont="1" applyFill="1" applyBorder="1" applyAlignment="1">
      <alignment vertical="center" wrapText="1"/>
    </xf>
    <xf numFmtId="0" fontId="22" fillId="15" borderId="15" xfId="0" applyFont="1" applyFill="1" applyBorder="1" applyAlignment="1">
      <alignment vertical="center" wrapText="1"/>
    </xf>
    <xf numFmtId="4" fontId="22" fillId="15" borderId="15" xfId="0" applyNumberFormat="1" applyFont="1" applyFill="1" applyBorder="1" applyAlignment="1">
      <alignment horizontal="right" vertical="center" wrapText="1"/>
    </xf>
    <xf numFmtId="1" fontId="22" fillId="15" borderId="15" xfId="0" applyNumberFormat="1" applyFont="1" applyFill="1" applyBorder="1" applyAlignment="1">
      <alignment horizontal="center" vertical="center" wrapText="1"/>
    </xf>
    <xf numFmtId="4" fontId="22" fillId="6" borderId="6" xfId="0" applyNumberFormat="1" applyFont="1" applyFill="1" applyBorder="1" applyAlignment="1">
      <alignment horizontal="right" vertical="center" wrapText="1"/>
    </xf>
    <xf numFmtId="0" fontId="23" fillId="6" borderId="20" xfId="0" applyFont="1" applyFill="1" applyBorder="1" applyAlignment="1">
      <alignment horizontal="center" vertical="center" wrapText="1"/>
    </xf>
    <xf numFmtId="0" fontId="23" fillId="6" borderId="11" xfId="0" applyFont="1" applyFill="1" applyBorder="1" applyAlignment="1">
      <alignment horizontal="center" vertical="center" wrapText="1"/>
    </xf>
    <xf numFmtId="0" fontId="23" fillId="6" borderId="12" xfId="0" applyFont="1" applyFill="1" applyBorder="1"/>
    <xf numFmtId="0" fontId="23" fillId="20" borderId="12" xfId="0" applyFont="1" applyFill="1" applyBorder="1" applyAlignment="1">
      <alignment horizontal="center" vertical="center" wrapText="1"/>
    </xf>
    <xf numFmtId="0" fontId="23" fillId="20" borderId="15" xfId="0" applyFont="1" applyFill="1" applyBorder="1" applyAlignment="1">
      <alignment horizontal="justify" vertical="center" wrapText="1"/>
    </xf>
    <xf numFmtId="0" fontId="28" fillId="20" borderId="15" xfId="0" applyFont="1" applyFill="1" applyBorder="1" applyAlignment="1">
      <alignment vertical="center" wrapText="1"/>
    </xf>
    <xf numFmtId="0" fontId="23" fillId="20" borderId="15" xfId="0" applyFont="1" applyFill="1" applyBorder="1" applyAlignment="1">
      <alignment vertical="center" wrapText="1"/>
    </xf>
    <xf numFmtId="4" fontId="23" fillId="20" borderId="15" xfId="0" applyNumberFormat="1" applyFont="1" applyFill="1" applyBorder="1" applyAlignment="1">
      <alignment horizontal="right" vertical="center" wrapText="1"/>
    </xf>
    <xf numFmtId="1" fontId="23" fillId="20" borderId="15" xfId="0" applyNumberFormat="1" applyFont="1" applyFill="1" applyBorder="1" applyAlignment="1">
      <alignment horizontal="center" vertical="center" wrapText="1"/>
    </xf>
    <xf numFmtId="0" fontId="23" fillId="20" borderId="6" xfId="0" applyFont="1" applyFill="1" applyBorder="1" applyAlignment="1">
      <alignment vertical="center" wrapText="1"/>
    </xf>
    <xf numFmtId="0" fontId="23" fillId="6" borderId="22"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23" fillId="6" borderId="11" xfId="0" applyFont="1" applyFill="1" applyBorder="1"/>
    <xf numFmtId="0" fontId="28" fillId="15" borderId="15" xfId="0" applyFont="1" applyFill="1" applyBorder="1" applyAlignment="1">
      <alignment vertical="center" wrapText="1"/>
    </xf>
    <xf numFmtId="0" fontId="23" fillId="15" borderId="15" xfId="0" applyFont="1" applyFill="1" applyBorder="1" applyAlignment="1">
      <alignment vertical="center" wrapText="1"/>
    </xf>
    <xf numFmtId="4" fontId="23" fillId="15" borderId="15" xfId="0" applyNumberFormat="1" applyFont="1" applyFill="1" applyBorder="1" applyAlignment="1">
      <alignment horizontal="right" vertical="center" wrapText="1"/>
    </xf>
    <xf numFmtId="1" fontId="23" fillId="15" borderId="15" xfId="0" applyNumberFormat="1" applyFont="1" applyFill="1" applyBorder="1" applyAlignment="1">
      <alignment horizontal="center" vertical="center" wrapText="1"/>
    </xf>
    <xf numFmtId="0" fontId="23" fillId="15" borderId="6" xfId="0" applyFont="1" applyFill="1" applyBorder="1" applyAlignment="1">
      <alignment vertical="center" wrapText="1"/>
    </xf>
    <xf numFmtId="0" fontId="22" fillId="6" borderId="0" xfId="0" applyFont="1" applyFill="1" applyBorder="1" applyAlignment="1">
      <alignment horizontal="center" vertical="center" wrapText="1"/>
    </xf>
    <xf numFmtId="0" fontId="22" fillId="6" borderId="9" xfId="0" applyFont="1" applyFill="1" applyBorder="1" applyAlignment="1">
      <alignment vertical="center" textRotation="90" wrapText="1"/>
    </xf>
    <xf numFmtId="0" fontId="22" fillId="0" borderId="9" xfId="0" applyFont="1" applyFill="1" applyBorder="1" applyAlignment="1">
      <alignment horizontal="center" vertical="center" wrapText="1"/>
    </xf>
    <xf numFmtId="0" fontId="22" fillId="0" borderId="21" xfId="0" applyFont="1" applyFill="1" applyBorder="1" applyAlignment="1">
      <alignment horizontal="center" vertical="center" wrapText="1"/>
    </xf>
    <xf numFmtId="0" fontId="22" fillId="0" borderId="13" xfId="0" applyFont="1" applyFill="1" applyBorder="1" applyAlignment="1">
      <alignment horizontal="center" vertical="center" wrapText="1"/>
    </xf>
    <xf numFmtId="180" fontId="22" fillId="0" borderId="9" xfId="0" applyNumberFormat="1" applyFont="1" applyFill="1" applyBorder="1" applyAlignment="1">
      <alignment horizontal="center" vertical="center" wrapText="1"/>
    </xf>
    <xf numFmtId="0" fontId="22" fillId="0" borderId="21" xfId="0" applyFont="1" applyFill="1" applyBorder="1" applyAlignment="1">
      <alignment horizontal="justify" vertical="center" wrapText="1"/>
    </xf>
    <xf numFmtId="0" fontId="22" fillId="0" borderId="27" xfId="0" applyFont="1" applyFill="1" applyBorder="1" applyAlignment="1">
      <alignment horizontal="center" vertical="center" wrapText="1"/>
    </xf>
    <xf numFmtId="0" fontId="22" fillId="0" borderId="21" xfId="0" applyFont="1" applyFill="1" applyBorder="1" applyAlignment="1">
      <alignment vertical="center" wrapText="1"/>
    </xf>
    <xf numFmtId="10" fontId="22" fillId="0" borderId="21" xfId="0" applyNumberFormat="1" applyFont="1" applyFill="1" applyBorder="1" applyAlignment="1">
      <alignment horizontal="center" vertical="center" wrapText="1"/>
    </xf>
    <xf numFmtId="4" fontId="23" fillId="0" borderId="21" xfId="0" applyNumberFormat="1" applyFont="1" applyFill="1" applyBorder="1" applyAlignment="1">
      <alignment horizontal="right" vertical="center" wrapText="1"/>
    </xf>
    <xf numFmtId="4" fontId="23" fillId="0" borderId="27" xfId="0" applyNumberFormat="1" applyFont="1" applyFill="1" applyBorder="1" applyAlignment="1">
      <alignment horizontal="right" vertical="center" wrapText="1"/>
    </xf>
    <xf numFmtId="1" fontId="22" fillId="0" borderId="27" xfId="0" applyNumberFormat="1" applyFont="1" applyFill="1" applyBorder="1" applyAlignment="1">
      <alignment horizontal="center" vertical="center" wrapText="1"/>
    </xf>
    <xf numFmtId="0" fontId="22" fillId="0" borderId="21" xfId="0" applyFont="1" applyFill="1" applyBorder="1" applyAlignment="1">
      <alignment horizontal="center" vertical="center" textRotation="180" wrapText="1"/>
    </xf>
    <xf numFmtId="49" fontId="22" fillId="0" borderId="21" xfId="0" applyNumberFormat="1" applyFont="1" applyFill="1" applyBorder="1" applyAlignment="1">
      <alignment horizontal="center" vertical="center" textRotation="180" wrapText="1"/>
    </xf>
    <xf numFmtId="169" fontId="22" fillId="0" borderId="21" xfId="0" applyNumberFormat="1" applyFont="1" applyFill="1" applyBorder="1" applyAlignment="1">
      <alignment horizontal="center" vertical="center" wrapText="1"/>
    </xf>
    <xf numFmtId="3" fontId="22" fillId="0" borderId="6" xfId="0" applyNumberFormat="1" applyFont="1" applyFill="1" applyBorder="1" applyAlignment="1">
      <alignment horizontal="left" vertical="center" wrapText="1"/>
    </xf>
    <xf numFmtId="14" fontId="4" fillId="0" borderId="6" xfId="0" applyNumberFormat="1" applyFont="1" applyFill="1" applyBorder="1" applyAlignment="1">
      <alignment horizontal="center" vertical="center" wrapText="1"/>
    </xf>
    <xf numFmtId="14" fontId="4" fillId="0" borderId="6" xfId="0" applyNumberFormat="1" applyFont="1" applyFill="1" applyBorder="1" applyAlignment="1">
      <alignment horizontal="center" vertical="center"/>
    </xf>
    <xf numFmtId="14" fontId="4" fillId="0" borderId="6" xfId="0" applyNumberFormat="1" applyFont="1" applyFill="1" applyBorder="1" applyAlignment="1">
      <alignment vertical="center" wrapText="1"/>
    </xf>
    <xf numFmtId="14" fontId="4" fillId="0" borderId="6" xfId="0" applyNumberFormat="1" applyFont="1" applyBorder="1" applyAlignment="1">
      <alignment vertical="center" wrapText="1"/>
    </xf>
    <xf numFmtId="14" fontId="4" fillId="6" borderId="6" xfId="0" applyNumberFormat="1" applyFont="1" applyFill="1" applyBorder="1" applyAlignment="1">
      <alignment horizontal="center" vertical="center" wrapText="1"/>
    </xf>
    <xf numFmtId="14" fontId="4" fillId="6" borderId="6" xfId="0" applyNumberFormat="1" applyFont="1" applyFill="1" applyBorder="1" applyAlignment="1">
      <alignment vertical="center" wrapText="1"/>
    </xf>
    <xf numFmtId="14" fontId="14" fillId="0" borderId="6" xfId="0" applyNumberFormat="1" applyFont="1" applyBorder="1" applyAlignment="1">
      <alignment horizontal="right" vertical="center"/>
    </xf>
    <xf numFmtId="14" fontId="14" fillId="0" borderId="6" xfId="0" applyNumberFormat="1" applyFont="1" applyFill="1" applyBorder="1" applyAlignment="1">
      <alignment vertical="center"/>
    </xf>
    <xf numFmtId="0" fontId="14" fillId="0" borderId="6" xfId="0" applyFont="1" applyFill="1" applyBorder="1" applyAlignment="1">
      <alignment vertical="center"/>
    </xf>
    <xf numFmtId="14" fontId="14" fillId="0" borderId="6" xfId="0" applyNumberFormat="1" applyFont="1" applyBorder="1" applyAlignment="1">
      <alignment vertical="center" wrapText="1"/>
    </xf>
    <xf numFmtId="9" fontId="4" fillId="6" borderId="14" xfId="4" applyNumberFormat="1" applyFont="1" applyFill="1" applyBorder="1" applyAlignment="1">
      <alignment horizontal="center" vertical="center"/>
    </xf>
    <xf numFmtId="14" fontId="14" fillId="0" borderId="20" xfId="0" applyNumberFormat="1" applyFont="1" applyBorder="1" applyAlignment="1">
      <alignment vertical="center"/>
    </xf>
    <xf numFmtId="14" fontId="14" fillId="0" borderId="6" xfId="0" applyNumberFormat="1" applyFont="1" applyFill="1" applyBorder="1" applyAlignment="1">
      <alignment vertical="center" wrapText="1"/>
    </xf>
    <xf numFmtId="0" fontId="4" fillId="6" borderId="0" xfId="0" applyFont="1" applyFill="1" applyBorder="1"/>
    <xf numFmtId="0" fontId="6" fillId="14" borderId="0" xfId="0" applyFont="1" applyFill="1" applyBorder="1" applyAlignment="1">
      <alignment horizontal="left" vertical="center"/>
    </xf>
    <xf numFmtId="14" fontId="14" fillId="0" borderId="20" xfId="0" applyNumberFormat="1" applyFont="1" applyFill="1" applyBorder="1" applyAlignment="1">
      <alignment vertical="center" wrapText="1"/>
    </xf>
    <xf numFmtId="0" fontId="14" fillId="15" borderId="6" xfId="0" applyFont="1" applyFill="1" applyBorder="1" applyAlignment="1">
      <alignment wrapText="1"/>
    </xf>
    <xf numFmtId="0" fontId="23" fillId="0" borderId="3" xfId="0" applyFont="1" applyFill="1" applyBorder="1" applyAlignment="1">
      <alignment vertical="center"/>
    </xf>
    <xf numFmtId="0" fontId="23" fillId="0" borderId="4" xfId="0" applyFont="1" applyFill="1" applyBorder="1" applyAlignment="1">
      <alignment vertical="center" wrapText="1"/>
    </xf>
    <xf numFmtId="0" fontId="23" fillId="0" borderId="7" xfId="0" applyFont="1" applyFill="1" applyBorder="1" applyAlignment="1">
      <alignment vertical="center" wrapText="1"/>
    </xf>
    <xf numFmtId="3" fontId="27" fillId="0" borderId="7" xfId="0" applyNumberFormat="1" applyFont="1" applyFill="1" applyBorder="1" applyAlignment="1">
      <alignment horizontal="left" vertical="center" wrapText="1"/>
    </xf>
    <xf numFmtId="0" fontId="23" fillId="0" borderId="24" xfId="0" applyFont="1" applyBorder="1" applyAlignment="1">
      <alignment vertical="center" wrapText="1"/>
    </xf>
    <xf numFmtId="1" fontId="23" fillId="12" borderId="20" xfId="0" applyNumberFormat="1" applyFont="1" applyFill="1" applyBorder="1" applyAlignment="1">
      <alignment horizontal="center" vertical="center" wrapText="1"/>
    </xf>
    <xf numFmtId="1" fontId="23" fillId="21" borderId="38" xfId="0" applyNumberFormat="1" applyFont="1" applyFill="1" applyBorder="1" applyAlignment="1">
      <alignment horizontal="left" vertical="center" wrapText="1"/>
    </xf>
    <xf numFmtId="0" fontId="23" fillId="21" borderId="17" xfId="0" applyFont="1" applyFill="1" applyBorder="1" applyAlignment="1">
      <alignment horizontal="center" vertical="center" wrapText="1"/>
    </xf>
    <xf numFmtId="0" fontId="22" fillId="6" borderId="10" xfId="0" applyFont="1" applyFill="1" applyBorder="1" applyAlignment="1">
      <alignment vertical="center" wrapText="1"/>
    </xf>
    <xf numFmtId="0" fontId="23" fillId="17" borderId="24" xfId="0" applyFont="1" applyFill="1" applyBorder="1" applyAlignment="1">
      <alignment horizontal="center" vertical="center" wrapText="1"/>
    </xf>
    <xf numFmtId="0" fontId="22" fillId="6" borderId="5" xfId="0" applyFont="1" applyFill="1" applyBorder="1" applyAlignment="1">
      <alignment vertical="center" wrapText="1"/>
    </xf>
    <xf numFmtId="0" fontId="22" fillId="6" borderId="0" xfId="0" applyFont="1" applyFill="1" applyBorder="1" applyAlignment="1">
      <alignment vertical="center" wrapText="1"/>
    </xf>
    <xf numFmtId="0" fontId="23" fillId="7" borderId="17" xfId="0" applyFont="1" applyFill="1" applyBorder="1" applyAlignment="1">
      <alignment horizontal="center" vertical="center" wrapText="1"/>
    </xf>
    <xf numFmtId="0" fontId="22" fillId="6" borderId="0" xfId="0" applyFont="1" applyFill="1" applyBorder="1" applyAlignment="1">
      <alignment horizontal="center" vertical="center"/>
    </xf>
    <xf numFmtId="14" fontId="23" fillId="7" borderId="15" xfId="0" applyNumberFormat="1" applyFont="1" applyFill="1" applyBorder="1" applyAlignment="1">
      <alignment horizontal="center" vertical="center"/>
    </xf>
    <xf numFmtId="1" fontId="23" fillId="7" borderId="17" xfId="0" applyNumberFormat="1" applyFont="1" applyFill="1" applyBorder="1" applyAlignment="1">
      <alignment horizontal="center" vertical="center" wrapText="1"/>
    </xf>
    <xf numFmtId="14" fontId="23" fillId="17" borderId="9" xfId="0" applyNumberFormat="1" applyFont="1" applyFill="1" applyBorder="1" applyAlignment="1">
      <alignment horizontal="center" vertical="center"/>
    </xf>
    <xf numFmtId="0" fontId="17" fillId="0" borderId="0" xfId="0" applyFont="1" applyBorder="1" applyAlignment="1">
      <alignment vertical="top" wrapText="1"/>
    </xf>
    <xf numFmtId="0" fontId="13" fillId="6" borderId="0" xfId="26" applyFont="1" applyFill="1"/>
    <xf numFmtId="1" fontId="8" fillId="6" borderId="6" xfId="26" applyNumberFormat="1" applyFont="1" applyFill="1" applyBorder="1" applyAlignment="1">
      <alignment horizontal="center" vertical="center" wrapText="1"/>
    </xf>
    <xf numFmtId="0" fontId="13" fillId="0" borderId="0" xfId="26" applyFont="1"/>
    <xf numFmtId="1" fontId="8" fillId="0" borderId="6" xfId="26" applyNumberFormat="1" applyFont="1" applyBorder="1" applyAlignment="1">
      <alignment horizontal="center" vertical="center" wrapText="1"/>
    </xf>
    <xf numFmtId="42" fontId="8" fillId="6" borderId="14" xfId="30" applyFont="1" applyFill="1" applyBorder="1" applyAlignment="1">
      <alignment horizontal="center" vertical="center" wrapText="1"/>
    </xf>
    <xf numFmtId="0" fontId="4" fillId="6" borderId="0" xfId="26" applyFont="1" applyFill="1" applyBorder="1" applyAlignment="1">
      <alignment vertical="center" wrapText="1"/>
    </xf>
    <xf numFmtId="1" fontId="4" fillId="6" borderId="6" xfId="26" applyNumberFormat="1" applyFont="1" applyFill="1" applyBorder="1" applyAlignment="1">
      <alignment horizontal="center" vertical="center"/>
    </xf>
    <xf numFmtId="0" fontId="4" fillId="6" borderId="50" xfId="26" applyFont="1" applyFill="1" applyBorder="1" applyAlignment="1">
      <alignment horizontal="center" vertical="center"/>
    </xf>
    <xf numFmtId="0" fontId="4" fillId="6" borderId="54" xfId="26" applyFont="1" applyFill="1" applyBorder="1" applyAlignment="1">
      <alignment horizontal="center" vertical="center"/>
    </xf>
    <xf numFmtId="0" fontId="13" fillId="6" borderId="0" xfId="0" applyFont="1" applyFill="1"/>
    <xf numFmtId="167" fontId="4" fillId="6" borderId="6" xfId="1" applyFont="1" applyFill="1" applyBorder="1" applyAlignment="1">
      <alignment vertical="center" wrapText="1"/>
    </xf>
    <xf numFmtId="0" fontId="13" fillId="0" borderId="0" xfId="0" applyFont="1" applyFill="1"/>
    <xf numFmtId="167" fontId="8" fillId="6" borderId="6" xfId="7" applyFont="1" applyFill="1" applyBorder="1" applyAlignment="1" applyProtection="1">
      <alignment horizontal="right" vertical="center"/>
    </xf>
    <xf numFmtId="0" fontId="23" fillId="0" borderId="20" xfId="0" applyFont="1" applyFill="1" applyBorder="1" applyAlignment="1">
      <alignment vertical="center"/>
    </xf>
    <xf numFmtId="0" fontId="31" fillId="4" borderId="6" xfId="0" applyFont="1" applyFill="1" applyBorder="1" applyAlignment="1">
      <alignment horizontal="justify" vertical="center" wrapText="1"/>
    </xf>
    <xf numFmtId="0" fontId="23" fillId="12" borderId="20" xfId="0" applyFont="1" applyFill="1" applyBorder="1" applyAlignment="1">
      <alignment horizontal="justify" vertical="center" textRotation="90" wrapText="1"/>
    </xf>
    <xf numFmtId="49" fontId="23" fillId="12" borderId="20" xfId="0" applyNumberFormat="1" applyFont="1" applyFill="1" applyBorder="1" applyAlignment="1">
      <alignment horizontal="justify" vertical="center" textRotation="90" wrapText="1"/>
    </xf>
    <xf numFmtId="0" fontId="23" fillId="12" borderId="19" xfId="0" applyFont="1" applyFill="1" applyBorder="1" applyAlignment="1">
      <alignment horizontal="justify" vertical="center" textRotation="90" wrapText="1"/>
    </xf>
    <xf numFmtId="0" fontId="19" fillId="13" borderId="20" xfId="0" applyFont="1" applyFill="1" applyBorder="1" applyAlignment="1">
      <alignment horizontal="center" vertical="center" wrapText="1"/>
    </xf>
    <xf numFmtId="0" fontId="19" fillId="13" borderId="15" xfId="0" applyFont="1" applyFill="1" applyBorder="1" applyAlignment="1">
      <alignment vertical="center" wrapText="1"/>
    </xf>
    <xf numFmtId="14" fontId="19" fillId="13" borderId="15" xfId="0" applyNumberFormat="1" applyFont="1" applyFill="1" applyBorder="1" applyAlignment="1">
      <alignment vertical="center" wrapText="1"/>
    </xf>
    <xf numFmtId="0" fontId="19" fillId="13" borderId="16" xfId="0" applyFont="1" applyFill="1" applyBorder="1" applyAlignment="1">
      <alignment vertical="center" wrapText="1"/>
    </xf>
    <xf numFmtId="0" fontId="19" fillId="6" borderId="20" xfId="0" applyFont="1" applyFill="1" applyBorder="1" applyAlignment="1">
      <alignment horizontal="center" vertical="center" wrapText="1"/>
    </xf>
    <xf numFmtId="0" fontId="19" fillId="6" borderId="20" xfId="0" applyFont="1" applyFill="1" applyBorder="1" applyAlignment="1">
      <alignment vertical="center" wrapText="1"/>
    </xf>
    <xf numFmtId="0" fontId="19" fillId="20" borderId="12" xfId="0" applyFont="1" applyFill="1" applyBorder="1" applyAlignment="1">
      <alignment horizontal="center" vertical="center" wrapText="1"/>
    </xf>
    <xf numFmtId="0" fontId="19" fillId="6" borderId="22" xfId="0" applyFont="1" applyFill="1" applyBorder="1" applyAlignment="1">
      <alignment horizontal="center" vertical="center" wrapText="1"/>
    </xf>
    <xf numFmtId="0" fontId="19" fillId="6" borderId="22" xfId="0" applyFont="1" applyFill="1" applyBorder="1" applyAlignment="1">
      <alignment vertical="center" wrapText="1"/>
    </xf>
    <xf numFmtId="0" fontId="19" fillId="15" borderId="6" xfId="0" applyFont="1" applyFill="1" applyBorder="1" applyAlignment="1">
      <alignment horizontal="center" vertical="center" wrapText="1"/>
    </xf>
    <xf numFmtId="49" fontId="15" fillId="6" borderId="22" xfId="0" applyNumberFormat="1" applyFont="1" applyFill="1" applyBorder="1" applyAlignment="1">
      <alignment vertical="center" wrapText="1"/>
    </xf>
    <xf numFmtId="0" fontId="15" fillId="6" borderId="22" xfId="0" applyFont="1" applyFill="1" applyBorder="1" applyAlignment="1">
      <alignment vertical="center" wrapText="1"/>
    </xf>
    <xf numFmtId="0" fontId="28" fillId="15" borderId="6" xfId="0" applyFont="1" applyFill="1" applyBorder="1" applyAlignment="1">
      <alignment horizontal="center" vertical="center" wrapText="1"/>
    </xf>
    <xf numFmtId="0" fontId="28" fillId="15" borderId="6" xfId="0" applyFont="1" applyFill="1" applyBorder="1" applyAlignment="1">
      <alignment horizontal="justify" vertical="center" wrapText="1"/>
    </xf>
    <xf numFmtId="194" fontId="28" fillId="15" borderId="6" xfId="0" applyNumberFormat="1" applyFont="1" applyFill="1" applyBorder="1" applyAlignment="1">
      <alignment horizontal="left" vertical="center" wrapText="1"/>
    </xf>
    <xf numFmtId="14" fontId="28" fillId="15" borderId="6" xfId="0" applyNumberFormat="1" applyFont="1" applyFill="1" applyBorder="1" applyAlignment="1">
      <alignment horizontal="left" vertical="center" wrapText="1"/>
    </xf>
    <xf numFmtId="49" fontId="15" fillId="6" borderId="22" xfId="0" applyNumberFormat="1" applyFont="1" applyFill="1" applyBorder="1" applyAlignment="1">
      <alignment horizontal="center" vertical="center" wrapText="1"/>
    </xf>
    <xf numFmtId="187" fontId="24" fillId="0" borderId="6" xfId="0" applyNumberFormat="1" applyFont="1" applyFill="1" applyBorder="1" applyAlignment="1">
      <alignment horizontal="center" vertical="center" wrapText="1"/>
    </xf>
    <xf numFmtId="49" fontId="24" fillId="6" borderId="6" xfId="0" applyNumberFormat="1" applyFont="1" applyFill="1" applyBorder="1" applyAlignment="1">
      <alignment horizontal="center" vertical="center" wrapText="1"/>
    </xf>
    <xf numFmtId="187" fontId="24" fillId="6" borderId="6" xfId="0" applyNumberFormat="1" applyFont="1" applyFill="1" applyBorder="1" applyAlignment="1">
      <alignment horizontal="center" vertical="center" wrapText="1"/>
    </xf>
    <xf numFmtId="0" fontId="15" fillId="6" borderId="22" xfId="0" applyFont="1" applyFill="1" applyBorder="1" applyAlignment="1">
      <alignment horizontal="center" vertical="center" wrapText="1"/>
    </xf>
    <xf numFmtId="0" fontId="15" fillId="6" borderId="22" xfId="0" applyFont="1" applyFill="1" applyBorder="1" applyAlignment="1">
      <alignment horizontal="justify" vertical="center" wrapText="1"/>
    </xf>
    <xf numFmtId="49" fontId="15" fillId="6" borderId="27" xfId="0" applyNumberFormat="1" applyFont="1" applyFill="1" applyBorder="1" applyAlignment="1">
      <alignment horizontal="center" vertical="center" wrapText="1"/>
    </xf>
    <xf numFmtId="0" fontId="15" fillId="6" borderId="27" xfId="0" applyFont="1" applyFill="1" applyBorder="1" applyAlignment="1">
      <alignment horizontal="center" vertical="center" wrapText="1"/>
    </xf>
    <xf numFmtId="0" fontId="15" fillId="6" borderId="27" xfId="0" applyFont="1" applyFill="1" applyBorder="1" applyAlignment="1">
      <alignment horizontal="justify" vertical="center" wrapText="1"/>
    </xf>
    <xf numFmtId="0" fontId="8" fillId="0" borderId="0" xfId="0" applyFont="1" applyFill="1"/>
    <xf numFmtId="0" fontId="8" fillId="0" borderId="0" xfId="0" applyFont="1" applyFill="1" applyAlignment="1">
      <alignment horizontal="center"/>
    </xf>
    <xf numFmtId="0" fontId="8" fillId="0" borderId="0" xfId="0" applyFont="1" applyFill="1" applyAlignment="1"/>
    <xf numFmtId="0" fontId="8" fillId="0" borderId="0" xfId="0" applyFont="1" applyFill="1" applyAlignment="1">
      <alignment horizontal="center" vertical="center"/>
    </xf>
    <xf numFmtId="0" fontId="8" fillId="0" borderId="0" xfId="0" applyFont="1" applyFill="1" applyAlignment="1">
      <alignment horizontal="justify" vertical="center"/>
    </xf>
    <xf numFmtId="14" fontId="8" fillId="0" borderId="0" xfId="0" applyNumberFormat="1" applyFont="1" applyFill="1" applyAlignment="1">
      <alignment horizontal="right" vertical="center"/>
    </xf>
    <xf numFmtId="14" fontId="8" fillId="0" borderId="0" xfId="0" applyNumberFormat="1" applyFont="1" applyFill="1" applyAlignment="1">
      <alignment horizontal="left"/>
    </xf>
    <xf numFmtId="0" fontId="37" fillId="0" borderId="0" xfId="0" applyFont="1" applyFill="1"/>
    <xf numFmtId="0" fontId="37" fillId="0" borderId="0" xfId="0" applyFont="1" applyFill="1" applyAlignment="1">
      <alignment horizontal="center"/>
    </xf>
    <xf numFmtId="0" fontId="37" fillId="0" borderId="0" xfId="0" applyFont="1" applyFill="1" applyAlignment="1"/>
    <xf numFmtId="0" fontId="37" fillId="0" borderId="0" xfId="0" applyFont="1" applyFill="1" applyAlignment="1">
      <alignment horizontal="center" vertical="center"/>
    </xf>
    <xf numFmtId="0" fontId="37" fillId="0" borderId="0" xfId="0" applyFont="1" applyFill="1" applyAlignment="1">
      <alignment horizontal="justify" vertical="center"/>
    </xf>
    <xf numFmtId="0" fontId="38" fillId="0" borderId="0" xfId="0" applyFont="1" applyFill="1" applyAlignment="1">
      <alignment horizontal="right" vertical="center"/>
    </xf>
    <xf numFmtId="169" fontId="37" fillId="0" borderId="0" xfId="0" applyNumberFormat="1" applyFont="1" applyFill="1" applyAlignment="1">
      <alignment horizontal="center"/>
    </xf>
    <xf numFmtId="0" fontId="37" fillId="0" borderId="0" xfId="0" applyFont="1" applyFill="1" applyAlignment="1">
      <alignment horizontal="left"/>
    </xf>
    <xf numFmtId="1" fontId="22" fillId="6" borderId="23" xfId="0" applyNumberFormat="1" applyFont="1" applyFill="1" applyBorder="1" applyAlignment="1">
      <alignment horizontal="center" vertical="center" wrapText="1"/>
    </xf>
    <xf numFmtId="195" fontId="4" fillId="6" borderId="6" xfId="2" applyNumberFormat="1" applyFont="1" applyFill="1" applyBorder="1" applyAlignment="1">
      <alignment vertical="center"/>
    </xf>
    <xf numFmtId="1" fontId="22" fillId="6" borderId="21" xfId="0" applyNumberFormat="1" applyFont="1" applyFill="1" applyBorder="1" applyAlignment="1">
      <alignment horizontal="center" vertical="center" wrapText="1"/>
    </xf>
    <xf numFmtId="0" fontId="22" fillId="6" borderId="9" xfId="0" applyFont="1" applyFill="1" applyBorder="1" applyAlignment="1">
      <alignment horizontal="center" vertical="center" wrapText="1"/>
    </xf>
    <xf numFmtId="1" fontId="23" fillId="6" borderId="19" xfId="0" applyNumberFormat="1" applyFont="1" applyFill="1" applyBorder="1" applyAlignment="1">
      <alignment horizontal="center" vertical="center" wrapText="1"/>
    </xf>
    <xf numFmtId="170" fontId="23" fillId="14" borderId="15" xfId="0" applyNumberFormat="1" applyFont="1" applyFill="1" applyBorder="1" applyAlignment="1">
      <alignment horizontal="center" vertical="center"/>
    </xf>
    <xf numFmtId="171" fontId="23" fillId="14" borderId="15" xfId="0" applyNumberFormat="1" applyFont="1" applyFill="1" applyBorder="1" applyAlignment="1">
      <alignment vertical="center"/>
    </xf>
    <xf numFmtId="171" fontId="23" fillId="14" borderId="15" xfId="0" applyNumberFormat="1" applyFont="1" applyFill="1" applyBorder="1" applyAlignment="1">
      <alignment horizontal="center" vertical="center"/>
    </xf>
    <xf numFmtId="172" fontId="23" fillId="14" borderId="15" xfId="0" applyNumberFormat="1" applyFont="1" applyFill="1" applyBorder="1" applyAlignment="1">
      <alignment vertical="center"/>
    </xf>
    <xf numFmtId="0" fontId="23" fillId="14" borderId="16" xfId="0" applyFont="1" applyFill="1" applyBorder="1" applyAlignment="1">
      <alignment horizontal="justify" vertical="center"/>
    </xf>
    <xf numFmtId="1" fontId="23" fillId="6" borderId="23" xfId="0" applyNumberFormat="1" applyFont="1" applyFill="1" applyBorder="1" applyAlignment="1">
      <alignment horizontal="center" vertical="center" wrapText="1"/>
    </xf>
    <xf numFmtId="170" fontId="23" fillId="15" borderId="15" xfId="0" applyNumberFormat="1" applyFont="1" applyFill="1" applyBorder="1" applyAlignment="1">
      <alignment horizontal="center" vertical="center"/>
    </xf>
    <xf numFmtId="0" fontId="6" fillId="0" borderId="0" xfId="0" applyFont="1" applyAlignment="1">
      <alignment horizontal="center" vertical="center"/>
    </xf>
    <xf numFmtId="171" fontId="6" fillId="0" borderId="0" xfId="0" applyNumberFormat="1" applyFont="1" applyAlignment="1">
      <alignment horizontal="justify" vertical="center"/>
    </xf>
    <xf numFmtId="0" fontId="7" fillId="0" borderId="6" xfId="0" applyFont="1" applyFill="1" applyBorder="1" applyAlignment="1">
      <alignment horizontal="center" vertical="center"/>
    </xf>
    <xf numFmtId="1" fontId="7" fillId="15" borderId="11" xfId="0" applyNumberFormat="1" applyFont="1" applyFill="1" applyBorder="1" applyAlignment="1">
      <alignment horizontal="center" vertical="center"/>
    </xf>
    <xf numFmtId="178" fontId="24" fillId="6" borderId="6" xfId="0" applyNumberFormat="1" applyFont="1" applyFill="1" applyBorder="1" applyAlignment="1">
      <alignment horizontal="center" vertical="center" wrapText="1"/>
    </xf>
    <xf numFmtId="0" fontId="8" fillId="6" borderId="52" xfId="2" applyNumberFormat="1" applyFont="1" applyFill="1" applyBorder="1" applyAlignment="1">
      <alignment horizontal="center" vertical="center" wrapText="1"/>
    </xf>
    <xf numFmtId="0" fontId="8" fillId="6" borderId="14" xfId="2" applyNumberFormat="1" applyFont="1" applyFill="1" applyBorder="1" applyAlignment="1">
      <alignment horizontal="center" vertical="center" wrapText="1"/>
    </xf>
    <xf numFmtId="0" fontId="23" fillId="0" borderId="9" xfId="0" applyFont="1" applyBorder="1" applyAlignment="1">
      <alignment horizontal="center" vertical="center"/>
    </xf>
    <xf numFmtId="0" fontId="31" fillId="4" borderId="6" xfId="0" applyFont="1" applyFill="1" applyBorder="1" applyAlignment="1">
      <alignment horizontal="center" vertical="center" wrapText="1"/>
    </xf>
    <xf numFmtId="0" fontId="22" fillId="6" borderId="6" xfId="0" applyFont="1" applyFill="1" applyBorder="1" applyAlignment="1">
      <alignment horizontal="center" vertical="center" wrapText="1"/>
    </xf>
    <xf numFmtId="1" fontId="22" fillId="0" borderId="22" xfId="14" applyNumberFormat="1" applyFont="1" applyFill="1" applyBorder="1" applyAlignment="1">
      <alignment horizontal="center" vertical="center"/>
    </xf>
    <xf numFmtId="1" fontId="22" fillId="0" borderId="27" xfId="14" applyNumberFormat="1" applyFont="1" applyFill="1" applyBorder="1" applyAlignment="1">
      <alignment horizontal="center" vertical="center"/>
    </xf>
    <xf numFmtId="164" fontId="22" fillId="6" borderId="6" xfId="14" applyNumberFormat="1" applyFont="1" applyFill="1" applyBorder="1" applyAlignment="1">
      <alignment horizontal="center" vertical="center"/>
    </xf>
    <xf numFmtId="179" fontId="22" fillId="6" borderId="6" xfId="14" applyFont="1" applyFill="1" applyBorder="1" applyAlignment="1">
      <alignment horizontal="justify" vertical="center" wrapText="1"/>
    </xf>
    <xf numFmtId="3" fontId="22" fillId="6" borderId="6" xfId="14" applyNumberFormat="1" applyFont="1" applyFill="1" applyBorder="1" applyAlignment="1">
      <alignment horizontal="center" vertical="center"/>
    </xf>
    <xf numFmtId="4" fontId="22" fillId="6" borderId="6" xfId="14" applyNumberFormat="1" applyFont="1" applyFill="1" applyBorder="1" applyAlignment="1">
      <alignment horizontal="center" vertical="center"/>
    </xf>
    <xf numFmtId="3" fontId="22" fillId="0" borderId="6" xfId="14" applyNumberFormat="1" applyFont="1" applyBorder="1" applyAlignment="1">
      <alignment horizontal="center" vertical="center"/>
    </xf>
    <xf numFmtId="179" fontId="22" fillId="0" borderId="6" xfId="14" applyFont="1" applyBorder="1" applyAlignment="1">
      <alignment horizontal="justify" vertical="center" wrapText="1"/>
    </xf>
    <xf numFmtId="179" fontId="22" fillId="0" borderId="6" xfId="14" applyFont="1" applyFill="1" applyBorder="1" applyAlignment="1">
      <alignment horizontal="justify" vertical="center" wrapText="1"/>
    </xf>
    <xf numFmtId="4" fontId="22" fillId="0" borderId="6" xfId="14" applyNumberFormat="1" applyFont="1" applyFill="1" applyBorder="1" applyAlignment="1">
      <alignment horizontal="center" vertical="center"/>
    </xf>
    <xf numFmtId="164" fontId="22" fillId="0" borderId="6" xfId="14" applyNumberFormat="1" applyFont="1" applyFill="1" applyBorder="1" applyAlignment="1">
      <alignment horizontal="center" vertical="center"/>
    </xf>
    <xf numFmtId="1" fontId="24" fillId="6" borderId="6" xfId="10" applyNumberFormat="1" applyFont="1" applyFill="1" applyBorder="1" applyAlignment="1">
      <alignment horizontal="center" vertical="center" wrapText="1"/>
    </xf>
    <xf numFmtId="179" fontId="22" fillId="6" borderId="20" xfId="14" applyFont="1" applyFill="1" applyBorder="1" applyAlignment="1">
      <alignment horizontal="center" vertical="center"/>
    </xf>
    <xf numFmtId="49" fontId="22" fillId="0" borderId="20" xfId="14" applyNumberFormat="1" applyFont="1" applyFill="1" applyBorder="1" applyAlignment="1">
      <alignment horizontal="center" vertical="center" wrapText="1"/>
    </xf>
    <xf numFmtId="1" fontId="22" fillId="0" borderId="6" xfId="14" applyNumberFormat="1" applyFont="1" applyBorder="1" applyAlignment="1">
      <alignment horizontal="center" vertical="center"/>
    </xf>
    <xf numFmtId="0" fontId="0" fillId="0" borderId="6" xfId="0" applyFont="1" applyBorder="1" applyAlignment="1">
      <alignment horizontal="center" vertical="center" wrapText="1"/>
    </xf>
    <xf numFmtId="3" fontId="22" fillId="6" borderId="6" xfId="14" applyNumberFormat="1" applyFont="1" applyFill="1" applyBorder="1" applyAlignment="1">
      <alignment horizontal="center" vertical="center" wrapText="1"/>
    </xf>
    <xf numFmtId="3" fontId="22" fillId="0" borderId="6" xfId="14" applyNumberFormat="1" applyFont="1" applyFill="1" applyBorder="1" applyAlignment="1">
      <alignment horizontal="center" vertical="center" wrapText="1"/>
    </xf>
    <xf numFmtId="4" fontId="24" fillId="6" borderId="6" xfId="14" applyNumberFormat="1" applyFont="1" applyFill="1" applyBorder="1" applyAlignment="1">
      <alignment horizontal="center" vertical="center" wrapText="1"/>
    </xf>
    <xf numFmtId="175" fontId="22" fillId="6" borderId="6" xfId="14" applyNumberFormat="1" applyFont="1" applyFill="1" applyBorder="1" applyAlignment="1">
      <alignment horizontal="center" vertical="center" wrapText="1"/>
    </xf>
    <xf numFmtId="179" fontId="22" fillId="6" borderId="25" xfId="14" applyFont="1" applyFill="1" applyBorder="1" applyAlignment="1">
      <alignment horizontal="justify" vertical="center" wrapText="1"/>
    </xf>
    <xf numFmtId="3" fontId="22" fillId="0" borderId="20" xfId="14" applyNumberFormat="1" applyFont="1" applyFill="1" applyBorder="1" applyAlignment="1">
      <alignment horizontal="center" vertical="center" wrapText="1"/>
    </xf>
    <xf numFmtId="3" fontId="22" fillId="0" borderId="27" xfId="14" applyNumberFormat="1" applyFont="1" applyFill="1" applyBorder="1" applyAlignment="1">
      <alignment horizontal="center" vertical="center" wrapText="1"/>
    </xf>
    <xf numFmtId="3" fontId="22" fillId="6" borderId="20" xfId="14" applyNumberFormat="1" applyFont="1" applyFill="1" applyBorder="1" applyAlignment="1">
      <alignment horizontal="center" vertical="center" wrapText="1"/>
    </xf>
    <xf numFmtId="3" fontId="22" fillId="6" borderId="27" xfId="14" applyNumberFormat="1" applyFont="1" applyFill="1" applyBorder="1" applyAlignment="1">
      <alignment horizontal="center" vertical="center" wrapText="1"/>
    </xf>
    <xf numFmtId="4" fontId="24" fillId="6" borderId="20" xfId="14" applyNumberFormat="1" applyFont="1" applyFill="1" applyBorder="1" applyAlignment="1">
      <alignment horizontal="center" vertical="center" wrapText="1"/>
    </xf>
    <xf numFmtId="179" fontId="22" fillId="6" borderId="20" xfId="14" applyFont="1" applyFill="1" applyBorder="1" applyAlignment="1">
      <alignment horizontal="center" vertical="center" wrapText="1"/>
    </xf>
    <xf numFmtId="179" fontId="22" fillId="6" borderId="22" xfId="14" applyFont="1" applyFill="1" applyBorder="1" applyAlignment="1">
      <alignment horizontal="center" vertical="center" wrapText="1"/>
    </xf>
    <xf numFmtId="179" fontId="22" fillId="6" borderId="27" xfId="14" applyFont="1" applyFill="1" applyBorder="1" applyAlignment="1">
      <alignment horizontal="center" vertical="center" wrapText="1"/>
    </xf>
    <xf numFmtId="3" fontId="22" fillId="0" borderId="20" xfId="14" applyNumberFormat="1" applyFont="1" applyBorder="1" applyAlignment="1">
      <alignment horizontal="center" vertical="center"/>
    </xf>
    <xf numFmtId="1" fontId="22" fillId="6" borderId="6" xfId="0" applyNumberFormat="1" applyFont="1" applyFill="1" applyBorder="1" applyAlignment="1">
      <alignment horizontal="center" vertical="center" wrapText="1"/>
    </xf>
    <xf numFmtId="0" fontId="22" fillId="6" borderId="20" xfId="0" applyFont="1" applyFill="1" applyBorder="1" applyAlignment="1">
      <alignment horizontal="center" vertical="center" wrapText="1"/>
    </xf>
    <xf numFmtId="0" fontId="22" fillId="6" borderId="22" xfId="0" applyFont="1" applyFill="1" applyBorder="1" applyAlignment="1">
      <alignment horizontal="center" vertical="center" wrapText="1"/>
    </xf>
    <xf numFmtId="0" fontId="22" fillId="6" borderId="27" xfId="0" applyFont="1" applyFill="1" applyBorder="1" applyAlignment="1">
      <alignment horizontal="center" vertical="center" wrapText="1"/>
    </xf>
    <xf numFmtId="1" fontId="22" fillId="6" borderId="20" xfId="0" applyNumberFormat="1" applyFont="1" applyFill="1" applyBorder="1" applyAlignment="1">
      <alignment horizontal="center" vertical="center" wrapText="1"/>
    </xf>
    <xf numFmtId="1" fontId="22" fillId="6" borderId="22" xfId="0" applyNumberFormat="1" applyFont="1" applyFill="1" applyBorder="1" applyAlignment="1">
      <alignment horizontal="center" vertical="center" wrapText="1"/>
    </xf>
    <xf numFmtId="1" fontId="22" fillId="6" borderId="27" xfId="0" applyNumberFormat="1" applyFont="1" applyFill="1" applyBorder="1" applyAlignment="1">
      <alignment horizontal="center" vertical="center" wrapText="1"/>
    </xf>
    <xf numFmtId="9" fontId="22" fillId="6" borderId="6" xfId="3" applyFont="1" applyFill="1" applyBorder="1" applyAlignment="1">
      <alignment horizontal="center" vertical="center" wrapText="1"/>
    </xf>
    <xf numFmtId="0" fontId="22" fillId="0" borderId="6" xfId="0" applyFont="1" applyBorder="1" applyAlignment="1">
      <alignment horizontal="center" vertical="center"/>
    </xf>
    <xf numFmtId="0" fontId="22" fillId="0" borderId="20" xfId="0" applyFont="1" applyBorder="1" applyAlignment="1">
      <alignment horizontal="center" vertical="center"/>
    </xf>
    <xf numFmtId="10" fontId="22" fillId="6" borderId="20" xfId="0" applyNumberFormat="1" applyFont="1" applyFill="1" applyBorder="1" applyAlignment="1">
      <alignment horizontal="center" vertical="center"/>
    </xf>
    <xf numFmtId="171" fontId="22" fillId="6" borderId="20" xfId="0" applyNumberFormat="1" applyFont="1" applyFill="1" applyBorder="1" applyAlignment="1">
      <alignment horizontal="right" vertical="center"/>
    </xf>
    <xf numFmtId="1" fontId="22" fillId="6" borderId="20" xfId="0" applyNumberFormat="1" applyFont="1" applyFill="1" applyBorder="1" applyAlignment="1">
      <alignment horizontal="center" vertical="center"/>
    </xf>
    <xf numFmtId="0" fontId="22" fillId="0" borderId="6" xfId="0" applyFont="1" applyFill="1" applyBorder="1" applyAlignment="1">
      <alignment horizontal="center" vertical="center"/>
    </xf>
    <xf numFmtId="3" fontId="24" fillId="0" borderId="27" xfId="0" applyNumberFormat="1" applyFont="1" applyFill="1" applyBorder="1" applyAlignment="1">
      <alignment horizontal="center" vertical="center" wrapText="1"/>
    </xf>
    <xf numFmtId="10" fontId="22" fillId="0" borderId="6" xfId="0" applyNumberFormat="1" applyFont="1" applyFill="1" applyBorder="1" applyAlignment="1">
      <alignment horizontal="center" vertical="center"/>
    </xf>
    <xf numFmtId="0" fontId="22" fillId="6" borderId="19" xfId="0" applyFont="1" applyFill="1" applyBorder="1" applyAlignment="1">
      <alignment horizontal="center" vertical="center" wrapText="1"/>
    </xf>
    <xf numFmtId="0" fontId="22" fillId="6" borderId="23" xfId="0" applyFont="1" applyFill="1" applyBorder="1" applyAlignment="1">
      <alignment horizontal="center" vertical="center" wrapText="1"/>
    </xf>
    <xf numFmtId="10" fontId="22" fillId="6" borderId="6" xfId="0" applyNumberFormat="1" applyFont="1" applyFill="1" applyBorder="1" applyAlignment="1">
      <alignment horizontal="center" vertical="center"/>
    </xf>
    <xf numFmtId="0" fontId="23" fillId="12" borderId="6" xfId="0" applyFont="1" applyFill="1" applyBorder="1" applyAlignment="1">
      <alignment horizontal="center" vertical="center" wrapText="1"/>
    </xf>
    <xf numFmtId="14" fontId="22" fillId="0" borderId="6" xfId="0" applyNumberFormat="1" applyFont="1" applyBorder="1" applyAlignment="1">
      <alignment horizontal="center" vertical="center"/>
    </xf>
    <xf numFmtId="0" fontId="22" fillId="0" borderId="6" xfId="0" applyFont="1" applyFill="1" applyBorder="1" applyAlignment="1">
      <alignment horizontal="center" vertical="center" wrapText="1"/>
    </xf>
    <xf numFmtId="1" fontId="24" fillId="6" borderId="6" xfId="0" applyNumberFormat="1" applyFont="1" applyFill="1" applyBorder="1" applyAlignment="1">
      <alignment horizontal="center" vertical="center" wrapText="1"/>
    </xf>
    <xf numFmtId="0" fontId="22" fillId="6" borderId="6" xfId="0" applyFont="1" applyFill="1" applyBorder="1" applyAlignment="1">
      <alignment horizontal="justify" vertical="center" wrapText="1"/>
    </xf>
    <xf numFmtId="0" fontId="22" fillId="6" borderId="6" xfId="0" applyFont="1" applyFill="1" applyBorder="1" applyAlignment="1">
      <alignment horizontal="center" vertical="center"/>
    </xf>
    <xf numFmtId="1" fontId="22" fillId="6" borderId="6" xfId="0" applyNumberFormat="1" applyFont="1" applyFill="1" applyBorder="1" applyAlignment="1">
      <alignment horizontal="center" vertical="center"/>
    </xf>
    <xf numFmtId="0" fontId="22" fillId="6" borderId="0" xfId="0" applyFont="1" applyFill="1" applyBorder="1" applyAlignment="1">
      <alignment horizontal="center" vertical="center" wrapText="1"/>
    </xf>
    <xf numFmtId="1" fontId="23" fillId="12" borderId="20" xfId="0" applyNumberFormat="1" applyFont="1" applyFill="1" applyBorder="1" applyAlignment="1">
      <alignment horizontal="center" vertical="center" wrapText="1"/>
    </xf>
    <xf numFmtId="166" fontId="8" fillId="6" borderId="52" xfId="2" applyFont="1" applyFill="1" applyBorder="1" applyAlignment="1">
      <alignment horizontal="center" vertical="center" wrapText="1"/>
    </xf>
    <xf numFmtId="166" fontId="8" fillId="6" borderId="53" xfId="2" applyFont="1" applyFill="1" applyBorder="1" applyAlignment="1">
      <alignment horizontal="center" vertical="center" wrapText="1"/>
    </xf>
    <xf numFmtId="49" fontId="8" fillId="0" borderId="6" xfId="0" applyNumberFormat="1" applyFont="1" applyFill="1" applyBorder="1" applyAlignment="1">
      <alignment horizontal="center" vertical="center" wrapText="1"/>
    </xf>
    <xf numFmtId="3" fontId="8" fillId="0" borderId="16" xfId="0" applyNumberFormat="1" applyFont="1" applyFill="1" applyBorder="1" applyAlignment="1">
      <alignment horizontal="center" vertical="center" wrapText="1"/>
    </xf>
    <xf numFmtId="0" fontId="7" fillId="15" borderId="0" xfId="0" applyFont="1" applyFill="1" applyBorder="1" applyAlignment="1">
      <alignment vertical="center"/>
    </xf>
    <xf numFmtId="166" fontId="8" fillId="6" borderId="6" xfId="2" applyFont="1" applyFill="1" applyBorder="1" applyAlignment="1">
      <alignment vertical="center" wrapText="1"/>
    </xf>
    <xf numFmtId="166" fontId="8" fillId="0" borderId="6" xfId="2" applyFont="1" applyFill="1" applyBorder="1" applyAlignment="1">
      <alignment vertical="center" wrapText="1"/>
    </xf>
    <xf numFmtId="0" fontId="8" fillId="0" borderId="6" xfId="2" applyNumberFormat="1" applyFont="1" applyFill="1" applyBorder="1" applyAlignment="1">
      <alignment horizontal="center" vertical="center" wrapText="1"/>
    </xf>
    <xf numFmtId="166" fontId="8" fillId="0" borderId="6" xfId="2" applyFont="1" applyFill="1" applyBorder="1" applyAlignment="1">
      <alignment horizontal="center" vertical="center" wrapText="1"/>
    </xf>
    <xf numFmtId="166" fontId="8" fillId="6" borderId="6" xfId="2" applyFont="1" applyFill="1" applyBorder="1" applyAlignment="1">
      <alignment horizontal="center" vertical="center" wrapText="1"/>
    </xf>
    <xf numFmtId="0" fontId="8" fillId="6" borderId="6" xfId="2" applyNumberFormat="1" applyFont="1" applyFill="1" applyBorder="1" applyAlignment="1">
      <alignment horizontal="center" vertical="center" wrapText="1"/>
    </xf>
    <xf numFmtId="0" fontId="4" fillId="0" borderId="6" xfId="0" applyNumberFormat="1" applyFont="1" applyBorder="1" applyAlignment="1">
      <alignment horizontal="center" vertical="center" wrapText="1"/>
    </xf>
    <xf numFmtId="0" fontId="0" fillId="0" borderId="6" xfId="0" applyBorder="1" applyAlignment="1">
      <alignment vertical="center" wrapText="1"/>
    </xf>
    <xf numFmtId="166" fontId="7" fillId="0" borderId="6" xfId="2" applyFont="1" applyFill="1" applyBorder="1" applyAlignment="1">
      <alignment horizontal="center" vertical="center"/>
    </xf>
    <xf numFmtId="178" fontId="7" fillId="0" borderId="6" xfId="0" applyNumberFormat="1" applyFont="1" applyFill="1" applyBorder="1" applyAlignment="1">
      <alignment horizontal="center" vertical="center"/>
    </xf>
    <xf numFmtId="167" fontId="8" fillId="0" borderId="14" xfId="7" applyFont="1" applyFill="1" applyBorder="1" applyAlignment="1">
      <alignment horizontal="center" vertical="center" wrapText="1"/>
    </xf>
    <xf numFmtId="9" fontId="4" fillId="0" borderId="6" xfId="4" applyFont="1" applyBorder="1" applyAlignment="1">
      <alignment horizontal="center" vertical="center"/>
    </xf>
    <xf numFmtId="0" fontId="22" fillId="6" borderId="6" xfId="0" applyFont="1" applyFill="1" applyBorder="1" applyAlignment="1">
      <alignment horizontal="center" vertical="center" wrapText="1"/>
    </xf>
    <xf numFmtId="3" fontId="22" fillId="6" borderId="22" xfId="0" applyNumberFormat="1" applyFont="1" applyFill="1" applyBorder="1" applyAlignment="1">
      <alignment horizontal="center" vertical="center" wrapText="1"/>
    </xf>
    <xf numFmtId="1" fontId="22" fillId="6" borderId="20" xfId="0" applyNumberFormat="1" applyFont="1" applyFill="1" applyBorder="1" applyAlignment="1">
      <alignment horizontal="center" vertical="center" wrapText="1"/>
    </xf>
    <xf numFmtId="4" fontId="22" fillId="6" borderId="20" xfId="0" applyNumberFormat="1" applyFont="1" applyFill="1" applyBorder="1" applyAlignment="1">
      <alignment horizontal="right" vertical="center" wrapText="1"/>
    </xf>
    <xf numFmtId="4" fontId="22" fillId="6" borderId="6" xfId="0" applyNumberFormat="1" applyFont="1" applyFill="1" applyBorder="1" applyAlignment="1">
      <alignment horizontal="right" vertical="center" wrapText="1"/>
    </xf>
    <xf numFmtId="1" fontId="22" fillId="6" borderId="20" xfId="15" applyNumberFormat="1" applyFont="1" applyFill="1" applyBorder="1" applyAlignment="1">
      <alignment horizontal="center" vertical="center" wrapText="1"/>
    </xf>
    <xf numFmtId="1" fontId="22" fillId="6" borderId="6" xfId="0" applyNumberFormat="1" applyFont="1" applyFill="1" applyBorder="1" applyAlignment="1">
      <alignment horizontal="center" vertical="center" wrapText="1"/>
    </xf>
    <xf numFmtId="0" fontId="24" fillId="0" borderId="6" xfId="0" applyFont="1" applyFill="1" applyBorder="1" applyAlignment="1">
      <alignment horizontal="center" vertical="center" wrapText="1"/>
    </xf>
    <xf numFmtId="1" fontId="4" fillId="6" borderId="0" xfId="0" applyNumberFormat="1" applyFont="1" applyFill="1"/>
    <xf numFmtId="0" fontId="22" fillId="0" borderId="6" xfId="0" applyFont="1" applyBorder="1" applyAlignment="1">
      <alignment horizontal="center"/>
    </xf>
    <xf numFmtId="1" fontId="6" fillId="18" borderId="15" xfId="0" applyNumberFormat="1" applyFont="1" applyFill="1" applyBorder="1" applyAlignment="1">
      <alignment horizontal="center" vertical="center" wrapText="1"/>
    </xf>
    <xf numFmtId="0" fontId="6" fillId="18" borderId="15" xfId="0" applyFont="1" applyFill="1" applyBorder="1" applyAlignment="1">
      <alignment horizontal="center" vertical="center" wrapText="1"/>
    </xf>
    <xf numFmtId="0" fontId="0" fillId="0" borderId="20" xfId="0" applyFont="1" applyBorder="1" applyAlignment="1">
      <alignment horizontal="center" vertical="top" wrapText="1"/>
    </xf>
    <xf numFmtId="179" fontId="22" fillId="6" borderId="6" xfId="14" applyFont="1" applyFill="1" applyBorder="1" applyAlignment="1">
      <alignment horizontal="center" vertical="center" wrapText="1"/>
    </xf>
    <xf numFmtId="164" fontId="22" fillId="0" borderId="14" xfId="14" applyNumberFormat="1" applyFont="1" applyFill="1" applyBorder="1" applyAlignment="1">
      <alignment vertical="center" wrapText="1"/>
    </xf>
    <xf numFmtId="179" fontId="22" fillId="6" borderId="6" xfId="14" applyFont="1" applyFill="1" applyBorder="1" applyAlignment="1">
      <alignment horizontal="center" vertical="center"/>
    </xf>
    <xf numFmtId="164" fontId="22" fillId="6" borderId="14" xfId="14" applyNumberFormat="1" applyFont="1" applyFill="1" applyBorder="1" applyAlignment="1">
      <alignment horizontal="center" vertical="center" wrapText="1"/>
    </xf>
    <xf numFmtId="164" fontId="22" fillId="6" borderId="14" xfId="14" applyNumberFormat="1" applyFont="1" applyFill="1" applyBorder="1" applyAlignment="1">
      <alignment horizontal="justify" vertical="center"/>
    </xf>
    <xf numFmtId="3" fontId="22" fillId="0" borderId="22" xfId="14" applyNumberFormat="1" applyFont="1" applyFill="1" applyBorder="1" applyAlignment="1">
      <alignment horizontal="center" vertical="center"/>
    </xf>
    <xf numFmtId="3" fontId="22" fillId="0" borderId="27" xfId="14" applyNumberFormat="1" applyFont="1" applyFill="1" applyBorder="1" applyAlignment="1">
      <alignment horizontal="center" vertical="center"/>
    </xf>
    <xf numFmtId="1" fontId="22" fillId="0" borderId="20" xfId="14" applyNumberFormat="1" applyFont="1" applyFill="1" applyBorder="1" applyAlignment="1">
      <alignment horizontal="center" vertical="center" wrapText="1"/>
    </xf>
    <xf numFmtId="1" fontId="22" fillId="0" borderId="6" xfId="14" applyNumberFormat="1" applyFont="1" applyFill="1" applyBorder="1" applyAlignment="1">
      <alignment horizontal="center" vertical="center"/>
    </xf>
    <xf numFmtId="1" fontId="22" fillId="0" borderId="6" xfId="14" applyNumberFormat="1" applyFont="1" applyFill="1" applyBorder="1" applyAlignment="1">
      <alignment horizontal="center" vertical="center" wrapText="1"/>
    </xf>
    <xf numFmtId="1" fontId="22" fillId="0" borderId="20" xfId="14" applyNumberFormat="1" applyFont="1" applyFill="1" applyBorder="1" applyAlignment="1">
      <alignment horizontal="center" vertical="center"/>
    </xf>
    <xf numFmtId="49" fontId="22" fillId="0" borderId="6" xfId="14" applyNumberFormat="1" applyFont="1" applyFill="1" applyBorder="1" applyAlignment="1">
      <alignment horizontal="center" vertical="center"/>
    </xf>
    <xf numFmtId="49" fontId="22" fillId="0" borderId="27" xfId="14" applyNumberFormat="1" applyFont="1" applyFill="1" applyBorder="1" applyAlignment="1">
      <alignment horizontal="center" vertical="center"/>
    </xf>
    <xf numFmtId="1" fontId="4" fillId="0" borderId="6" xfId="0" applyNumberFormat="1" applyFont="1" applyBorder="1" applyAlignment="1">
      <alignment vertical="center" wrapText="1"/>
    </xf>
    <xf numFmtId="1" fontId="4" fillId="0" borderId="20" xfId="0" applyNumberFormat="1" applyFont="1" applyBorder="1" applyAlignment="1">
      <alignment horizontal="center" vertical="center" wrapText="1"/>
    </xf>
    <xf numFmtId="0" fontId="4" fillId="0" borderId="22" xfId="0" applyFont="1" applyBorder="1" applyAlignment="1">
      <alignment horizontal="center" vertical="center" wrapText="1"/>
    </xf>
    <xf numFmtId="3" fontId="4" fillId="0" borderId="6" xfId="0" applyNumberFormat="1" applyFont="1" applyBorder="1" applyAlignment="1">
      <alignment horizontal="center" vertical="center"/>
    </xf>
    <xf numFmtId="0" fontId="4" fillId="6" borderId="0" xfId="0" applyFont="1" applyFill="1" applyAlignment="1">
      <alignment horizontal="center" vertical="center" wrapText="1"/>
    </xf>
    <xf numFmtId="3" fontId="25" fillId="0" borderId="6" xfId="0" applyNumberFormat="1" applyFont="1" applyBorder="1" applyAlignment="1">
      <alignment horizontal="center" vertical="center"/>
    </xf>
    <xf numFmtId="0" fontId="4" fillId="6" borderId="6" xfId="0" applyFont="1" applyFill="1" applyBorder="1" applyAlignment="1">
      <alignment horizontal="center" vertical="center" wrapText="1"/>
    </xf>
    <xf numFmtId="0" fontId="4" fillId="6" borderId="6" xfId="0" applyFont="1" applyFill="1" applyBorder="1" applyAlignment="1">
      <alignment horizontal="justify" vertical="center" wrapText="1"/>
    </xf>
    <xf numFmtId="1" fontId="4" fillId="6" borderId="6" xfId="0" applyNumberFormat="1" applyFont="1" applyFill="1" applyBorder="1" applyAlignment="1">
      <alignment horizontal="center" vertical="center" wrapText="1"/>
    </xf>
    <xf numFmtId="1" fontId="4" fillId="6" borderId="20" xfId="0" applyNumberFormat="1" applyFont="1" applyFill="1" applyBorder="1" applyAlignment="1">
      <alignment horizontal="center" vertical="center" wrapText="1"/>
    </xf>
    <xf numFmtId="1" fontId="4" fillId="6" borderId="27" xfId="0" applyNumberFormat="1" applyFont="1" applyFill="1" applyBorder="1" applyAlignment="1">
      <alignment horizontal="center" vertical="center" wrapText="1"/>
    </xf>
    <xf numFmtId="1" fontId="6" fillId="6" borderId="20" xfId="0" applyNumberFormat="1" applyFont="1" applyFill="1" applyBorder="1" applyAlignment="1">
      <alignment horizontal="center" vertical="center" wrapText="1"/>
    </xf>
    <xf numFmtId="1" fontId="6" fillId="6" borderId="22" xfId="0" applyNumberFormat="1" applyFont="1" applyFill="1" applyBorder="1" applyAlignment="1">
      <alignment horizontal="center" vertical="center" wrapText="1"/>
    </xf>
    <xf numFmtId="1" fontId="6" fillId="6" borderId="27" xfId="0" applyNumberFormat="1" applyFont="1" applyFill="1" applyBorder="1" applyAlignment="1">
      <alignment horizontal="center" vertical="center" wrapText="1"/>
    </xf>
    <xf numFmtId="1" fontId="4" fillId="6" borderId="22" xfId="0" applyNumberFormat="1" applyFont="1" applyFill="1" applyBorder="1" applyAlignment="1">
      <alignment horizontal="center" vertical="center" wrapText="1"/>
    </xf>
    <xf numFmtId="3" fontId="4" fillId="6" borderId="6" xfId="0" applyNumberFormat="1" applyFont="1" applyFill="1" applyBorder="1" applyAlignment="1">
      <alignment horizontal="center" vertical="center" wrapText="1"/>
    </xf>
    <xf numFmtId="0" fontId="16" fillId="19" borderId="6" xfId="0" applyFont="1" applyFill="1" applyBorder="1" applyAlignment="1">
      <alignment horizontal="justify" vertical="center" wrapText="1"/>
    </xf>
    <xf numFmtId="14" fontId="4" fillId="6" borderId="6" xfId="0" applyNumberFormat="1" applyFont="1" applyFill="1" applyBorder="1" applyAlignment="1">
      <alignment horizontal="center" vertical="center"/>
    </xf>
    <xf numFmtId="174" fontId="8" fillId="0" borderId="6" xfId="0" applyNumberFormat="1" applyFont="1" applyBorder="1" applyAlignment="1">
      <alignment horizontal="center" vertical="center"/>
    </xf>
    <xf numFmtId="9" fontId="4" fillId="6" borderId="6" xfId="19" applyFont="1" applyFill="1" applyBorder="1" applyAlignment="1">
      <alignment horizontal="center" vertical="center" wrapText="1"/>
    </xf>
    <xf numFmtId="1" fontId="22" fillId="6" borderId="6" xfId="0" applyNumberFormat="1" applyFont="1" applyFill="1" applyBorder="1" applyAlignment="1">
      <alignment vertical="center" wrapText="1"/>
    </xf>
    <xf numFmtId="4" fontId="22" fillId="15" borderId="15" xfId="0" applyNumberFormat="1" applyFont="1" applyFill="1" applyBorder="1" applyAlignment="1">
      <alignment horizontal="justify" vertical="center" wrapText="1"/>
    </xf>
    <xf numFmtId="0" fontId="22" fillId="6" borderId="6" xfId="0" applyFont="1" applyFill="1" applyBorder="1" applyAlignment="1">
      <alignment wrapText="1"/>
    </xf>
    <xf numFmtId="1" fontId="24" fillId="0" borderId="6" xfId="0" applyNumberFormat="1" applyFont="1" applyFill="1" applyBorder="1" applyAlignment="1">
      <alignment horizontal="center" vertical="center"/>
    </xf>
    <xf numFmtId="0" fontId="24" fillId="6" borderId="6" xfId="0" applyFont="1" applyFill="1" applyBorder="1" applyAlignment="1" applyProtection="1">
      <alignment horizontal="justify" vertical="center"/>
      <protection locked="0"/>
    </xf>
    <xf numFmtId="0" fontId="10" fillId="0" borderId="20" xfId="0" applyFont="1" applyFill="1" applyBorder="1" applyAlignment="1">
      <alignment horizontal="center" vertical="center" wrapText="1"/>
    </xf>
    <xf numFmtId="0" fontId="4" fillId="0" borderId="22" xfId="0" applyFont="1" applyBorder="1" applyAlignment="1">
      <alignment horizontal="center" vertical="center" wrapText="1"/>
    </xf>
    <xf numFmtId="0" fontId="4" fillId="6" borderId="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20" xfId="0" applyFont="1" applyFill="1" applyBorder="1" applyAlignment="1">
      <alignment horizontal="center" vertical="center" wrapText="1"/>
    </xf>
    <xf numFmtId="1" fontId="6" fillId="18" borderId="6" xfId="0" applyNumberFormat="1" applyFont="1" applyFill="1" applyBorder="1" applyAlignment="1">
      <alignment horizontal="center" vertical="center" wrapText="1"/>
    </xf>
    <xf numFmtId="1" fontId="22" fillId="6" borderId="6" xfId="0" applyNumberFormat="1" applyFont="1" applyFill="1" applyBorder="1" applyAlignment="1">
      <alignment horizontal="center" vertical="center" wrapText="1"/>
    </xf>
    <xf numFmtId="0" fontId="4" fillId="6" borderId="0" xfId="0" applyFont="1" applyFill="1" applyAlignment="1">
      <alignment horizontal="center"/>
    </xf>
    <xf numFmtId="0" fontId="22" fillId="6" borderId="19"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2" fillId="6" borderId="21" xfId="0" applyFont="1" applyFill="1" applyBorder="1" applyAlignment="1">
      <alignment horizontal="center" vertical="center" wrapText="1"/>
    </xf>
    <xf numFmtId="0" fontId="4" fillId="0" borderId="22" xfId="0" applyFont="1" applyBorder="1" applyAlignment="1">
      <alignment horizontal="center" vertical="center"/>
    </xf>
    <xf numFmtId="0" fontId="24" fillId="6" borderId="20" xfId="0" applyFont="1" applyFill="1" applyBorder="1" applyAlignment="1">
      <alignment horizontal="justify" vertical="center" wrapText="1"/>
    </xf>
    <xf numFmtId="0" fontId="4" fillId="6" borderId="20" xfId="26" applyFont="1" applyFill="1" applyBorder="1" applyAlignment="1">
      <alignment horizontal="center" vertical="center" wrapText="1"/>
    </xf>
    <xf numFmtId="0" fontId="4" fillId="0" borderId="6" xfId="26" applyFont="1" applyBorder="1" applyAlignment="1">
      <alignment horizontal="center" vertical="center" wrapText="1"/>
    </xf>
    <xf numFmtId="0" fontId="4" fillId="6" borderId="6" xfId="26" applyFont="1" applyFill="1" applyBorder="1" applyAlignment="1">
      <alignment horizontal="center" vertical="center" wrapText="1"/>
    </xf>
    <xf numFmtId="1" fontId="4" fillId="6" borderId="6" xfId="26" quotePrefix="1" applyNumberFormat="1" applyFont="1" applyFill="1" applyBorder="1" applyAlignment="1">
      <alignment horizontal="center" vertical="center" wrapText="1"/>
    </xf>
    <xf numFmtId="0" fontId="22" fillId="6" borderId="0" xfId="0" applyFont="1" applyFill="1" applyBorder="1" applyAlignment="1">
      <alignment horizontal="center" vertical="center" wrapText="1"/>
    </xf>
    <xf numFmtId="0" fontId="24" fillId="6" borderId="20" xfId="0" applyFont="1" applyFill="1" applyBorder="1" applyAlignment="1">
      <alignment horizontal="center" vertical="center" wrapText="1"/>
    </xf>
    <xf numFmtId="0" fontId="28" fillId="15" borderId="6" xfId="0" applyFont="1" applyFill="1" applyBorder="1" applyAlignment="1">
      <alignment horizontal="left" vertical="center" wrapText="1"/>
    </xf>
    <xf numFmtId="9" fontId="24" fillId="6" borderId="20" xfId="3" applyFont="1" applyFill="1" applyBorder="1" applyAlignment="1">
      <alignment horizontal="center" vertical="center" wrapText="1"/>
    </xf>
    <xf numFmtId="195" fontId="4" fillId="6" borderId="6" xfId="2" applyNumberFormat="1" applyFont="1" applyFill="1" applyBorder="1" applyAlignment="1">
      <alignment horizontal="center" vertical="center"/>
    </xf>
    <xf numFmtId="0" fontId="4" fillId="6" borderId="0" xfId="0" applyFont="1" applyFill="1" applyAlignment="1">
      <alignment wrapText="1"/>
    </xf>
    <xf numFmtId="0" fontId="14" fillId="0" borderId="6" xfId="0" applyFont="1" applyBorder="1"/>
    <xf numFmtId="1" fontId="4" fillId="6" borderId="6" xfId="0" applyNumberFormat="1" applyFont="1" applyFill="1" applyBorder="1" applyAlignment="1">
      <alignment vertical="center" wrapText="1"/>
    </xf>
    <xf numFmtId="3" fontId="4" fillId="0" borderId="23" xfId="0" applyNumberFormat="1" applyFont="1" applyBorder="1" applyAlignment="1">
      <alignment horizontal="center" vertical="center"/>
    </xf>
    <xf numFmtId="9" fontId="4" fillId="6" borderId="23" xfId="4" applyFont="1" applyFill="1" applyBorder="1" applyAlignment="1">
      <alignment horizontal="center" vertical="center"/>
    </xf>
    <xf numFmtId="167" fontId="4" fillId="0" borderId="6" xfId="5" applyFont="1" applyFill="1" applyBorder="1" applyAlignment="1">
      <alignment horizontal="center" vertical="center"/>
    </xf>
    <xf numFmtId="167" fontId="4" fillId="0" borderId="6" xfId="5" applyFont="1" applyFill="1" applyBorder="1" applyAlignment="1">
      <alignment vertical="center" wrapText="1"/>
    </xf>
    <xf numFmtId="174" fontId="4" fillId="0" borderId="27" xfId="5" applyNumberFormat="1" applyFont="1" applyFill="1" applyBorder="1" applyAlignment="1">
      <alignment horizontal="center" vertical="center"/>
    </xf>
    <xf numFmtId="1" fontId="4" fillId="0" borderId="6" xfId="0" applyNumberFormat="1" applyFont="1" applyFill="1" applyBorder="1" applyAlignment="1">
      <alignment horizontal="center" vertical="center" wrapText="1"/>
    </xf>
    <xf numFmtId="174" fontId="4" fillId="0" borderId="22" xfId="5" applyNumberFormat="1" applyFont="1" applyFill="1" applyBorder="1" applyAlignment="1">
      <alignment horizontal="center" vertical="center"/>
    </xf>
    <xf numFmtId="174" fontId="4" fillId="0" borderId="20" xfId="5" applyNumberFormat="1" applyFont="1" applyFill="1" applyBorder="1" applyAlignment="1">
      <alignment horizontal="center" vertical="center" wrapText="1"/>
    </xf>
    <xf numFmtId="167" fontId="4" fillId="0" borderId="6" xfId="5" applyFont="1" applyFill="1" applyBorder="1" applyAlignment="1">
      <alignment horizontal="justify" vertical="center"/>
    </xf>
    <xf numFmtId="174" fontId="4" fillId="0" borderId="6" xfId="5" applyNumberFormat="1" applyFont="1" applyFill="1" applyBorder="1" applyAlignment="1">
      <alignment vertical="center"/>
    </xf>
    <xf numFmtId="174" fontId="4" fillId="0" borderId="6" xfId="5" applyNumberFormat="1" applyFont="1" applyFill="1" applyBorder="1" applyAlignment="1">
      <alignment horizontal="center" vertical="center"/>
    </xf>
    <xf numFmtId="167" fontId="4" fillId="0" borderId="6" xfId="5" applyFont="1" applyFill="1" applyBorder="1" applyAlignment="1">
      <alignment horizontal="justify" vertical="center" wrapText="1"/>
    </xf>
    <xf numFmtId="167" fontId="4" fillId="0" borderId="20" xfId="5" applyFont="1" applyFill="1" applyBorder="1" applyAlignment="1">
      <alignment horizontal="justify" vertical="center"/>
    </xf>
    <xf numFmtId="167" fontId="4" fillId="0" borderId="22" xfId="5" applyFont="1" applyFill="1" applyBorder="1" applyAlignment="1">
      <alignment horizontal="justify" vertical="center"/>
    </xf>
    <xf numFmtId="167" fontId="4" fillId="0" borderId="27" xfId="5" applyFont="1" applyFill="1" applyBorder="1" applyAlignment="1">
      <alignment horizontal="justify" vertical="center"/>
    </xf>
    <xf numFmtId="167" fontId="4" fillId="0" borderId="14" xfId="5" applyFont="1" applyFill="1" applyBorder="1" applyAlignment="1">
      <alignment horizontal="center" vertical="center"/>
    </xf>
    <xf numFmtId="174" fontId="4" fillId="0" borderId="0" xfId="5" applyNumberFormat="1" applyFont="1" applyFill="1" applyBorder="1" applyAlignment="1">
      <alignment horizontal="center" vertical="center"/>
    </xf>
    <xf numFmtId="167" fontId="4" fillId="0" borderId="22" xfId="5" applyFont="1" applyFill="1" applyBorder="1" applyAlignment="1">
      <alignment horizontal="center" vertical="center"/>
    </xf>
    <xf numFmtId="0" fontId="24" fillId="6" borderId="6" xfId="13" applyNumberFormat="1" applyFont="1" applyFill="1" applyBorder="1" applyAlignment="1">
      <alignment horizontal="justify" vertical="center" wrapText="1"/>
    </xf>
    <xf numFmtId="167" fontId="8" fillId="0" borderId="6" xfId="5" applyFont="1" applyFill="1" applyBorder="1" applyAlignment="1">
      <alignment horizontal="center" vertical="center" wrapText="1"/>
    </xf>
    <xf numFmtId="0" fontId="8" fillId="0" borderId="6" xfId="26" applyFont="1" applyFill="1" applyBorder="1" applyAlignment="1">
      <alignment horizontal="center" vertical="center"/>
    </xf>
    <xf numFmtId="0" fontId="8" fillId="0" borderId="6" xfId="26" applyFont="1" applyFill="1" applyBorder="1" applyAlignment="1">
      <alignment horizontal="center" vertical="center" wrapText="1"/>
    </xf>
    <xf numFmtId="1" fontId="8" fillId="0" borderId="6" xfId="26" applyNumberFormat="1" applyFont="1" applyFill="1" applyBorder="1" applyAlignment="1">
      <alignment horizontal="center" vertical="center" wrapText="1"/>
    </xf>
    <xf numFmtId="49" fontId="8" fillId="0" borderId="6" xfId="27" applyNumberFormat="1" applyFont="1" applyFill="1" applyBorder="1" applyAlignment="1">
      <alignment horizontal="justify" vertical="center" wrapText="1"/>
    </xf>
    <xf numFmtId="0" fontId="6" fillId="0" borderId="0" xfId="26" applyFont="1" applyBorder="1" applyAlignment="1">
      <alignment vertical="center" wrapText="1"/>
    </xf>
    <xf numFmtId="0" fontId="4" fillId="0" borderId="0" xfId="26" applyFont="1" applyBorder="1" applyAlignment="1">
      <alignment horizontal="center"/>
    </xf>
    <xf numFmtId="196" fontId="10" fillId="0" borderId="0" xfId="0" applyNumberFormat="1" applyFont="1" applyAlignment="1">
      <alignment horizontal="right" vertical="center"/>
    </xf>
    <xf numFmtId="1" fontId="4" fillId="6" borderId="20" xfId="26" quotePrefix="1" applyNumberFormat="1" applyFont="1" applyFill="1" applyBorder="1" applyAlignment="1">
      <alignment vertical="center" wrapText="1"/>
    </xf>
    <xf numFmtId="1" fontId="4" fillId="6" borderId="6" xfId="26" quotePrefix="1" applyNumberFormat="1" applyFont="1" applyFill="1" applyBorder="1" applyAlignment="1">
      <alignment vertical="center" wrapText="1"/>
    </xf>
    <xf numFmtId="43" fontId="4" fillId="6" borderId="0" xfId="26" applyNumberFormat="1" applyFont="1" applyFill="1" applyAlignment="1">
      <alignment horizontal="center"/>
    </xf>
    <xf numFmtId="188" fontId="24" fillId="0" borderId="20" xfId="0" applyNumberFormat="1" applyFont="1" applyFill="1" applyBorder="1" applyAlignment="1">
      <alignment horizontal="center" vertical="center" wrapText="1"/>
    </xf>
    <xf numFmtId="195" fontId="4" fillId="6" borderId="27" xfId="2" applyNumberFormat="1" applyFont="1" applyFill="1" applyBorder="1" applyAlignment="1">
      <alignment vertical="center"/>
    </xf>
    <xf numFmtId="1" fontId="22" fillId="6" borderId="27" xfId="0" applyNumberFormat="1" applyFont="1" applyFill="1" applyBorder="1" applyAlignment="1">
      <alignment vertical="center" wrapText="1"/>
    </xf>
    <xf numFmtId="167" fontId="4" fillId="0" borderId="6" xfId="5" applyNumberFormat="1" applyFont="1" applyFill="1" applyBorder="1" applyAlignment="1">
      <alignment horizontal="right" vertical="center"/>
    </xf>
    <xf numFmtId="4" fontId="8" fillId="0" borderId="6" xfId="9" applyNumberFormat="1" applyFont="1" applyFill="1" applyBorder="1" applyAlignment="1">
      <alignment horizontal="right"/>
    </xf>
    <xf numFmtId="4" fontId="8" fillId="0" borderId="6" xfId="9" applyNumberFormat="1" applyFont="1" applyFill="1" applyBorder="1" applyAlignment="1">
      <alignment horizontal="right" vertical="center"/>
    </xf>
    <xf numFmtId="3" fontId="8" fillId="0" borderId="6" xfId="9" applyNumberFormat="1" applyFont="1" applyFill="1" applyBorder="1" applyAlignment="1">
      <alignment horizontal="right" vertical="center"/>
    </xf>
    <xf numFmtId="3" fontId="8" fillId="0" borderId="6" xfId="9" applyNumberFormat="1" applyFont="1" applyFill="1" applyBorder="1" applyAlignment="1">
      <alignment horizontal="right"/>
    </xf>
    <xf numFmtId="0" fontId="8" fillId="0" borderId="23" xfId="0" applyFont="1" applyFill="1" applyBorder="1" applyAlignment="1">
      <alignment vertical="center" wrapText="1"/>
    </xf>
    <xf numFmtId="0" fontId="8" fillId="0" borderId="0" xfId="0" applyFont="1" applyFill="1" applyBorder="1" applyAlignment="1">
      <alignment vertical="center" wrapText="1"/>
    </xf>
    <xf numFmtId="0" fontId="8" fillId="0" borderId="25" xfId="0" applyFont="1" applyFill="1" applyBorder="1" applyAlignment="1">
      <alignment vertical="center" wrapText="1"/>
    </xf>
    <xf numFmtId="171" fontId="22" fillId="0" borderId="0" xfId="0" applyNumberFormat="1" applyFont="1" applyFill="1" applyAlignment="1">
      <alignment horizontal="center" vertical="center"/>
    </xf>
    <xf numFmtId="10" fontId="8" fillId="0" borderId="22" xfId="3" applyNumberFormat="1" applyFont="1" applyFill="1" applyBorder="1" applyAlignment="1">
      <alignment horizontal="center" vertical="center" wrapText="1"/>
    </xf>
    <xf numFmtId="0" fontId="22" fillId="6" borderId="11" xfId="0" applyFont="1" applyFill="1" applyBorder="1" applyAlignment="1"/>
    <xf numFmtId="0" fontId="22" fillId="6" borderId="12" xfId="0" applyFont="1" applyFill="1" applyBorder="1" applyAlignment="1"/>
    <xf numFmtId="0" fontId="6" fillId="18" borderId="6" xfId="0" applyFont="1" applyFill="1" applyBorder="1" applyAlignment="1">
      <alignment horizontal="center" vertical="center" wrapText="1"/>
    </xf>
    <xf numFmtId="1" fontId="23" fillId="0" borderId="6" xfId="0" applyNumberFormat="1" applyFont="1" applyFill="1" applyBorder="1" applyAlignment="1">
      <alignment horizontal="left" vertical="center" wrapText="1"/>
    </xf>
    <xf numFmtId="1" fontId="23" fillId="14" borderId="6" xfId="0" applyNumberFormat="1" applyFont="1" applyFill="1" applyBorder="1" applyAlignment="1">
      <alignment vertical="center"/>
    </xf>
    <xf numFmtId="0" fontId="8" fillId="0" borderId="5" xfId="26" applyFont="1" applyFill="1" applyBorder="1" applyAlignment="1">
      <alignment vertical="center" wrapText="1"/>
    </xf>
    <xf numFmtId="0" fontId="8" fillId="0" borderId="0" xfId="26" applyFont="1" applyFill="1" applyAlignment="1">
      <alignment vertical="center" wrapText="1"/>
    </xf>
    <xf numFmtId="0" fontId="8" fillId="0" borderId="25" xfId="26" applyFont="1" applyFill="1" applyBorder="1" applyAlignment="1">
      <alignment vertical="center" wrapText="1"/>
    </xf>
    <xf numFmtId="0" fontId="8" fillId="0" borderId="23" xfId="26" applyFont="1" applyFill="1" applyBorder="1" applyAlignment="1">
      <alignment vertical="center" wrapText="1"/>
    </xf>
    <xf numFmtId="0" fontId="8" fillId="0" borderId="0" xfId="26" applyFont="1" applyFill="1"/>
    <xf numFmtId="0" fontId="4" fillId="0" borderId="20" xfId="26" applyFont="1" applyFill="1" applyBorder="1" applyAlignment="1">
      <alignment horizontal="center" vertical="center" wrapText="1"/>
    </xf>
    <xf numFmtId="0" fontId="4" fillId="0" borderId="20" xfId="26" applyFont="1" applyFill="1" applyBorder="1" applyAlignment="1">
      <alignment horizontal="justify" vertical="center" wrapText="1"/>
    </xf>
    <xf numFmtId="0" fontId="4" fillId="0" borderId="6" xfId="26" applyFont="1" applyFill="1" applyBorder="1" applyAlignment="1">
      <alignment horizontal="center" vertical="center" wrapText="1"/>
    </xf>
    <xf numFmtId="0" fontId="10" fillId="0" borderId="6" xfId="0" applyFont="1" applyBorder="1" applyAlignment="1">
      <alignment horizontal="justify" vertical="center" wrapText="1"/>
    </xf>
    <xf numFmtId="0" fontId="8" fillId="0" borderId="20" xfId="0" applyFont="1" applyFill="1" applyBorder="1" applyAlignment="1">
      <alignment horizontal="justify" vertical="center" wrapText="1"/>
    </xf>
    <xf numFmtId="0" fontId="4" fillId="0" borderId="6" xfId="0" applyFont="1" applyBorder="1" applyAlignment="1">
      <alignment horizontal="justify" vertical="center" wrapText="1"/>
    </xf>
    <xf numFmtId="0" fontId="4" fillId="0" borderId="20" xfId="0" applyFont="1" applyBorder="1" applyAlignment="1">
      <alignment horizontal="justify" vertical="center" wrapText="1"/>
    </xf>
    <xf numFmtId="0" fontId="22" fillId="0" borderId="6" xfId="0" applyFont="1" applyBorder="1" applyAlignment="1">
      <alignment horizontal="center" vertical="center" wrapText="1"/>
    </xf>
    <xf numFmtId="0" fontId="4" fillId="6" borderId="6" xfId="0" applyFont="1" applyFill="1" applyBorder="1" applyAlignment="1">
      <alignment horizontal="justify" vertical="center" wrapText="1"/>
    </xf>
    <xf numFmtId="0" fontId="8" fillId="6" borderId="20" xfId="0" applyFont="1" applyFill="1" applyBorder="1" applyAlignment="1">
      <alignment horizontal="justify" vertical="center" wrapText="1"/>
    </xf>
    <xf numFmtId="0" fontId="8" fillId="6" borderId="6" xfId="0" applyFont="1" applyFill="1" applyBorder="1" applyAlignment="1">
      <alignment horizontal="justify" vertical="center" wrapText="1"/>
    </xf>
    <xf numFmtId="0" fontId="23" fillId="0" borderId="6" xfId="0" applyFont="1" applyBorder="1" applyAlignment="1">
      <alignment horizontal="center" vertical="center"/>
    </xf>
    <xf numFmtId="3" fontId="22" fillId="6" borderId="6" xfId="14" applyNumberFormat="1" applyFont="1" applyFill="1" applyBorder="1" applyAlignment="1">
      <alignment horizontal="center" vertical="center"/>
    </xf>
    <xf numFmtId="1" fontId="6" fillId="6" borderId="6" xfId="14" applyNumberFormat="1" applyFont="1" applyFill="1" applyBorder="1" applyAlignment="1">
      <alignment horizontal="center" vertical="center" wrapText="1"/>
    </xf>
    <xf numFmtId="3" fontId="22" fillId="6" borderId="22" xfId="14" applyNumberFormat="1" applyFont="1" applyFill="1" applyBorder="1" applyAlignment="1">
      <alignment horizontal="center" vertical="center"/>
    </xf>
    <xf numFmtId="3" fontId="22" fillId="6" borderId="27" xfId="14" applyNumberFormat="1" applyFont="1" applyFill="1" applyBorder="1" applyAlignment="1">
      <alignment horizontal="center" vertical="center"/>
    </xf>
    <xf numFmtId="3" fontId="22" fillId="6" borderId="6" xfId="14" applyNumberFormat="1" applyFont="1" applyFill="1" applyBorder="1" applyAlignment="1">
      <alignment horizontal="center" vertical="center" wrapText="1"/>
    </xf>
    <xf numFmtId="3" fontId="22" fillId="6" borderId="20" xfId="14" applyNumberFormat="1" applyFont="1" applyFill="1" applyBorder="1" applyAlignment="1">
      <alignment horizontal="center" vertical="center"/>
    </xf>
    <xf numFmtId="0" fontId="22" fillId="6" borderId="20" xfId="0" applyFont="1" applyFill="1" applyBorder="1" applyAlignment="1">
      <alignment horizontal="justify" vertical="center" wrapText="1"/>
    </xf>
    <xf numFmtId="0" fontId="22" fillId="6" borderId="22" xfId="0" applyFont="1" applyFill="1" applyBorder="1" applyAlignment="1">
      <alignment horizontal="justify" vertical="center" wrapText="1"/>
    </xf>
    <xf numFmtId="0" fontId="22" fillId="6" borderId="27" xfId="0" applyFont="1" applyFill="1" applyBorder="1" applyAlignment="1">
      <alignment horizontal="justify" vertical="center" wrapText="1"/>
    </xf>
    <xf numFmtId="0" fontId="22" fillId="0" borderId="20" xfId="0" applyFont="1" applyFill="1" applyBorder="1" applyAlignment="1">
      <alignment horizontal="justify" vertical="center" wrapText="1"/>
    </xf>
    <xf numFmtId="0" fontId="4" fillId="6" borderId="20" xfId="0" applyFont="1" applyFill="1" applyBorder="1" applyAlignment="1">
      <alignment horizontal="justify" vertical="center" wrapText="1"/>
    </xf>
    <xf numFmtId="3" fontId="4" fillId="6" borderId="6" xfId="0" applyNumberFormat="1" applyFont="1" applyFill="1" applyBorder="1" applyAlignment="1">
      <alignment horizontal="justify" vertical="center" wrapText="1"/>
    </xf>
    <xf numFmtId="0" fontId="22" fillId="0" borderId="6" xfId="0" applyFont="1" applyBorder="1" applyAlignment="1">
      <alignment horizontal="justify" vertical="center" wrapText="1"/>
    </xf>
    <xf numFmtId="0" fontId="22" fillId="6" borderId="6" xfId="0" applyFont="1" applyFill="1" applyBorder="1" applyAlignment="1">
      <alignment horizontal="justify" vertical="center" wrapText="1"/>
    </xf>
    <xf numFmtId="0" fontId="22" fillId="0" borderId="27" xfId="0" applyFont="1" applyBorder="1" applyAlignment="1">
      <alignment horizontal="justify" vertical="center" wrapText="1"/>
    </xf>
    <xf numFmtId="0" fontId="22" fillId="0" borderId="6" xfId="0" applyFont="1" applyFill="1" applyBorder="1" applyAlignment="1">
      <alignment horizontal="justify" vertical="center" wrapText="1"/>
    </xf>
    <xf numFmtId="0" fontId="22" fillId="0" borderId="6" xfId="0" applyFont="1" applyFill="1" applyBorder="1" applyAlignment="1">
      <alignment horizontal="center" vertical="center" wrapText="1"/>
    </xf>
    <xf numFmtId="0" fontId="4" fillId="0" borderId="6" xfId="0" applyFont="1" applyBorder="1" applyAlignment="1">
      <alignment horizontal="justify" vertical="center" wrapText="1"/>
    </xf>
    <xf numFmtId="0" fontId="6" fillId="15" borderId="15" xfId="0" applyFont="1" applyFill="1" applyBorder="1" applyAlignment="1">
      <alignment horizontal="left" vertical="center"/>
    </xf>
    <xf numFmtId="0" fontId="4" fillId="0" borderId="6" xfId="0" applyFont="1" applyBorder="1" applyAlignment="1">
      <alignment horizontal="center" vertical="center" wrapText="1"/>
    </xf>
    <xf numFmtId="0" fontId="4" fillId="0" borderId="20" xfId="0" applyFont="1" applyBorder="1" applyAlignment="1">
      <alignment horizontal="justify" vertical="center" wrapText="1"/>
    </xf>
    <xf numFmtId="0" fontId="4" fillId="0" borderId="22" xfId="0" applyFont="1" applyBorder="1" applyAlignment="1">
      <alignment horizontal="justify" vertical="center" wrapText="1"/>
    </xf>
    <xf numFmtId="1" fontId="4" fillId="0" borderId="6" xfId="0" applyNumberFormat="1" applyFont="1" applyBorder="1" applyAlignment="1">
      <alignment horizontal="center" vertical="center" wrapText="1"/>
    </xf>
    <xf numFmtId="1" fontId="4" fillId="0" borderId="6" xfId="0" applyNumberFormat="1" applyFont="1" applyBorder="1" applyAlignment="1">
      <alignment horizontal="center" vertical="center"/>
    </xf>
    <xf numFmtId="0" fontId="4" fillId="0" borderId="6" xfId="0" applyFont="1" applyBorder="1" applyAlignment="1">
      <alignment vertical="center"/>
    </xf>
    <xf numFmtId="0" fontId="4" fillId="0" borderId="0" xfId="0" applyFont="1" applyAlignment="1">
      <alignment horizontal="justify" vertical="center" wrapText="1"/>
    </xf>
    <xf numFmtId="1" fontId="4" fillId="0" borderId="20" xfId="0" applyNumberFormat="1" applyFont="1" applyBorder="1" applyAlignment="1">
      <alignment horizontal="center" vertical="center" wrapText="1"/>
    </xf>
    <xf numFmtId="0" fontId="4" fillId="0" borderId="16" xfId="0" applyFont="1" applyBorder="1" applyAlignment="1">
      <alignment horizontal="justify" vertical="center" wrapText="1"/>
    </xf>
    <xf numFmtId="0" fontId="4" fillId="6" borderId="6" xfId="0" applyFont="1" applyFill="1" applyBorder="1" applyAlignment="1">
      <alignment horizontal="justify" vertical="center" wrapText="1"/>
    </xf>
    <xf numFmtId="0" fontId="4" fillId="6" borderId="6" xfId="0" applyFont="1" applyFill="1" applyBorder="1" applyAlignment="1">
      <alignment horizontal="center" vertical="center" wrapText="1"/>
    </xf>
    <xf numFmtId="1" fontId="4" fillId="6" borderId="6" xfId="0" applyNumberFormat="1" applyFont="1" applyFill="1" applyBorder="1" applyAlignment="1">
      <alignment horizontal="center" vertical="center" wrapText="1"/>
    </xf>
    <xf numFmtId="0" fontId="22" fillId="6" borderId="20" xfId="0" applyFont="1" applyFill="1" applyBorder="1" applyAlignment="1">
      <alignment horizontal="justify" vertical="center" wrapText="1"/>
    </xf>
    <xf numFmtId="0" fontId="22" fillId="6" borderId="27" xfId="0" applyFont="1" applyFill="1" applyBorder="1" applyAlignment="1">
      <alignment horizontal="justify" vertical="center" wrapText="1"/>
    </xf>
    <xf numFmtId="0" fontId="22" fillId="0" borderId="20" xfId="0" applyFont="1" applyFill="1" applyBorder="1" applyAlignment="1">
      <alignment horizontal="justify" vertical="center" wrapText="1"/>
    </xf>
    <xf numFmtId="0" fontId="22" fillId="0" borderId="27" xfId="0" applyFont="1" applyFill="1" applyBorder="1" applyAlignment="1">
      <alignment horizontal="justify" vertical="center" wrapText="1"/>
    </xf>
    <xf numFmtId="0" fontId="4" fillId="6" borderId="22" xfId="0" applyFont="1" applyFill="1" applyBorder="1" applyAlignment="1">
      <alignment horizontal="center" vertical="center" wrapText="1"/>
    </xf>
    <xf numFmtId="0" fontId="4" fillId="6" borderId="27" xfId="0" applyFont="1" applyFill="1" applyBorder="1" applyAlignment="1">
      <alignment horizontal="center" vertical="center" wrapText="1"/>
    </xf>
    <xf numFmtId="1" fontId="4" fillId="6" borderId="20" xfId="0" applyNumberFormat="1" applyFont="1" applyFill="1" applyBorder="1" applyAlignment="1">
      <alignment horizontal="center" vertical="center" wrapText="1"/>
    </xf>
    <xf numFmtId="1" fontId="4" fillId="6" borderId="22" xfId="0" applyNumberFormat="1" applyFont="1" applyFill="1" applyBorder="1" applyAlignment="1">
      <alignment horizontal="center" vertical="center" wrapText="1"/>
    </xf>
    <xf numFmtId="1" fontId="4" fillId="6" borderId="27" xfId="0" applyNumberFormat="1" applyFont="1" applyFill="1" applyBorder="1" applyAlignment="1">
      <alignment horizontal="center" vertical="center" wrapText="1"/>
    </xf>
    <xf numFmtId="0" fontId="4" fillId="6" borderId="20" xfId="0" applyFont="1" applyFill="1" applyBorder="1" applyAlignment="1">
      <alignment horizontal="justify" vertical="center" wrapText="1"/>
    </xf>
    <xf numFmtId="0" fontId="4" fillId="6" borderId="22" xfId="0" applyFont="1" applyFill="1" applyBorder="1" applyAlignment="1">
      <alignment horizontal="justify" vertical="center" wrapText="1"/>
    </xf>
    <xf numFmtId="0" fontId="4" fillId="6" borderId="27" xfId="0" applyFont="1" applyFill="1" applyBorder="1" applyAlignment="1">
      <alignment horizontal="justify" vertical="center" wrapText="1"/>
    </xf>
    <xf numFmtId="0" fontId="22" fillId="0" borderId="6" xfId="0" applyFont="1" applyBorder="1" applyAlignment="1">
      <alignment horizontal="center" vertical="center"/>
    </xf>
    <xf numFmtId="0" fontId="22" fillId="6" borderId="23" xfId="0" applyFont="1" applyFill="1" applyBorder="1" applyAlignment="1">
      <alignment horizontal="center" vertical="center" wrapText="1"/>
    </xf>
    <xf numFmtId="0" fontId="4" fillId="6" borderId="6" xfId="0" applyFont="1" applyFill="1" applyBorder="1" applyAlignment="1">
      <alignment horizontal="center" vertical="center"/>
    </xf>
    <xf numFmtId="1" fontId="4" fillId="6" borderId="20" xfId="0" applyNumberFormat="1" applyFont="1" applyFill="1" applyBorder="1" applyAlignment="1">
      <alignment horizontal="center" vertical="center"/>
    </xf>
    <xf numFmtId="1" fontId="4" fillId="6" borderId="27" xfId="0" applyNumberFormat="1" applyFont="1" applyFill="1" applyBorder="1" applyAlignment="1">
      <alignment horizontal="center" vertical="center"/>
    </xf>
    <xf numFmtId="0" fontId="4" fillId="6" borderId="22" xfId="0" applyFont="1" applyFill="1" applyBorder="1" applyAlignment="1">
      <alignment horizontal="center" vertical="center"/>
    </xf>
    <xf numFmtId="0" fontId="4" fillId="6" borderId="27" xfId="0" applyFont="1" applyFill="1" applyBorder="1" applyAlignment="1">
      <alignment vertical="center" wrapText="1"/>
    </xf>
    <xf numFmtId="167" fontId="4" fillId="0" borderId="20" xfId="5" applyFont="1" applyFill="1" applyBorder="1" applyAlignment="1">
      <alignment horizontal="center" vertical="center" wrapText="1"/>
    </xf>
    <xf numFmtId="167" fontId="4" fillId="0" borderId="27" xfId="5" applyFont="1" applyFill="1" applyBorder="1" applyAlignment="1">
      <alignment horizontal="center" vertical="center" wrapText="1"/>
    </xf>
    <xf numFmtId="167" fontId="4" fillId="0" borderId="20" xfId="5" applyFont="1" applyFill="1" applyBorder="1" applyAlignment="1">
      <alignment horizontal="center" vertical="center"/>
    </xf>
    <xf numFmtId="167" fontId="4" fillId="0" borderId="27" xfId="5" applyFont="1" applyFill="1" applyBorder="1" applyAlignment="1">
      <alignment horizontal="center" vertical="center"/>
    </xf>
    <xf numFmtId="1" fontId="4" fillId="6" borderId="6" xfId="0" applyNumberFormat="1" applyFont="1" applyFill="1" applyBorder="1" applyAlignment="1">
      <alignment horizontal="center" vertical="center"/>
    </xf>
    <xf numFmtId="0" fontId="4" fillId="6" borderId="6" xfId="0" applyFont="1" applyFill="1" applyBorder="1" applyAlignment="1">
      <alignment vertical="center" wrapText="1"/>
    </xf>
    <xf numFmtId="0" fontId="4" fillId="0" borderId="6" xfId="0" applyFont="1" applyBorder="1" applyAlignment="1">
      <alignment vertical="center" wrapText="1"/>
    </xf>
    <xf numFmtId="14" fontId="22" fillId="0" borderId="6" xfId="0" applyNumberFormat="1" applyFont="1" applyBorder="1" applyAlignment="1">
      <alignment horizontal="center" vertical="center"/>
    </xf>
    <xf numFmtId="0" fontId="22" fillId="0" borderId="6" xfId="0" applyFont="1" applyFill="1" applyBorder="1" applyAlignment="1">
      <alignment horizontal="justify" vertical="center" wrapText="1"/>
    </xf>
    <xf numFmtId="0" fontId="22" fillId="0" borderId="0" xfId="0" applyFont="1" applyBorder="1" applyAlignment="1">
      <alignment horizontal="center" vertical="center" wrapText="1"/>
    </xf>
    <xf numFmtId="0" fontId="24" fillId="6" borderId="20" xfId="0" applyFont="1" applyFill="1" applyBorder="1" applyAlignment="1">
      <alignment horizontal="justify" vertical="center" wrapText="1"/>
    </xf>
    <xf numFmtId="0" fontId="33" fillId="0" borderId="6" xfId="0" applyFont="1" applyFill="1" applyBorder="1" applyAlignment="1">
      <alignment horizontal="justify" vertical="center" wrapText="1"/>
    </xf>
    <xf numFmtId="0" fontId="22" fillId="6" borderId="6" xfId="0" applyFont="1" applyFill="1" applyBorder="1" applyAlignment="1">
      <alignment horizontal="justify" vertical="center" wrapText="1"/>
    </xf>
    <xf numFmtId="0" fontId="22" fillId="6" borderId="6" xfId="0" applyFont="1" applyFill="1" applyBorder="1" applyAlignment="1">
      <alignment horizontal="center" vertical="center"/>
    </xf>
    <xf numFmtId="1" fontId="22" fillId="6" borderId="6" xfId="0" applyNumberFormat="1" applyFont="1" applyFill="1" applyBorder="1" applyAlignment="1">
      <alignment horizontal="center" vertical="center"/>
    </xf>
    <xf numFmtId="0" fontId="4" fillId="0" borderId="20" xfId="26" applyFont="1" applyFill="1" applyBorder="1" applyAlignment="1">
      <alignment horizontal="center" vertical="center" wrapText="1"/>
    </xf>
    <xf numFmtId="0" fontId="4" fillId="0" borderId="20" xfId="26" applyFont="1" applyFill="1" applyBorder="1" applyAlignment="1">
      <alignment horizontal="justify" vertical="center" wrapText="1"/>
    </xf>
    <xf numFmtId="0" fontId="22" fillId="6" borderId="0" xfId="0" applyFont="1" applyFill="1" applyBorder="1" applyAlignment="1">
      <alignment horizontal="center" vertical="center" wrapText="1"/>
    </xf>
    <xf numFmtId="0" fontId="11" fillId="2" borderId="30" xfId="0" applyFont="1" applyFill="1" applyBorder="1"/>
    <xf numFmtId="3" fontId="22" fillId="0" borderId="6" xfId="0" applyNumberFormat="1" applyFont="1" applyBorder="1" applyAlignment="1">
      <alignment horizontal="justify" vertical="center" wrapText="1"/>
    </xf>
    <xf numFmtId="0" fontId="22" fillId="6" borderId="6" xfId="9" applyFont="1" applyFill="1" applyBorder="1" applyAlignment="1">
      <alignment horizontal="justify" vertical="center" wrapText="1"/>
    </xf>
    <xf numFmtId="0" fontId="4" fillId="16" borderId="11" xfId="0" applyFont="1" applyFill="1" applyBorder="1" applyAlignment="1">
      <alignment horizontal="justify" vertical="center" wrapText="1"/>
    </xf>
    <xf numFmtId="0" fontId="24" fillId="0" borderId="6" xfId="0" applyFont="1" applyBorder="1" applyAlignment="1">
      <alignment horizontal="justify" vertical="center" wrapText="1"/>
    </xf>
    <xf numFmtId="0" fontId="4" fillId="17" borderId="11" xfId="0" applyFont="1" applyFill="1" applyBorder="1" applyAlignment="1">
      <alignment horizontal="justify" vertical="center" wrapText="1"/>
    </xf>
    <xf numFmtId="0" fontId="1" fillId="6" borderId="6" xfId="0" applyFont="1" applyFill="1" applyBorder="1" applyAlignment="1">
      <alignment horizontal="justify" vertical="center" wrapText="1"/>
    </xf>
    <xf numFmtId="0" fontId="1" fillId="0" borderId="6" xfId="0" applyFont="1" applyFill="1" applyBorder="1" applyAlignment="1">
      <alignment horizontal="justify" vertical="center" wrapText="1"/>
    </xf>
    <xf numFmtId="0" fontId="29" fillId="0" borderId="20" xfId="13" applyFont="1" applyFill="1" applyBorder="1" applyAlignment="1">
      <alignment horizontal="justify" vertical="center" wrapText="1"/>
    </xf>
    <xf numFmtId="0" fontId="0" fillId="6" borderId="6" xfId="13" applyFont="1" applyFill="1" applyBorder="1" applyAlignment="1">
      <alignment horizontal="justify" vertical="center" wrapText="1"/>
    </xf>
    <xf numFmtId="0" fontId="29" fillId="0" borderId="6" xfId="13" applyFont="1" applyFill="1" applyBorder="1" applyAlignment="1">
      <alignment horizontal="justify" vertical="center" wrapText="1"/>
    </xf>
    <xf numFmtId="0" fontId="24" fillId="0" borderId="6" xfId="9" applyFont="1" applyFill="1" applyBorder="1" applyAlignment="1">
      <alignment horizontal="justify" vertical="center" wrapText="1"/>
    </xf>
    <xf numFmtId="0" fontId="29" fillId="0" borderId="20" xfId="9" applyFont="1" applyFill="1" applyBorder="1" applyAlignment="1">
      <alignment horizontal="justify" vertical="center" wrapText="1"/>
    </xf>
    <xf numFmtId="171" fontId="40" fillId="0" borderId="0" xfId="0" applyNumberFormat="1" applyFont="1" applyFill="1" applyAlignment="1">
      <alignment horizontal="left" vertical="center"/>
    </xf>
    <xf numFmtId="0" fontId="4" fillId="0" borderId="14" xfId="0" applyFont="1" applyBorder="1" applyAlignment="1">
      <alignment horizontal="justify" vertical="center" wrapText="1"/>
    </xf>
    <xf numFmtId="1" fontId="7" fillId="6" borderId="20" xfId="0" applyNumberFormat="1"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23" fillId="0" borderId="6" xfId="0" applyFont="1" applyBorder="1" applyAlignment="1">
      <alignment horizontal="center"/>
    </xf>
    <xf numFmtId="0" fontId="39" fillId="6" borderId="6" xfId="0" applyFont="1" applyFill="1" applyBorder="1" applyAlignment="1"/>
    <xf numFmtId="3" fontId="23" fillId="0" borderId="6" xfId="14" applyNumberFormat="1" applyFont="1" applyBorder="1" applyAlignment="1">
      <alignment horizontal="center" vertical="center"/>
    </xf>
    <xf numFmtId="179" fontId="23" fillId="6" borderId="6" xfId="14" applyFont="1" applyFill="1" applyBorder="1" applyAlignment="1">
      <alignment horizontal="justify" vertical="center" wrapText="1"/>
    </xf>
    <xf numFmtId="3" fontId="23" fillId="6" borderId="6" xfId="14" applyNumberFormat="1" applyFont="1" applyFill="1" applyBorder="1" applyAlignment="1">
      <alignment horizontal="center" vertical="center"/>
    </xf>
    <xf numFmtId="179" fontId="23" fillId="6" borderId="6" xfId="14" applyFont="1" applyFill="1" applyBorder="1" applyAlignment="1">
      <alignment horizontal="justify" vertical="center"/>
    </xf>
    <xf numFmtId="49" fontId="23" fillId="0" borderId="6" xfId="14" applyNumberFormat="1" applyFont="1" applyFill="1" applyBorder="1" applyAlignment="1">
      <alignment horizontal="center" vertical="center" wrapText="1"/>
    </xf>
    <xf numFmtId="192" fontId="23" fillId="6" borderId="6" xfId="14" applyNumberFormat="1" applyFont="1" applyFill="1" applyBorder="1" applyAlignment="1">
      <alignment horizontal="center" vertical="center"/>
    </xf>
    <xf numFmtId="0" fontId="6" fillId="6" borderId="6" xfId="0" applyFont="1" applyFill="1" applyBorder="1" applyAlignment="1">
      <alignment horizontal="justify" vertical="center" wrapText="1"/>
    </xf>
    <xf numFmtId="1" fontId="23" fillId="0" borderId="6" xfId="14" applyNumberFormat="1" applyFont="1" applyFill="1" applyBorder="1" applyAlignment="1">
      <alignment horizontal="center" vertical="center"/>
    </xf>
    <xf numFmtId="0" fontId="39" fillId="0" borderId="6" xfId="0" applyFont="1" applyFill="1" applyBorder="1" applyAlignment="1">
      <alignment vertical="center"/>
    </xf>
    <xf numFmtId="0" fontId="39" fillId="0" borderId="6" xfId="0" applyFont="1" applyBorder="1" applyAlignment="1">
      <alignment vertical="center"/>
    </xf>
    <xf numFmtId="14" fontId="23" fillId="0" borderId="6" xfId="0" applyNumberFormat="1" applyFont="1" applyBorder="1" applyAlignment="1">
      <alignment vertical="center"/>
    </xf>
    <xf numFmtId="0" fontId="39" fillId="0" borderId="6" xfId="0" applyFont="1" applyBorder="1" applyAlignment="1">
      <alignment horizontal="left" vertical="center"/>
    </xf>
    <xf numFmtId="0" fontId="22" fillId="6" borderId="20" xfId="14" applyNumberFormat="1" applyFont="1" applyFill="1" applyBorder="1" applyAlignment="1">
      <alignment horizontal="justify" vertical="center" wrapText="1"/>
    </xf>
    <xf numFmtId="0" fontId="22" fillId="6" borderId="6" xfId="14" applyNumberFormat="1" applyFont="1" applyFill="1" applyBorder="1" applyAlignment="1">
      <alignment horizontal="justify" vertical="center" wrapText="1"/>
    </xf>
    <xf numFmtId="0" fontId="30" fillId="6" borderId="6" xfId="14" applyNumberFormat="1" applyFont="1" applyFill="1" applyBorder="1" applyAlignment="1">
      <alignment horizontal="justify" vertical="center" wrapText="1"/>
    </xf>
    <xf numFmtId="0" fontId="30" fillId="6" borderId="6" xfId="0" applyNumberFormat="1" applyFont="1" applyFill="1" applyBorder="1" applyAlignment="1">
      <alignment horizontal="justify" vertical="center" wrapText="1"/>
    </xf>
    <xf numFmtId="0" fontId="22" fillId="6" borderId="6" xfId="0" applyNumberFormat="1" applyFont="1" applyFill="1" applyBorder="1" applyAlignment="1">
      <alignment horizontal="justify" vertical="center" wrapText="1"/>
    </xf>
    <xf numFmtId="0" fontId="23" fillId="15" borderId="0" xfId="0" applyNumberFormat="1" applyFont="1" applyFill="1" applyBorder="1" applyAlignment="1">
      <alignment horizontal="justify" vertical="center" wrapText="1"/>
    </xf>
    <xf numFmtId="0" fontId="30" fillId="6" borderId="20" xfId="14" applyNumberFormat="1" applyFont="1" applyFill="1" applyBorder="1" applyAlignment="1">
      <alignment horizontal="justify" vertical="center" wrapText="1"/>
    </xf>
    <xf numFmtId="0" fontId="22" fillId="0" borderId="6" xfId="14" applyNumberFormat="1" applyFont="1" applyFill="1" applyBorder="1" applyAlignment="1">
      <alignment horizontal="justify" vertical="center" wrapText="1"/>
    </xf>
    <xf numFmtId="0" fontId="23" fillId="14" borderId="0" xfId="0" applyNumberFormat="1" applyFont="1" applyFill="1" applyBorder="1" applyAlignment="1">
      <alignment horizontal="justify" vertical="center" wrapText="1"/>
    </xf>
    <xf numFmtId="0" fontId="23" fillId="15" borderId="11" xfId="0" applyNumberFormat="1" applyFont="1" applyFill="1" applyBorder="1" applyAlignment="1">
      <alignment horizontal="justify" vertical="center" wrapText="1"/>
    </xf>
    <xf numFmtId="0" fontId="24" fillId="6" borderId="6" xfId="0" applyNumberFormat="1" applyFont="1" applyFill="1" applyBorder="1" applyAlignment="1">
      <alignment horizontal="justify" vertical="center" wrapText="1"/>
    </xf>
    <xf numFmtId="0" fontId="30" fillId="6" borderId="20" xfId="0" applyNumberFormat="1" applyFont="1" applyFill="1" applyBorder="1" applyAlignment="1">
      <alignment horizontal="justify" vertical="center" wrapText="1"/>
    </xf>
    <xf numFmtId="0" fontId="30" fillId="0" borderId="6" xfId="14" applyNumberFormat="1" applyFont="1" applyFill="1" applyBorder="1" applyAlignment="1">
      <alignment horizontal="justify" vertical="center" wrapText="1"/>
    </xf>
    <xf numFmtId="0" fontId="22" fillId="6" borderId="6" xfId="0" applyNumberFormat="1" applyFont="1" applyFill="1" applyBorder="1" applyAlignment="1">
      <alignment horizontal="justify" vertical="center" wrapText="1" readingOrder="2"/>
    </xf>
    <xf numFmtId="0" fontId="30" fillId="6" borderId="6" xfId="0" applyNumberFormat="1" applyFont="1" applyFill="1" applyBorder="1" applyAlignment="1">
      <alignment horizontal="justify" vertical="center" wrapText="1" readingOrder="2"/>
    </xf>
    <xf numFmtId="0" fontId="23" fillId="13" borderId="0" xfId="0" applyNumberFormat="1" applyFont="1" applyFill="1" applyBorder="1" applyAlignment="1">
      <alignment horizontal="justify" vertical="center" wrapText="1"/>
    </xf>
    <xf numFmtId="0" fontId="23" fillId="14" borderId="11" xfId="0" applyNumberFormat="1" applyFont="1" applyFill="1" applyBorder="1" applyAlignment="1">
      <alignment horizontal="justify" vertical="center" wrapText="1"/>
    </xf>
    <xf numFmtId="0" fontId="23" fillId="15" borderId="15" xfId="0" applyNumberFormat="1" applyFont="1" applyFill="1" applyBorder="1" applyAlignment="1">
      <alignment horizontal="justify" vertical="center" wrapText="1"/>
    </xf>
    <xf numFmtId="0" fontId="23" fillId="15" borderId="0" xfId="0" applyFont="1" applyFill="1" applyBorder="1" applyAlignment="1">
      <alignment horizontal="center" vertical="center"/>
    </xf>
    <xf numFmtId="0" fontId="22" fillId="0" borderId="6" xfId="0" applyFont="1" applyBorder="1"/>
    <xf numFmtId="0" fontId="22" fillId="15" borderId="0" xfId="0" applyFont="1" applyFill="1" applyAlignment="1">
      <alignment horizontal="justify" vertical="center" wrapText="1"/>
    </xf>
    <xf numFmtId="0" fontId="22" fillId="0" borderId="9" xfId="0" applyFont="1" applyFill="1" applyBorder="1" applyAlignment="1">
      <alignment horizontal="justify" vertical="center" wrapText="1"/>
    </xf>
    <xf numFmtId="0" fontId="30" fillId="0" borderId="6" xfId="0" applyFont="1" applyBorder="1" applyAlignment="1">
      <alignment horizontal="justify" vertical="center" wrapText="1" readingOrder="2"/>
    </xf>
    <xf numFmtId="0" fontId="30" fillId="6" borderId="27" xfId="0" applyFont="1" applyFill="1" applyBorder="1" applyAlignment="1">
      <alignment horizontal="justify" vertical="center" wrapText="1"/>
    </xf>
    <xf numFmtId="0" fontId="0" fillId="0" borderId="0" xfId="0" applyAlignment="1">
      <alignment horizontal="justify" vertical="center" wrapText="1"/>
    </xf>
    <xf numFmtId="1" fontId="23" fillId="0" borderId="6" xfId="0" applyNumberFormat="1" applyFont="1" applyBorder="1" applyAlignment="1">
      <alignment vertical="center"/>
    </xf>
    <xf numFmtId="0" fontId="23" fillId="6" borderId="6" xfId="0" applyFont="1" applyFill="1" applyBorder="1" applyAlignment="1">
      <alignment horizontal="justify" vertical="center"/>
    </xf>
    <xf numFmtId="0" fontId="7" fillId="6" borderId="6" xfId="0" applyFont="1" applyFill="1" applyBorder="1" applyAlignment="1">
      <alignment vertical="center" wrapText="1"/>
    </xf>
    <xf numFmtId="0" fontId="23" fillId="6" borderId="6" xfId="0" applyFont="1" applyFill="1" applyBorder="1" applyAlignment="1">
      <alignment vertical="center"/>
    </xf>
    <xf numFmtId="0" fontId="23" fillId="6" borderId="6" xfId="0" applyFont="1" applyFill="1" applyBorder="1" applyAlignment="1">
      <alignment horizontal="center" vertical="center"/>
    </xf>
    <xf numFmtId="10" fontId="23" fillId="6" borderId="6" xfId="0" applyNumberFormat="1" applyFont="1" applyFill="1" applyBorder="1" applyAlignment="1">
      <alignment horizontal="center" vertical="center"/>
    </xf>
    <xf numFmtId="171" fontId="23" fillId="6" borderId="6" xfId="0" applyNumberFormat="1" applyFont="1" applyFill="1" applyBorder="1" applyAlignment="1">
      <alignment horizontal="center" vertical="center"/>
    </xf>
    <xf numFmtId="1" fontId="23" fillId="6" borderId="6" xfId="0" applyNumberFormat="1" applyFont="1" applyFill="1" applyBorder="1" applyAlignment="1">
      <alignment horizontal="center" vertical="center"/>
    </xf>
    <xf numFmtId="172" fontId="23" fillId="0" borderId="6" xfId="0" applyNumberFormat="1" applyFont="1" applyFill="1" applyBorder="1" applyAlignment="1">
      <alignment horizontal="right" vertical="center"/>
    </xf>
    <xf numFmtId="172" fontId="23" fillId="0" borderId="6" xfId="0" applyNumberFormat="1" applyFont="1" applyBorder="1" applyAlignment="1">
      <alignment horizontal="center" vertical="center"/>
    </xf>
    <xf numFmtId="0" fontId="23" fillId="0" borderId="6" xfId="0" applyFont="1" applyBorder="1" applyAlignment="1">
      <alignment horizontal="justify" vertical="center"/>
    </xf>
    <xf numFmtId="0" fontId="7" fillId="6" borderId="6" xfId="0" applyFont="1" applyFill="1" applyBorder="1" applyAlignment="1">
      <alignment horizontal="justify" vertical="center" wrapText="1"/>
    </xf>
    <xf numFmtId="172" fontId="22" fillId="15" borderId="0" xfId="0" applyNumberFormat="1" applyFont="1" applyFill="1" applyBorder="1" applyAlignment="1">
      <alignment vertical="center" wrapText="1"/>
    </xf>
    <xf numFmtId="3" fontId="22" fillId="15" borderId="0" xfId="0" applyNumberFormat="1" applyFont="1" applyFill="1" applyBorder="1" applyAlignment="1">
      <alignment vertical="center" wrapText="1"/>
    </xf>
    <xf numFmtId="0" fontId="6" fillId="14" borderId="15" xfId="0" applyFont="1" applyFill="1" applyBorder="1" applyAlignment="1">
      <alignment horizontal="justify" vertical="center" wrapText="1"/>
    </xf>
    <xf numFmtId="0" fontId="6" fillId="15" borderId="9" xfId="0" applyFont="1" applyFill="1" applyBorder="1" applyAlignment="1">
      <alignment horizontal="justify" vertical="center" wrapText="1"/>
    </xf>
    <xf numFmtId="0" fontId="6" fillId="14" borderId="0" xfId="0" applyFont="1" applyFill="1" applyAlignment="1">
      <alignment horizontal="justify" vertical="center" wrapText="1"/>
    </xf>
    <xf numFmtId="0" fontId="6" fillId="14" borderId="11" xfId="0" applyFont="1" applyFill="1" applyBorder="1" applyAlignment="1">
      <alignment horizontal="justify" vertical="center" wrapText="1"/>
    </xf>
    <xf numFmtId="167" fontId="8" fillId="0" borderId="6" xfId="1" applyFont="1" applyFill="1" applyBorder="1" applyAlignment="1">
      <alignment horizontal="center" vertical="center"/>
    </xf>
    <xf numFmtId="0" fontId="23" fillId="14" borderId="15" xfId="0" applyFont="1" applyFill="1" applyBorder="1" applyAlignment="1">
      <alignment horizontal="justify" vertical="center" wrapText="1"/>
    </xf>
    <xf numFmtId="0" fontId="28" fillId="15" borderId="15" xfId="0" applyFont="1" applyFill="1" applyBorder="1" applyAlignment="1">
      <alignment horizontal="justify" vertical="center" wrapText="1"/>
    </xf>
    <xf numFmtId="0" fontId="27" fillId="15" borderId="15" xfId="0" applyFont="1" applyFill="1" applyBorder="1" applyAlignment="1">
      <alignment horizontal="justify" vertical="center" wrapText="1"/>
    </xf>
    <xf numFmtId="0" fontId="28" fillId="15" borderId="11" xfId="0" applyFont="1" applyFill="1" applyBorder="1" applyAlignment="1">
      <alignment horizontal="justify" vertical="center" wrapText="1"/>
    </xf>
    <xf numFmtId="0" fontId="23" fillId="0" borderId="0" xfId="0" applyFont="1" applyBorder="1" applyAlignment="1">
      <alignment horizontal="justify" vertical="center"/>
    </xf>
    <xf numFmtId="0" fontId="23" fillId="0" borderId="0" xfId="0" applyFont="1" applyBorder="1"/>
    <xf numFmtId="171" fontId="23" fillId="0" borderId="6" xfId="0" applyNumberFormat="1" applyFont="1" applyFill="1" applyBorder="1" applyAlignment="1">
      <alignment horizontal="center" vertical="center" wrapText="1"/>
    </xf>
    <xf numFmtId="171" fontId="27" fillId="6" borderId="6" xfId="0" applyNumberFormat="1" applyFont="1" applyFill="1" applyBorder="1" applyAlignment="1">
      <alignment horizontal="justify" vertical="center" wrapText="1"/>
    </xf>
    <xf numFmtId="0" fontId="27" fillId="6" borderId="6" xfId="0" applyFont="1" applyFill="1" applyBorder="1" applyAlignment="1">
      <alignment horizontal="justify" vertical="center" wrapText="1"/>
    </xf>
    <xf numFmtId="0" fontId="27" fillId="6" borderId="6" xfId="0" applyFont="1" applyFill="1" applyBorder="1" applyAlignment="1">
      <alignment horizontal="center" vertical="center" wrapText="1"/>
    </xf>
    <xf numFmtId="0" fontId="27" fillId="6" borderId="6" xfId="0" applyFont="1" applyFill="1" applyBorder="1" applyAlignment="1">
      <alignment vertical="center" wrapText="1"/>
    </xf>
    <xf numFmtId="171" fontId="22" fillId="6" borderId="27" xfId="0" applyNumberFormat="1" applyFont="1" applyFill="1" applyBorder="1" applyAlignment="1">
      <alignment horizontal="justify" vertical="center" wrapText="1"/>
    </xf>
    <xf numFmtId="1" fontId="22" fillId="6" borderId="27" xfId="0" applyNumberFormat="1" applyFont="1" applyFill="1" applyBorder="1" applyAlignment="1">
      <alignment horizontal="justify" vertical="center" wrapText="1"/>
    </xf>
    <xf numFmtId="175" fontId="22" fillId="6" borderId="6" xfId="2" applyNumberFormat="1" applyFont="1" applyFill="1" applyBorder="1" applyAlignment="1">
      <alignment horizontal="justify" vertical="center" wrapText="1"/>
    </xf>
    <xf numFmtId="171" fontId="22" fillId="6" borderId="6" xfId="0" applyNumberFormat="1" applyFont="1" applyFill="1" applyBorder="1" applyAlignment="1">
      <alignment horizontal="justify" vertical="center" wrapText="1"/>
    </xf>
    <xf numFmtId="1" fontId="22" fillId="6" borderId="6" xfId="0" applyNumberFormat="1" applyFont="1" applyFill="1" applyBorder="1" applyAlignment="1">
      <alignment horizontal="justify" vertical="center" wrapText="1"/>
    </xf>
    <xf numFmtId="171" fontId="22" fillId="0" borderId="6" xfId="0" applyNumberFormat="1" applyFont="1" applyFill="1" applyBorder="1" applyAlignment="1">
      <alignment horizontal="justify" vertical="center" wrapText="1"/>
    </xf>
    <xf numFmtId="0" fontId="23" fillId="7" borderId="15" xfId="0" applyFont="1" applyFill="1" applyBorder="1" applyAlignment="1">
      <alignment horizontal="justify" vertical="center" wrapText="1"/>
    </xf>
    <xf numFmtId="171" fontId="23" fillId="7" borderId="15" xfId="0" applyNumberFormat="1" applyFont="1" applyFill="1" applyBorder="1" applyAlignment="1">
      <alignment horizontal="justify" vertical="center" wrapText="1"/>
    </xf>
    <xf numFmtId="1" fontId="23" fillId="7" borderId="15" xfId="0" applyNumberFormat="1" applyFont="1" applyFill="1" applyBorder="1" applyAlignment="1">
      <alignment horizontal="justify" vertical="center" wrapText="1"/>
    </xf>
    <xf numFmtId="0" fontId="23" fillId="17" borderId="9" xfId="0" applyFont="1" applyFill="1" applyBorder="1" applyAlignment="1">
      <alignment horizontal="justify" vertical="center" wrapText="1"/>
    </xf>
    <xf numFmtId="171" fontId="23" fillId="17" borderId="9" xfId="0" applyNumberFormat="1" applyFont="1" applyFill="1" applyBorder="1" applyAlignment="1">
      <alignment horizontal="justify" vertical="center" wrapText="1"/>
    </xf>
    <xf numFmtId="1" fontId="23" fillId="17" borderId="9" xfId="0" applyNumberFormat="1" applyFont="1" applyFill="1" applyBorder="1" applyAlignment="1">
      <alignment horizontal="justify" vertical="center" wrapText="1"/>
    </xf>
    <xf numFmtId="0" fontId="22" fillId="0" borderId="0" xfId="0" applyFont="1" applyFill="1" applyBorder="1" applyAlignment="1">
      <alignment horizontal="justify" vertical="center" wrapText="1"/>
    </xf>
    <xf numFmtId="0" fontId="22" fillId="6" borderId="0" xfId="0" applyFont="1" applyFill="1" applyBorder="1" applyAlignment="1">
      <alignment horizontal="justify" vertical="top" wrapText="1"/>
    </xf>
    <xf numFmtId="9" fontId="22" fillId="6" borderId="0" xfId="0" applyNumberFormat="1" applyFont="1" applyFill="1" applyBorder="1" applyAlignment="1">
      <alignment horizontal="center" vertical="center" wrapText="1"/>
    </xf>
    <xf numFmtId="171" fontId="22" fillId="6" borderId="0" xfId="0" applyNumberFormat="1" applyFont="1" applyFill="1" applyBorder="1" applyAlignment="1">
      <alignment horizontal="center" vertical="center" wrapText="1"/>
    </xf>
    <xf numFmtId="171" fontId="22" fillId="6" borderId="0" xfId="0" applyNumberFormat="1" applyFont="1" applyFill="1" applyBorder="1" applyAlignment="1">
      <alignment horizontal="justify" vertical="center" wrapText="1"/>
    </xf>
    <xf numFmtId="1" fontId="22" fillId="6" borderId="0" xfId="0" applyNumberFormat="1" applyFont="1" applyFill="1" applyBorder="1" applyAlignment="1">
      <alignment horizontal="justify" vertical="center" wrapText="1"/>
    </xf>
    <xf numFmtId="0" fontId="22" fillId="0" borderId="0" xfId="0" applyFont="1" applyBorder="1" applyAlignment="1">
      <alignment horizontal="center" vertical="center"/>
    </xf>
    <xf numFmtId="14" fontId="22" fillId="0" borderId="0" xfId="0" applyNumberFormat="1" applyFont="1" applyBorder="1" applyAlignment="1">
      <alignment horizontal="center" vertical="center"/>
    </xf>
    <xf numFmtId="171" fontId="23" fillId="6" borderId="6" xfId="0" applyNumberFormat="1" applyFont="1" applyFill="1" applyBorder="1" applyAlignment="1">
      <alignment horizontal="center" vertical="center" wrapText="1"/>
    </xf>
    <xf numFmtId="188" fontId="7" fillId="6" borderId="6" xfId="0" applyNumberFormat="1" applyFont="1" applyFill="1" applyBorder="1" applyAlignment="1">
      <alignment vertical="center" wrapText="1"/>
    </xf>
    <xf numFmtId="189" fontId="7" fillId="6" borderId="6" xfId="0" applyNumberFormat="1" applyFont="1" applyFill="1" applyBorder="1" applyAlignment="1">
      <alignment horizontal="center" vertical="center" wrapText="1"/>
    </xf>
    <xf numFmtId="187" fontId="7" fillId="6" borderId="6" xfId="0" applyNumberFormat="1" applyFont="1" applyFill="1" applyBorder="1" applyAlignment="1">
      <alignment horizontal="center" vertical="center" wrapText="1"/>
    </xf>
    <xf numFmtId="0" fontId="7" fillId="6" borderId="6" xfId="0" applyFont="1" applyFill="1" applyBorder="1" applyAlignment="1">
      <alignment vertical="center"/>
    </xf>
    <xf numFmtId="14" fontId="7" fillId="6" borderId="6" xfId="0" applyNumberFormat="1" applyFont="1" applyFill="1" applyBorder="1" applyAlignment="1">
      <alignment horizontal="right" vertical="center"/>
    </xf>
    <xf numFmtId="14" fontId="7" fillId="6" borderId="6" xfId="0" applyNumberFormat="1" applyFont="1" applyFill="1" applyBorder="1" applyAlignment="1">
      <alignment horizontal="left" vertical="center"/>
    </xf>
    <xf numFmtId="0" fontId="7" fillId="6" borderId="6" xfId="0" applyFont="1" applyFill="1" applyBorder="1" applyAlignment="1">
      <alignment horizontal="left" vertical="center"/>
    </xf>
    <xf numFmtId="0" fontId="41" fillId="0" borderId="0" xfId="0" applyFont="1" applyFill="1"/>
    <xf numFmtId="0" fontId="42" fillId="0" borderId="0" xfId="0" applyFont="1" applyFill="1"/>
    <xf numFmtId="0" fontId="42" fillId="0" borderId="0" xfId="0" applyFont="1" applyFill="1" applyAlignment="1">
      <alignment horizontal="center"/>
    </xf>
    <xf numFmtId="0" fontId="43" fillId="0" borderId="0" xfId="0" applyFont="1" applyFill="1"/>
    <xf numFmtId="0" fontId="44" fillId="0" borderId="0" xfId="0" applyFont="1" applyFill="1"/>
    <xf numFmtId="0" fontId="44" fillId="0" borderId="0" xfId="0" applyFont="1" applyFill="1" applyAlignment="1">
      <alignment horizontal="center"/>
    </xf>
    <xf numFmtId="172" fontId="22" fillId="0" borderId="6" xfId="0" applyNumberFormat="1" applyFont="1" applyFill="1" applyBorder="1" applyAlignment="1">
      <alignment horizontal="right" vertical="center"/>
    </xf>
    <xf numFmtId="172" fontId="22" fillId="0" borderId="6" xfId="0" applyNumberFormat="1" applyFont="1" applyBorder="1" applyAlignment="1">
      <alignment horizontal="center"/>
    </xf>
    <xf numFmtId="0" fontId="22" fillId="0" borderId="6" xfId="0" applyFont="1" applyBorder="1" applyAlignment="1">
      <alignment horizontal="justify" vertical="center"/>
    </xf>
    <xf numFmtId="171" fontId="23" fillId="6" borderId="6" xfId="0" applyNumberFormat="1" applyFont="1" applyFill="1" applyBorder="1" applyAlignment="1">
      <alignment vertical="center"/>
    </xf>
    <xf numFmtId="3" fontId="0" fillId="0" borderId="0" xfId="0" applyNumberFormat="1"/>
    <xf numFmtId="0" fontId="39" fillId="0" borderId="6" xfId="0" applyFont="1" applyBorder="1" applyAlignment="1">
      <alignment horizontal="center"/>
    </xf>
    <xf numFmtId="3" fontId="39" fillId="0" borderId="6" xfId="0" applyNumberFormat="1" applyFont="1" applyBorder="1" applyAlignment="1">
      <alignment horizontal="center"/>
    </xf>
    <xf numFmtId="0" fontId="0" fillId="0" borderId="6" xfId="0" applyBorder="1"/>
    <xf numFmtId="3" fontId="0" fillId="0" borderId="6" xfId="0" applyNumberFormat="1" applyBorder="1"/>
    <xf numFmtId="0" fontId="39" fillId="0" borderId="6" xfId="0" applyFont="1" applyBorder="1"/>
    <xf numFmtId="3" fontId="39" fillId="0" borderId="6" xfId="0" applyNumberFormat="1" applyFont="1" applyBorder="1"/>
    <xf numFmtId="0" fontId="39" fillId="0" borderId="6" xfId="0" applyFont="1" applyBorder="1" applyAlignment="1">
      <alignment horizontal="left"/>
    </xf>
    <xf numFmtId="0" fontId="0" fillId="0" borderId="6" xfId="0" applyBorder="1" applyAlignment="1">
      <alignment horizontal="justify" vertical="center" wrapText="1"/>
    </xf>
    <xf numFmtId="3" fontId="10" fillId="0" borderId="20" xfId="0" applyNumberFormat="1" applyFont="1" applyFill="1" applyBorder="1" applyAlignment="1">
      <alignment horizontal="justify" vertical="center" wrapText="1"/>
    </xf>
    <xf numFmtId="3" fontId="10" fillId="0" borderId="27" xfId="0" applyNumberFormat="1" applyFont="1" applyFill="1" applyBorder="1" applyAlignment="1">
      <alignment horizontal="justify" vertical="center" wrapText="1"/>
    </xf>
    <xf numFmtId="3" fontId="10" fillId="0" borderId="20" xfId="0" applyNumberFormat="1" applyFont="1" applyFill="1" applyBorder="1" applyAlignment="1">
      <alignment horizontal="center" vertical="center"/>
    </xf>
    <xf numFmtId="3" fontId="10" fillId="0" borderId="27" xfId="0" applyNumberFormat="1" applyFont="1" applyFill="1" applyBorder="1" applyAlignment="1">
      <alignment horizontal="center" vertical="center"/>
    </xf>
    <xf numFmtId="0" fontId="10" fillId="0" borderId="20"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20" xfId="0" applyFont="1" applyFill="1" applyBorder="1" applyAlignment="1">
      <alignment horizontal="justify" vertical="center" wrapText="1"/>
    </xf>
    <xf numFmtId="0" fontId="10" fillId="0" borderId="27" xfId="0" applyFont="1" applyFill="1" applyBorder="1" applyAlignment="1">
      <alignment horizontal="justify" vertical="center" wrapText="1"/>
    </xf>
    <xf numFmtId="0" fontId="10" fillId="6" borderId="20" xfId="0" applyFont="1" applyFill="1" applyBorder="1" applyAlignment="1">
      <alignment horizontal="center" vertical="center" wrapText="1"/>
    </xf>
    <xf numFmtId="0" fontId="10" fillId="6" borderId="27" xfId="0" applyFont="1" applyFill="1" applyBorder="1" applyAlignment="1">
      <alignment horizontal="center" vertical="center" wrapText="1"/>
    </xf>
    <xf numFmtId="0" fontId="8" fillId="0" borderId="20" xfId="0" applyFont="1" applyFill="1" applyBorder="1" applyAlignment="1">
      <alignment horizontal="justify" vertical="center" wrapText="1"/>
    </xf>
    <xf numFmtId="0" fontId="8" fillId="0" borderId="27" xfId="0" applyFont="1" applyFill="1" applyBorder="1" applyAlignment="1">
      <alignment horizontal="justify" vertical="center" wrapText="1"/>
    </xf>
    <xf numFmtId="9" fontId="8" fillId="0" borderId="20" xfId="6" applyFont="1" applyFill="1" applyBorder="1" applyAlignment="1">
      <alignment horizontal="center" vertical="center" wrapText="1"/>
    </xf>
    <xf numFmtId="9" fontId="8" fillId="0" borderId="27" xfId="6" applyFont="1" applyFill="1" applyBorder="1" applyAlignment="1">
      <alignment horizontal="center" vertical="center" wrapText="1"/>
    </xf>
    <xf numFmtId="167" fontId="10" fillId="0" borderId="20" xfId="7" applyFont="1" applyFill="1" applyBorder="1" applyAlignment="1">
      <alignment horizontal="center" vertical="center" wrapText="1"/>
    </xf>
    <xf numFmtId="167" fontId="10" fillId="0" borderId="27" xfId="7" applyFont="1" applyFill="1" applyBorder="1" applyAlignment="1">
      <alignment horizontal="center" vertical="center" wrapText="1"/>
    </xf>
    <xf numFmtId="0" fontId="9" fillId="0" borderId="0" xfId="0" applyFont="1" applyAlignment="1">
      <alignment horizontal="center" vertical="center" wrapText="1"/>
    </xf>
    <xf numFmtId="0" fontId="9" fillId="0" borderId="9" xfId="0" applyFont="1" applyBorder="1" applyAlignment="1">
      <alignment horizontal="center" vertical="center" wrapText="1"/>
    </xf>
    <xf numFmtId="0" fontId="11" fillId="0" borderId="11" xfId="0" applyFont="1" applyBorder="1" applyAlignment="1">
      <alignment horizontal="center" vertical="center"/>
    </xf>
    <xf numFmtId="0" fontId="11" fillId="0" borderId="9" xfId="0" applyFont="1" applyBorder="1" applyAlignment="1">
      <alignment horizontal="center" vertical="center"/>
    </xf>
    <xf numFmtId="0" fontId="11" fillId="0" borderId="6" xfId="0" applyFont="1" applyBorder="1" applyAlignment="1">
      <alignment horizontal="center" vertical="center"/>
    </xf>
    <xf numFmtId="0" fontId="11" fillId="0" borderId="21" xfId="0" applyFont="1" applyBorder="1" applyAlignment="1">
      <alignment horizontal="center" vertical="center"/>
    </xf>
    <xf numFmtId="0" fontId="11" fillId="0" borderId="13" xfId="0" applyFont="1" applyBorder="1" applyAlignment="1">
      <alignment horizontal="center" vertical="center"/>
    </xf>
    <xf numFmtId="1" fontId="11" fillId="8" borderId="12" xfId="0" applyNumberFormat="1" applyFont="1" applyFill="1" applyBorder="1" applyAlignment="1">
      <alignment horizontal="center" vertical="center" wrapText="1"/>
    </xf>
    <xf numFmtId="1" fontId="11" fillId="8" borderId="25" xfId="0" applyNumberFormat="1" applyFont="1" applyFill="1" applyBorder="1" applyAlignment="1">
      <alignment horizontal="center" vertical="center" wrapText="1"/>
    </xf>
    <xf numFmtId="0" fontId="11" fillId="8" borderId="19" xfId="0" applyFont="1" applyFill="1" applyBorder="1" applyAlignment="1">
      <alignment horizontal="center" vertical="center" wrapText="1"/>
    </xf>
    <xf numFmtId="0" fontId="11" fillId="8" borderId="12" xfId="0" applyFont="1" applyFill="1" applyBorder="1" applyAlignment="1">
      <alignment horizontal="center" vertical="center" wrapText="1"/>
    </xf>
    <xf numFmtId="0" fontId="11" fillId="8" borderId="23" xfId="0" applyFont="1" applyFill="1" applyBorder="1" applyAlignment="1">
      <alignment horizontal="center" vertical="center" wrapText="1"/>
    </xf>
    <xf numFmtId="0" fontId="11" fillId="8" borderId="25" xfId="0" applyFont="1" applyFill="1" applyBorder="1" applyAlignment="1">
      <alignment horizontal="center" vertical="center" wrapText="1"/>
    </xf>
    <xf numFmtId="0" fontId="11" fillId="8" borderId="20" xfId="0" applyFont="1" applyFill="1" applyBorder="1" applyAlignment="1">
      <alignment horizontal="center" vertical="center" textRotation="90" wrapText="1"/>
    </xf>
    <xf numFmtId="0" fontId="11" fillId="8" borderId="22" xfId="0" applyFont="1" applyFill="1" applyBorder="1" applyAlignment="1">
      <alignment horizontal="center" vertical="center" textRotation="90" wrapText="1"/>
    </xf>
    <xf numFmtId="0" fontId="11" fillId="8" borderId="27" xfId="0" applyFont="1" applyFill="1" applyBorder="1" applyAlignment="1">
      <alignment horizontal="center" vertical="center" textRotation="90" wrapText="1"/>
    </xf>
    <xf numFmtId="0" fontId="7" fillId="9" borderId="20" xfId="0" applyFont="1" applyFill="1" applyBorder="1" applyAlignment="1">
      <alignment horizontal="center" vertical="center" textRotation="90" wrapText="1"/>
    </xf>
    <xf numFmtId="0" fontId="7" fillId="9" borderId="22" xfId="0" applyFont="1" applyFill="1" applyBorder="1" applyAlignment="1">
      <alignment horizontal="center" vertical="center" textRotation="90" wrapText="1"/>
    </xf>
    <xf numFmtId="0" fontId="7" fillId="9" borderId="27" xfId="0" applyFont="1" applyFill="1" applyBorder="1" applyAlignment="1">
      <alignment horizontal="center" vertical="center" textRotation="90" wrapText="1"/>
    </xf>
    <xf numFmtId="169" fontId="11" fillId="8" borderId="20" xfId="0" applyNumberFormat="1" applyFont="1" applyFill="1" applyBorder="1" applyAlignment="1">
      <alignment horizontal="center" vertical="center" wrapText="1"/>
    </xf>
    <xf numFmtId="169" fontId="11" fillId="8" borderId="22" xfId="0" applyNumberFormat="1" applyFont="1" applyFill="1" applyBorder="1" applyAlignment="1">
      <alignment horizontal="center" vertical="center" wrapText="1"/>
    </xf>
    <xf numFmtId="169" fontId="11" fillId="8" borderId="27" xfId="0" applyNumberFormat="1" applyFont="1" applyFill="1" applyBorder="1" applyAlignment="1">
      <alignment horizontal="center" vertical="center" wrapText="1"/>
    </xf>
    <xf numFmtId="3" fontId="11" fillId="8" borderId="20" xfId="0" applyNumberFormat="1" applyFont="1" applyFill="1" applyBorder="1" applyAlignment="1">
      <alignment horizontal="center" vertical="center" wrapText="1"/>
    </xf>
    <xf numFmtId="3" fontId="11" fillId="8" borderId="22" xfId="0" applyNumberFormat="1" applyFont="1" applyFill="1" applyBorder="1" applyAlignment="1">
      <alignment horizontal="center" vertical="center" wrapText="1"/>
    </xf>
    <xf numFmtId="1" fontId="11" fillId="8" borderId="22" xfId="0" applyNumberFormat="1" applyFont="1" applyFill="1" applyBorder="1" applyAlignment="1">
      <alignment horizontal="center" vertical="center" wrapText="1"/>
    </xf>
    <xf numFmtId="49" fontId="11" fillId="8" borderId="20" xfId="0" applyNumberFormat="1" applyFont="1" applyFill="1" applyBorder="1" applyAlignment="1">
      <alignment horizontal="center" vertical="center" textRotation="90" wrapText="1"/>
    </xf>
    <xf numFmtId="49" fontId="11" fillId="8" borderId="22" xfId="0" applyNumberFormat="1" applyFont="1" applyFill="1" applyBorder="1" applyAlignment="1">
      <alignment horizontal="center" vertical="center" textRotation="90" wrapText="1"/>
    </xf>
    <xf numFmtId="49" fontId="11" fillId="8" borderId="27" xfId="0" applyNumberFormat="1" applyFont="1" applyFill="1" applyBorder="1" applyAlignment="1">
      <alignment horizontal="center" vertical="center" textRotation="90" wrapText="1"/>
    </xf>
    <xf numFmtId="0" fontId="11" fillId="8" borderId="20" xfId="0" applyFont="1" applyFill="1" applyBorder="1" applyAlignment="1">
      <alignment horizontal="center" vertical="center" wrapText="1"/>
    </xf>
    <xf numFmtId="0" fontId="11" fillId="8" borderId="22" xfId="0" applyFont="1" applyFill="1" applyBorder="1" applyAlignment="1">
      <alignment horizontal="center" vertical="center" wrapText="1"/>
    </xf>
    <xf numFmtId="0" fontId="7" fillId="9" borderId="14" xfId="0" applyFont="1" applyFill="1" applyBorder="1" applyAlignment="1">
      <alignment horizontal="center" vertical="center"/>
    </xf>
    <xf numFmtId="0" fontId="7" fillId="9" borderId="15" xfId="0" applyFont="1" applyFill="1" applyBorder="1" applyAlignment="1">
      <alignment horizontal="center" vertical="center"/>
    </xf>
    <xf numFmtId="0" fontId="7" fillId="9" borderId="14" xfId="0" applyFont="1" applyFill="1" applyBorder="1" applyAlignment="1">
      <alignment horizontal="center" vertical="center" wrapText="1"/>
    </xf>
    <xf numFmtId="0" fontId="7" fillId="9" borderId="15" xfId="0" applyFont="1" applyFill="1" applyBorder="1" applyAlignment="1">
      <alignment horizontal="center" vertical="center" wrapText="1"/>
    </xf>
    <xf numFmtId="3" fontId="7" fillId="9" borderId="14" xfId="0" applyNumberFormat="1" applyFont="1" applyFill="1" applyBorder="1" applyAlignment="1">
      <alignment horizontal="center" vertical="center" wrapText="1"/>
    </xf>
    <xf numFmtId="3" fontId="7" fillId="9" borderId="15" xfId="0" applyNumberFormat="1"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6" xfId="0" applyFont="1" applyFill="1" applyBorder="1" applyAlignment="1">
      <alignment horizontal="justify" vertical="center" wrapText="1"/>
    </xf>
    <xf numFmtId="0" fontId="10" fillId="6" borderId="6" xfId="0" applyFont="1" applyFill="1" applyBorder="1" applyAlignment="1">
      <alignment horizontal="center" vertical="center" wrapText="1"/>
    </xf>
    <xf numFmtId="9" fontId="8" fillId="0" borderId="6" xfId="6" applyFont="1" applyFill="1" applyBorder="1" applyAlignment="1">
      <alignment horizontal="center" vertical="center" wrapText="1"/>
    </xf>
    <xf numFmtId="167" fontId="10" fillId="0" borderId="6" xfId="7" applyFont="1" applyFill="1" applyBorder="1" applyAlignment="1">
      <alignment horizontal="center" vertical="center" wrapText="1"/>
    </xf>
    <xf numFmtId="10" fontId="7" fillId="8" borderId="20" xfId="6" applyNumberFormat="1" applyFont="1" applyFill="1" applyBorder="1" applyAlignment="1">
      <alignment horizontal="center" vertical="center" wrapText="1"/>
    </xf>
    <xf numFmtId="10" fontId="7" fillId="8" borderId="22" xfId="6" applyNumberFormat="1" applyFont="1" applyFill="1" applyBorder="1" applyAlignment="1">
      <alignment horizontal="center" vertical="center" wrapText="1"/>
    </xf>
    <xf numFmtId="167" fontId="11" fillId="8" borderId="20" xfId="7" applyFont="1" applyFill="1" applyBorder="1" applyAlignment="1">
      <alignment horizontal="center" vertical="center" wrapText="1"/>
    </xf>
    <xf numFmtId="167" fontId="11" fillId="8" borderId="22" xfId="7" applyFont="1" applyFill="1" applyBorder="1" applyAlignment="1">
      <alignment horizontal="center" vertical="center" wrapText="1"/>
    </xf>
    <xf numFmtId="3" fontId="10" fillId="0" borderId="6" xfId="0" applyNumberFormat="1" applyFont="1" applyFill="1" applyBorder="1" applyAlignment="1">
      <alignment horizontal="center" vertical="center"/>
    </xf>
    <xf numFmtId="3" fontId="25" fillId="0" borderId="20" xfId="0" applyNumberFormat="1" applyFont="1" applyFill="1" applyBorder="1" applyAlignment="1">
      <alignment horizontal="center" vertical="center" wrapText="1"/>
    </xf>
    <xf numFmtId="3" fontId="25" fillId="0" borderId="22" xfId="0" applyNumberFormat="1" applyFont="1" applyFill="1" applyBorder="1" applyAlignment="1">
      <alignment horizontal="center" vertical="center"/>
    </xf>
    <xf numFmtId="169" fontId="10" fillId="0" borderId="20" xfId="0" applyNumberFormat="1" applyFont="1" applyFill="1" applyBorder="1" applyAlignment="1">
      <alignment horizontal="center" vertical="center" wrapText="1"/>
    </xf>
    <xf numFmtId="169" fontId="10" fillId="0" borderId="27" xfId="0" applyNumberFormat="1" applyFont="1" applyFill="1" applyBorder="1" applyAlignment="1">
      <alignment horizontal="center" vertical="center" wrapText="1"/>
    </xf>
    <xf numFmtId="3" fontId="10" fillId="0" borderId="16" xfId="0" applyNumberFormat="1" applyFont="1" applyBorder="1" applyAlignment="1">
      <alignment horizontal="center" vertical="center"/>
    </xf>
    <xf numFmtId="3" fontId="10" fillId="0" borderId="6" xfId="0" applyNumberFormat="1" applyFont="1" applyBorder="1" applyAlignment="1">
      <alignment horizontal="center" vertical="center"/>
    </xf>
    <xf numFmtId="169" fontId="10" fillId="0" borderId="6" xfId="0" applyNumberFormat="1" applyFont="1" applyFill="1" applyBorder="1" applyAlignment="1">
      <alignment horizontal="center" vertical="center" wrapText="1"/>
    </xf>
    <xf numFmtId="3" fontId="10" fillId="0" borderId="7" xfId="0" applyNumberFormat="1"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6" xfId="0" applyFont="1" applyBorder="1" applyAlignment="1">
      <alignment horizontal="justify" vertical="center" wrapText="1"/>
    </xf>
    <xf numFmtId="0" fontId="10" fillId="0" borderId="6" xfId="0" applyFont="1" applyBorder="1" applyAlignment="1">
      <alignment horizontal="justify" vertical="center" wrapText="1"/>
    </xf>
    <xf numFmtId="0" fontId="10" fillId="0" borderId="6" xfId="0" applyFont="1" applyBorder="1" applyAlignment="1">
      <alignment horizontal="center" vertical="center" wrapText="1"/>
    </xf>
    <xf numFmtId="10" fontId="8" fillId="0" borderId="6" xfId="6" applyNumberFormat="1" applyFont="1" applyBorder="1" applyAlignment="1">
      <alignment horizontal="center" vertical="center" wrapText="1"/>
    </xf>
    <xf numFmtId="169" fontId="10" fillId="0" borderId="20" xfId="0" applyNumberFormat="1" applyFont="1" applyBorder="1" applyAlignment="1">
      <alignment horizontal="center" vertical="center" wrapText="1"/>
    </xf>
    <xf numFmtId="169" fontId="10" fillId="0" borderId="27" xfId="0" applyNumberFormat="1" applyFont="1" applyBorder="1" applyAlignment="1">
      <alignment horizontal="center" vertical="center" wrapText="1"/>
    </xf>
    <xf numFmtId="3" fontId="10" fillId="0" borderId="7" xfId="0" applyNumberFormat="1" applyFont="1" applyBorder="1" applyAlignment="1">
      <alignment horizontal="center" vertical="center" wrapText="1"/>
    </xf>
    <xf numFmtId="0" fontId="10" fillId="2" borderId="20"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20" xfId="0" applyFont="1" applyFill="1" applyBorder="1" applyAlignment="1">
      <alignment horizontal="justify" vertical="center" wrapText="1"/>
    </xf>
    <xf numFmtId="0" fontId="10" fillId="2" borderId="22" xfId="0" applyFont="1" applyFill="1" applyBorder="1" applyAlignment="1">
      <alignment horizontal="justify" vertical="center" wrapText="1"/>
    </xf>
    <xf numFmtId="0" fontId="10" fillId="2" borderId="29" xfId="0" applyFont="1" applyFill="1" applyBorder="1" applyAlignment="1">
      <alignment horizontal="justify" vertical="center" wrapText="1"/>
    </xf>
    <xf numFmtId="167" fontId="10" fillId="2" borderId="20" xfId="7" applyFont="1" applyFill="1" applyBorder="1" applyAlignment="1">
      <alignment horizontal="center" vertical="center" wrapText="1"/>
    </xf>
    <xf numFmtId="167" fontId="10" fillId="2" borderId="22" xfId="7" applyFont="1" applyFill="1" applyBorder="1" applyAlignment="1">
      <alignment horizontal="center" vertical="center" wrapText="1"/>
    </xf>
    <xf numFmtId="167" fontId="10" fillId="2" borderId="29" xfId="7" applyFont="1" applyFill="1" applyBorder="1" applyAlignment="1">
      <alignment horizontal="center" vertical="center" wrapText="1"/>
    </xf>
    <xf numFmtId="3" fontId="10" fillId="0" borderId="20" xfId="0" applyNumberFormat="1" applyFont="1" applyBorder="1" applyAlignment="1">
      <alignment horizontal="center" vertical="center"/>
    </xf>
    <xf numFmtId="3" fontId="10" fillId="0" borderId="22" xfId="0" applyNumberFormat="1" applyFont="1" applyBorder="1" applyAlignment="1">
      <alignment horizontal="center" vertical="center"/>
    </xf>
    <xf numFmtId="3" fontId="10" fillId="0" borderId="29" xfId="0" applyNumberFormat="1" applyFont="1" applyBorder="1" applyAlignment="1">
      <alignment horizontal="center" vertical="center"/>
    </xf>
    <xf numFmtId="4" fontId="10" fillId="6" borderId="6" xfId="7" applyNumberFormat="1" applyFont="1" applyFill="1" applyBorder="1" applyAlignment="1">
      <alignment horizontal="center" vertical="center" wrapText="1"/>
    </xf>
    <xf numFmtId="169" fontId="10" fillId="2" borderId="20" xfId="0" applyNumberFormat="1" applyFont="1" applyFill="1" applyBorder="1" applyAlignment="1">
      <alignment horizontal="center" vertical="center" wrapText="1"/>
    </xf>
    <xf numFmtId="169" fontId="10" fillId="2" borderId="22" xfId="0" applyNumberFormat="1" applyFont="1" applyFill="1" applyBorder="1" applyAlignment="1">
      <alignment horizontal="center" vertical="center" wrapText="1"/>
    </xf>
    <xf numFmtId="169" fontId="10" fillId="2" borderId="29" xfId="0" applyNumberFormat="1" applyFont="1" applyFill="1" applyBorder="1" applyAlignment="1">
      <alignment horizontal="center" vertical="center" wrapText="1"/>
    </xf>
    <xf numFmtId="0" fontId="10" fillId="0" borderId="14" xfId="0" applyFont="1" applyBorder="1" applyAlignment="1">
      <alignment horizontal="center" vertical="center" wrapText="1"/>
    </xf>
    <xf numFmtId="10" fontId="8" fillId="2" borderId="20" xfId="6" applyNumberFormat="1" applyFont="1" applyFill="1" applyBorder="1" applyAlignment="1">
      <alignment horizontal="center" vertical="center" wrapText="1"/>
    </xf>
    <xf numFmtId="10" fontId="8" fillId="2" borderId="27" xfId="6" applyNumberFormat="1" applyFont="1" applyFill="1" applyBorder="1" applyAlignment="1">
      <alignment horizontal="center" vertical="center" wrapText="1"/>
    </xf>
    <xf numFmtId="0" fontId="6" fillId="12" borderId="20" xfId="0" applyFont="1" applyFill="1" applyBorder="1" applyAlignment="1">
      <alignment horizontal="center" vertical="center" wrapText="1"/>
    </xf>
    <xf numFmtId="0" fontId="6" fillId="12" borderId="22" xfId="0" applyFont="1" applyFill="1" applyBorder="1" applyAlignment="1">
      <alignment horizontal="center" vertical="center" wrapText="1"/>
    </xf>
    <xf numFmtId="0" fontId="6" fillId="12" borderId="19" xfId="0" applyFont="1" applyFill="1" applyBorder="1" applyAlignment="1">
      <alignment horizontal="center" vertical="center" wrapText="1"/>
    </xf>
    <xf numFmtId="0" fontId="6" fillId="12" borderId="21" xfId="0" applyFont="1" applyFill="1" applyBorder="1" applyAlignment="1">
      <alignment horizontal="center" vertical="center" wrapText="1"/>
    </xf>
    <xf numFmtId="0" fontId="2" fillId="0" borderId="0" xfId="0" applyFont="1" applyAlignment="1">
      <alignment horizontal="center" vertical="center" wrapText="1"/>
    </xf>
    <xf numFmtId="0" fontId="2" fillId="0" borderId="9" xfId="0" applyFont="1" applyBorder="1" applyAlignment="1">
      <alignment horizontal="center" vertical="center" wrapText="1"/>
    </xf>
    <xf numFmtId="0" fontId="6" fillId="0" borderId="11" xfId="0" applyFont="1" applyBorder="1" applyAlignment="1">
      <alignment horizontal="center" vertical="center"/>
    </xf>
    <xf numFmtId="0" fontId="6" fillId="0" borderId="6" xfId="0" applyFont="1" applyBorder="1" applyAlignment="1">
      <alignment horizontal="center" vertical="center"/>
    </xf>
    <xf numFmtId="1" fontId="6" fillId="12" borderId="20" xfId="0" applyNumberFormat="1" applyFont="1" applyFill="1" applyBorder="1" applyAlignment="1">
      <alignment horizontal="center" vertical="center" wrapText="1"/>
    </xf>
    <xf numFmtId="1" fontId="6" fillId="12" borderId="22" xfId="0" applyNumberFormat="1" applyFont="1" applyFill="1" applyBorder="1" applyAlignment="1">
      <alignment horizontal="center" vertical="center" wrapText="1"/>
    </xf>
    <xf numFmtId="0" fontId="6" fillId="12" borderId="12" xfId="0" applyFont="1" applyFill="1" applyBorder="1" applyAlignment="1">
      <alignment horizontal="center" vertical="center" wrapText="1"/>
    </xf>
    <xf numFmtId="0" fontId="6" fillId="12" borderId="23" xfId="0" applyFont="1" applyFill="1" applyBorder="1" applyAlignment="1">
      <alignment horizontal="center" vertical="center" wrapText="1"/>
    </xf>
    <xf numFmtId="0" fontId="6" fillId="12" borderId="25" xfId="0" applyFont="1" applyFill="1" applyBorder="1" applyAlignment="1">
      <alignment horizontal="center" vertical="center" wrapText="1"/>
    </xf>
    <xf numFmtId="3" fontId="6" fillId="12" borderId="20" xfId="0" applyNumberFormat="1" applyFont="1" applyFill="1" applyBorder="1" applyAlignment="1">
      <alignment horizontal="center" vertical="center" wrapText="1"/>
    </xf>
    <xf numFmtId="3" fontId="6" fillId="12" borderId="22" xfId="0" applyNumberFormat="1" applyFont="1" applyFill="1" applyBorder="1" applyAlignment="1">
      <alignment horizontal="center" vertical="center" wrapText="1"/>
    </xf>
    <xf numFmtId="172" fontId="6" fillId="4" borderId="19" xfId="0" applyNumberFormat="1" applyFont="1" applyFill="1" applyBorder="1" applyAlignment="1">
      <alignment horizontal="center" vertical="center" textRotation="90" wrapText="1"/>
    </xf>
    <xf numFmtId="172" fontId="6" fillId="4" borderId="23" xfId="0" applyNumberFormat="1" applyFont="1" applyFill="1" applyBorder="1" applyAlignment="1">
      <alignment horizontal="center" vertical="center" textRotation="90" wrapText="1"/>
    </xf>
    <xf numFmtId="172" fontId="6" fillId="12" borderId="19" xfId="0" applyNumberFormat="1" applyFont="1" applyFill="1" applyBorder="1" applyAlignment="1">
      <alignment horizontal="center" vertical="center" wrapText="1"/>
    </xf>
    <xf numFmtId="172" fontId="6" fillId="12" borderId="23" xfId="0" applyNumberFormat="1" applyFont="1" applyFill="1" applyBorder="1" applyAlignment="1">
      <alignment horizontal="center" vertical="center" wrapText="1"/>
    </xf>
    <xf numFmtId="3" fontId="7" fillId="4" borderId="14" xfId="0" applyNumberFormat="1" applyFont="1" applyFill="1" applyBorder="1" applyAlignment="1">
      <alignment horizontal="center" vertical="center" wrapText="1"/>
    </xf>
    <xf numFmtId="3" fontId="7" fillId="4" borderId="15" xfId="0" applyNumberFormat="1"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4" borderId="14" xfId="0" applyFont="1" applyFill="1" applyBorder="1" applyAlignment="1">
      <alignment horizontal="center" vertical="center"/>
    </xf>
    <xf numFmtId="0" fontId="7" fillId="4" borderId="15" xfId="0" applyFont="1" applyFill="1" applyBorder="1" applyAlignment="1">
      <alignment horizontal="center" vertical="center"/>
    </xf>
    <xf numFmtId="0" fontId="7" fillId="4" borderId="19" xfId="0" applyFont="1" applyFill="1" applyBorder="1" applyAlignment="1">
      <alignment horizontal="center" vertical="center" wrapText="1"/>
    </xf>
    <xf numFmtId="0" fontId="7" fillId="4" borderId="11" xfId="0" applyFont="1" applyFill="1" applyBorder="1" applyAlignment="1">
      <alignment horizontal="center" vertical="center" wrapText="1"/>
    </xf>
    <xf numFmtId="170" fontId="6" fillId="12" borderId="20" xfId="0" applyNumberFormat="1" applyFont="1" applyFill="1" applyBorder="1" applyAlignment="1">
      <alignment horizontal="center" vertical="center" wrapText="1"/>
    </xf>
    <xf numFmtId="170" fontId="6" fillId="12" borderId="22" xfId="0" applyNumberFormat="1" applyFont="1" applyFill="1" applyBorder="1" applyAlignment="1">
      <alignment horizontal="center" vertical="center" wrapText="1"/>
    </xf>
    <xf numFmtId="171" fontId="6" fillId="12" borderId="20" xfId="0" applyNumberFormat="1" applyFont="1" applyFill="1" applyBorder="1" applyAlignment="1">
      <alignment horizontal="center" vertical="center" wrapText="1"/>
    </xf>
    <xf numFmtId="171" fontId="6" fillId="12" borderId="22" xfId="0" applyNumberFormat="1" applyFont="1" applyFill="1" applyBorder="1" applyAlignment="1">
      <alignment horizontal="center" vertical="center" wrapText="1"/>
    </xf>
    <xf numFmtId="165" fontId="6" fillId="12" borderId="20" xfId="8" applyFont="1" applyFill="1" applyBorder="1" applyAlignment="1">
      <alignment horizontal="center" vertical="center" wrapText="1"/>
    </xf>
    <xf numFmtId="165" fontId="6" fillId="12" borderId="22" xfId="8" applyFont="1" applyFill="1" applyBorder="1" applyAlignment="1">
      <alignment horizontal="center" vertical="center" wrapText="1"/>
    </xf>
    <xf numFmtId="0" fontId="4" fillId="0" borderId="6" xfId="0" applyFont="1" applyBorder="1" applyAlignment="1">
      <alignment horizontal="justify" vertical="center" wrapText="1"/>
    </xf>
    <xf numFmtId="9" fontId="4" fillId="0" borderId="14" xfId="4" applyFont="1" applyBorder="1" applyAlignment="1">
      <alignment horizontal="center" vertical="center" wrapText="1"/>
    </xf>
    <xf numFmtId="0" fontId="4" fillId="0" borderId="6" xfId="5" applyNumberFormat="1" applyFont="1" applyBorder="1" applyAlignment="1">
      <alignment horizontal="center" vertical="center"/>
    </xf>
    <xf numFmtId="0" fontId="22" fillId="0" borderId="6" xfId="0" applyFont="1" applyBorder="1" applyAlignment="1">
      <alignment horizontal="justify" vertical="center" wrapText="1"/>
    </xf>
    <xf numFmtId="0" fontId="6" fillId="15" borderId="15" xfId="0" applyFont="1" applyFill="1" applyBorder="1" applyAlignment="1">
      <alignment horizontal="left" vertical="center"/>
    </xf>
    <xf numFmtId="0" fontId="4" fillId="0" borderId="6" xfId="0" applyFont="1" applyBorder="1" applyAlignment="1">
      <alignment horizontal="center" vertical="center" wrapText="1"/>
    </xf>
    <xf numFmtId="0" fontId="6" fillId="13" borderId="15" xfId="0" applyFont="1" applyFill="1" applyBorder="1" applyAlignment="1">
      <alignment horizontal="left" vertical="center"/>
    </xf>
    <xf numFmtId="0" fontId="6" fillId="14" borderId="15" xfId="0" applyFont="1" applyFill="1" applyBorder="1" applyAlignment="1">
      <alignment horizontal="left" vertical="center"/>
    </xf>
    <xf numFmtId="0" fontId="4" fillId="0" borderId="20" xfId="0" applyFont="1" applyBorder="1" applyAlignment="1">
      <alignment horizontal="justify" vertical="center" wrapText="1"/>
    </xf>
    <xf numFmtId="0" fontId="4" fillId="0" borderId="22" xfId="0" applyFont="1" applyBorder="1" applyAlignment="1">
      <alignment horizontal="justify" vertical="center" wrapText="1"/>
    </xf>
    <xf numFmtId="0" fontId="4" fillId="0" borderId="27" xfId="0" applyFont="1" applyBorder="1" applyAlignment="1">
      <alignment horizontal="justify" vertical="center" wrapText="1"/>
    </xf>
    <xf numFmtId="167" fontId="4" fillId="0" borderId="6" xfId="5" applyFont="1" applyBorder="1" applyAlignment="1">
      <alignment horizontal="center" vertical="center" wrapText="1"/>
    </xf>
    <xf numFmtId="173" fontId="4" fillId="0" borderId="6" xfId="0" applyNumberFormat="1" applyFont="1" applyBorder="1" applyAlignment="1">
      <alignment horizontal="center" vertical="center"/>
    </xf>
    <xf numFmtId="1" fontId="4" fillId="0" borderId="6" xfId="0" applyNumberFormat="1" applyFont="1" applyBorder="1" applyAlignment="1">
      <alignment horizontal="center" vertical="center" wrapText="1"/>
    </xf>
    <xf numFmtId="0" fontId="4" fillId="0" borderId="6" xfId="0" applyFont="1" applyBorder="1" applyAlignment="1">
      <alignment horizontal="center" vertical="center"/>
    </xf>
    <xf numFmtId="1" fontId="4" fillId="0" borderId="6" xfId="0" applyNumberFormat="1" applyFont="1" applyBorder="1" applyAlignment="1">
      <alignment horizontal="justify" vertical="center" wrapText="1"/>
    </xf>
    <xf numFmtId="0" fontId="4" fillId="0" borderId="6" xfId="5" applyNumberFormat="1" applyFont="1" applyBorder="1" applyAlignment="1">
      <alignment vertical="center" wrapText="1"/>
    </xf>
    <xf numFmtId="0" fontId="6" fillId="16" borderId="15" xfId="0" applyFont="1" applyFill="1" applyBorder="1" applyAlignment="1">
      <alignment horizontal="left" vertical="center"/>
    </xf>
    <xf numFmtId="9" fontId="4" fillId="0" borderId="6" xfId="4" applyFont="1" applyBorder="1" applyAlignment="1">
      <alignment horizontal="center" vertical="center"/>
    </xf>
    <xf numFmtId="167" fontId="4" fillId="0" borderId="6" xfId="5" applyFont="1" applyBorder="1" applyAlignment="1">
      <alignment horizontal="center" vertical="center"/>
    </xf>
    <xf numFmtId="0" fontId="6" fillId="17" borderId="15" xfId="0" applyFont="1" applyFill="1" applyBorder="1" applyAlignment="1">
      <alignment horizontal="left" vertical="center"/>
    </xf>
    <xf numFmtId="1" fontId="4" fillId="0" borderId="6" xfId="0" applyNumberFormat="1" applyFont="1" applyBorder="1" applyAlignment="1">
      <alignment horizontal="center" vertical="center"/>
    </xf>
    <xf numFmtId="0" fontId="4" fillId="0" borderId="6" xfId="0" applyFont="1" applyBorder="1" applyAlignment="1">
      <alignment vertical="center"/>
    </xf>
    <xf numFmtId="1" fontId="4" fillId="0" borderId="6" xfId="0" applyNumberFormat="1" applyFont="1" applyBorder="1" applyAlignment="1">
      <alignment vertical="center" wrapText="1"/>
    </xf>
    <xf numFmtId="1" fontId="4" fillId="0" borderId="20" xfId="0" applyNumberFormat="1" applyFont="1" applyBorder="1" applyAlignment="1">
      <alignment horizontal="center" vertical="center"/>
    </xf>
    <xf numFmtId="1" fontId="4" fillId="0" borderId="27" xfId="0" applyNumberFormat="1" applyFont="1" applyBorder="1" applyAlignment="1">
      <alignment horizontal="center" vertical="center"/>
    </xf>
    <xf numFmtId="1" fontId="4" fillId="0" borderId="19" xfId="5" applyNumberFormat="1" applyFont="1" applyBorder="1" applyAlignment="1">
      <alignment horizontal="center" vertical="center" wrapText="1"/>
    </xf>
    <xf numFmtId="1" fontId="4" fillId="0" borderId="23" xfId="5" applyNumberFormat="1" applyFont="1" applyBorder="1" applyAlignment="1">
      <alignment horizontal="center" vertical="center" wrapText="1"/>
    </xf>
    <xf numFmtId="1" fontId="4" fillId="0" borderId="21" xfId="5" applyNumberFormat="1" applyFont="1" applyBorder="1" applyAlignment="1">
      <alignment horizontal="center" vertical="center" wrapText="1"/>
    </xf>
    <xf numFmtId="1" fontId="4" fillId="0" borderId="6" xfId="5" applyNumberFormat="1" applyFont="1" applyBorder="1" applyAlignment="1">
      <alignment horizontal="center" vertical="center" wrapText="1"/>
    </xf>
    <xf numFmtId="0" fontId="4" fillId="0" borderId="12" xfId="0" applyFont="1" applyBorder="1" applyAlignment="1">
      <alignment horizontal="justify" vertical="center" wrapText="1"/>
    </xf>
    <xf numFmtId="0" fontId="4" fillId="0" borderId="25" xfId="0" applyFont="1" applyBorder="1" applyAlignment="1">
      <alignment horizontal="justify" vertical="center" wrapText="1"/>
    </xf>
    <xf numFmtId="0" fontId="4" fillId="0" borderId="13" xfId="0" applyFont="1" applyBorder="1" applyAlignment="1">
      <alignment horizontal="justify" vertical="center" wrapText="1"/>
    </xf>
    <xf numFmtId="167" fontId="4" fillId="0" borderId="20" xfId="5" applyFont="1" applyBorder="1" applyAlignment="1">
      <alignment horizontal="center" vertical="center" wrapText="1"/>
    </xf>
    <xf numFmtId="167" fontId="4" fillId="0" borderId="22" xfId="5" applyFont="1" applyBorder="1" applyAlignment="1">
      <alignment horizontal="center" vertical="center" wrapText="1"/>
    </xf>
    <xf numFmtId="167" fontId="4" fillId="0" borderId="27" xfId="5" applyFont="1" applyBorder="1" applyAlignment="1">
      <alignment horizontal="center" vertical="center" wrapText="1"/>
    </xf>
    <xf numFmtId="173" fontId="4" fillId="0" borderId="20" xfId="0" applyNumberFormat="1" applyFont="1" applyBorder="1" applyAlignment="1">
      <alignment horizontal="center" vertical="center"/>
    </xf>
    <xf numFmtId="173" fontId="4" fillId="0" borderId="22" xfId="0" applyNumberFormat="1" applyFont="1" applyBorder="1" applyAlignment="1">
      <alignment horizontal="center" vertical="center"/>
    </xf>
    <xf numFmtId="173" fontId="4" fillId="0" borderId="27" xfId="0" applyNumberFormat="1" applyFont="1" applyBorder="1" applyAlignment="1">
      <alignment horizontal="center" vertical="center"/>
    </xf>
    <xf numFmtId="0" fontId="4" fillId="0" borderId="0" xfId="0" applyFont="1" applyAlignment="1">
      <alignment horizontal="justify" vertical="center" wrapText="1"/>
    </xf>
    <xf numFmtId="0" fontId="4" fillId="0" borderId="23" xfId="0" applyFont="1" applyBorder="1" applyAlignment="1">
      <alignment horizontal="justify" vertical="center" wrapText="1"/>
    </xf>
    <xf numFmtId="1" fontId="4" fillId="0" borderId="20" xfId="0" applyNumberFormat="1" applyFont="1" applyBorder="1" applyAlignment="1">
      <alignment horizontal="center" vertical="center" wrapText="1"/>
    </xf>
    <xf numFmtId="1" fontId="4" fillId="0" borderId="22" xfId="0" applyNumberFormat="1" applyFont="1" applyBorder="1" applyAlignment="1">
      <alignment horizontal="center" vertical="center" wrapText="1"/>
    </xf>
    <xf numFmtId="1" fontId="4" fillId="0" borderId="27" xfId="0" applyNumberFormat="1" applyFont="1" applyBorder="1" applyAlignment="1">
      <alignment horizontal="center" vertical="center" wrapText="1"/>
    </xf>
    <xf numFmtId="1" fontId="4" fillId="0" borderId="20" xfId="5" applyNumberFormat="1" applyFont="1" applyBorder="1" applyAlignment="1">
      <alignment horizontal="center" vertical="center" wrapText="1"/>
    </xf>
    <xf numFmtId="1" fontId="4" fillId="0" borderId="22" xfId="5" applyNumberFormat="1" applyFont="1" applyBorder="1" applyAlignment="1">
      <alignment horizontal="center" vertical="center" wrapText="1"/>
    </xf>
    <xf numFmtId="1" fontId="4" fillId="0" borderId="27" xfId="5" applyNumberFormat="1" applyFont="1" applyBorder="1" applyAlignment="1">
      <alignment horizontal="center" vertical="center" wrapText="1"/>
    </xf>
    <xf numFmtId="1" fontId="4" fillId="0" borderId="20" xfId="5" applyNumberFormat="1" applyFont="1" applyBorder="1" applyAlignment="1">
      <alignment horizontal="center" vertical="center"/>
    </xf>
    <xf numFmtId="1" fontId="4" fillId="0" borderId="22" xfId="5" applyNumberFormat="1" applyFont="1" applyBorder="1" applyAlignment="1">
      <alignment horizontal="center" vertical="center"/>
    </xf>
    <xf numFmtId="1" fontId="4" fillId="0" borderId="27" xfId="5" applyNumberFormat="1" applyFont="1" applyBorder="1" applyAlignment="1">
      <alignment horizontal="center" vertical="center"/>
    </xf>
    <xf numFmtId="9" fontId="4" fillId="0" borderId="20" xfId="4" applyFont="1" applyBorder="1" applyAlignment="1">
      <alignment horizontal="center" vertical="center"/>
    </xf>
    <xf numFmtId="9" fontId="4" fillId="0" borderId="27" xfId="4" applyFont="1" applyBorder="1" applyAlignment="1">
      <alignment horizontal="center" vertical="center"/>
    </xf>
    <xf numFmtId="1" fontId="4" fillId="0" borderId="14" xfId="0" applyNumberFormat="1" applyFont="1" applyBorder="1" applyAlignment="1">
      <alignment horizontal="center" vertical="center" wrapText="1"/>
    </xf>
    <xf numFmtId="0" fontId="4" fillId="0" borderId="20"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7" xfId="0" applyFont="1" applyBorder="1" applyAlignment="1">
      <alignment horizontal="center" vertical="center" wrapText="1"/>
    </xf>
    <xf numFmtId="1" fontId="4" fillId="0" borderId="16" xfId="0" applyNumberFormat="1" applyFont="1" applyBorder="1" applyAlignment="1">
      <alignment horizontal="center" vertical="center"/>
    </xf>
    <xf numFmtId="2" fontId="4" fillId="0" borderId="6" xfId="0" applyNumberFormat="1" applyFont="1" applyBorder="1" applyAlignment="1">
      <alignment horizontal="center" vertical="center" wrapText="1"/>
    </xf>
    <xf numFmtId="0" fontId="4" fillId="0" borderId="16" xfId="0" applyFont="1" applyBorder="1" applyAlignment="1">
      <alignment horizontal="justify" vertical="center" wrapText="1"/>
    </xf>
    <xf numFmtId="3" fontId="4" fillId="0" borderId="6" xfId="0" applyNumberFormat="1" applyFont="1" applyBorder="1" applyAlignment="1">
      <alignment horizontal="justify" vertical="center" wrapText="1"/>
    </xf>
    <xf numFmtId="0" fontId="4" fillId="0" borderId="21" xfId="0" applyFont="1" applyBorder="1" applyAlignment="1">
      <alignment horizontal="center" vertical="center" wrapText="1"/>
    </xf>
    <xf numFmtId="0" fontId="4" fillId="0" borderId="14" xfId="0" applyFont="1" applyBorder="1" applyAlignment="1">
      <alignment horizontal="center" vertical="center" wrapText="1"/>
    </xf>
    <xf numFmtId="9" fontId="4" fillId="0" borderId="15" xfId="4" applyFont="1" applyBorder="1" applyAlignment="1">
      <alignment horizontal="center" vertical="center" wrapText="1"/>
    </xf>
    <xf numFmtId="2" fontId="4" fillId="0" borderId="27" xfId="0" applyNumberFormat="1" applyFont="1" applyBorder="1" applyAlignment="1">
      <alignment vertical="center" wrapText="1"/>
    </xf>
    <xf numFmtId="2" fontId="4" fillId="0" borderId="6" xfId="0" applyNumberFormat="1" applyFont="1" applyBorder="1" applyAlignment="1">
      <alignment vertical="center" wrapText="1"/>
    </xf>
    <xf numFmtId="0" fontId="4" fillId="0" borderId="6" xfId="0" applyFont="1" applyBorder="1" applyAlignment="1">
      <alignment horizontal="justify" vertical="center"/>
    </xf>
    <xf numFmtId="9" fontId="4" fillId="0" borderId="14" xfId="4" applyFont="1" applyBorder="1" applyAlignment="1">
      <alignment horizontal="center" vertical="center"/>
    </xf>
    <xf numFmtId="0" fontId="4" fillId="0" borderId="20" xfId="5" applyNumberFormat="1" applyFont="1" applyBorder="1" applyAlignment="1">
      <alignment horizontal="center" vertical="center"/>
    </xf>
    <xf numFmtId="0" fontId="4" fillId="0" borderId="22" xfId="5" applyNumberFormat="1" applyFont="1" applyBorder="1" applyAlignment="1">
      <alignment horizontal="center" vertical="center"/>
    </xf>
    <xf numFmtId="0" fontId="4" fillId="0" borderId="27" xfId="5" applyNumberFormat="1" applyFont="1" applyBorder="1" applyAlignment="1">
      <alignment horizontal="center" vertical="center"/>
    </xf>
    <xf numFmtId="9" fontId="4" fillId="0" borderId="6" xfId="4" applyFont="1" applyBorder="1" applyAlignment="1">
      <alignment horizontal="center" vertical="center" wrapText="1"/>
    </xf>
    <xf numFmtId="1" fontId="4" fillId="0" borderId="23" xfId="0" applyNumberFormat="1" applyFont="1" applyBorder="1" applyAlignment="1">
      <alignment horizontal="justify"/>
    </xf>
    <xf numFmtId="0" fontId="6" fillId="0" borderId="0" xfId="0" applyFont="1" applyAlignment="1">
      <alignment horizontal="justify" vertical="center" wrapText="1"/>
    </xf>
    <xf numFmtId="0" fontId="4" fillId="0" borderId="23" xfId="0" applyFont="1" applyBorder="1" applyAlignment="1">
      <alignment horizontal="justify"/>
    </xf>
    <xf numFmtId="0" fontId="4" fillId="0" borderId="0" xfId="0" applyFont="1" applyAlignment="1">
      <alignment horizontal="justify"/>
    </xf>
    <xf numFmtId="2" fontId="4" fillId="0" borderId="20" xfId="0" applyNumberFormat="1" applyFont="1" applyBorder="1" applyAlignment="1">
      <alignment vertical="center" wrapText="1"/>
    </xf>
    <xf numFmtId="2" fontId="4" fillId="0" borderId="22" xfId="0" applyNumberFormat="1" applyFont="1" applyBorder="1" applyAlignment="1">
      <alignment vertical="center" wrapText="1"/>
    </xf>
    <xf numFmtId="1" fontId="4" fillId="0" borderId="22" xfId="0" applyNumberFormat="1" applyFont="1" applyBorder="1" applyAlignment="1">
      <alignment horizontal="center" vertical="center"/>
    </xf>
    <xf numFmtId="171" fontId="4" fillId="0" borderId="27" xfId="0" applyNumberFormat="1" applyFont="1" applyBorder="1" applyAlignment="1">
      <alignment horizontal="center" vertical="center"/>
    </xf>
    <xf numFmtId="171" fontId="4" fillId="0" borderId="6" xfId="0" applyNumberFormat="1" applyFont="1" applyBorder="1" applyAlignment="1">
      <alignment horizontal="center" vertical="center"/>
    </xf>
    <xf numFmtId="0" fontId="4" fillId="0" borderId="6" xfId="0" applyFont="1" applyFill="1" applyBorder="1" applyAlignment="1">
      <alignment horizontal="justify" vertical="center" wrapText="1"/>
    </xf>
    <xf numFmtId="0" fontId="4" fillId="0" borderId="20" xfId="5" applyNumberFormat="1" applyFont="1" applyBorder="1" applyAlignment="1">
      <alignment horizontal="center" vertical="center" wrapText="1"/>
    </xf>
    <xf numFmtId="0" fontId="4" fillId="0" borderId="22" xfId="5" applyNumberFormat="1" applyFont="1" applyBorder="1" applyAlignment="1">
      <alignment horizontal="center" vertical="center" wrapText="1"/>
    </xf>
    <xf numFmtId="0" fontId="4" fillId="0" borderId="27" xfId="5" applyNumberFormat="1" applyFont="1" applyBorder="1" applyAlignment="1">
      <alignment horizontal="center" vertical="center" wrapText="1"/>
    </xf>
    <xf numFmtId="3" fontId="4" fillId="0" borderId="6" xfId="0" applyNumberFormat="1" applyFont="1" applyBorder="1" applyAlignment="1">
      <alignment horizontal="center" vertical="center"/>
    </xf>
    <xf numFmtId="2" fontId="4" fillId="0" borderId="20" xfId="0" applyNumberFormat="1" applyFont="1" applyBorder="1" applyAlignment="1">
      <alignment horizontal="center" vertical="center" wrapText="1"/>
    </xf>
    <xf numFmtId="0" fontId="4" fillId="0" borderId="20" xfId="0" applyFont="1" applyBorder="1" applyAlignment="1">
      <alignment horizontal="justify" vertical="center"/>
    </xf>
    <xf numFmtId="3" fontId="4" fillId="0" borderId="20" xfId="0" applyNumberFormat="1" applyFont="1" applyBorder="1" applyAlignment="1">
      <alignment horizontal="center" vertical="center"/>
    </xf>
    <xf numFmtId="174" fontId="4" fillId="0" borderId="20" xfId="5" applyNumberFormat="1" applyFont="1" applyBorder="1" applyAlignment="1">
      <alignment horizontal="center" vertical="center"/>
    </xf>
    <xf numFmtId="174" fontId="4" fillId="0" borderId="22" xfId="5" applyNumberFormat="1" applyFont="1" applyBorder="1" applyAlignment="1">
      <alignment horizontal="center" vertical="center"/>
    </xf>
    <xf numFmtId="174" fontId="4" fillId="0" borderId="27" xfId="5" applyNumberFormat="1" applyFont="1" applyBorder="1" applyAlignment="1">
      <alignment horizontal="center" vertical="center"/>
    </xf>
    <xf numFmtId="3" fontId="8" fillId="6" borderId="20" xfId="0" applyNumberFormat="1" applyFont="1" applyFill="1" applyBorder="1" applyAlignment="1">
      <alignment horizontal="center" vertical="center" wrapText="1"/>
    </xf>
    <xf numFmtId="3" fontId="8" fillId="6" borderId="22" xfId="0" applyNumberFormat="1" applyFont="1" applyFill="1" applyBorder="1" applyAlignment="1">
      <alignment horizontal="center" vertical="center" wrapText="1"/>
    </xf>
    <xf numFmtId="169" fontId="4" fillId="0" borderId="6" xfId="0" applyNumberFormat="1" applyFont="1" applyBorder="1" applyAlignment="1">
      <alignment horizontal="center" vertical="center" wrapText="1"/>
    </xf>
    <xf numFmtId="3" fontId="4" fillId="0" borderId="22" xfId="0" applyNumberFormat="1" applyFont="1" applyBorder="1" applyAlignment="1">
      <alignment horizontal="center" vertical="center"/>
    </xf>
    <xf numFmtId="3" fontId="4" fillId="0" borderId="27" xfId="0" applyNumberFormat="1" applyFont="1" applyBorder="1" applyAlignment="1">
      <alignment horizontal="center" vertical="center"/>
    </xf>
    <xf numFmtId="169" fontId="4" fillId="0" borderId="20" xfId="0" applyNumberFormat="1" applyFont="1" applyBorder="1" applyAlignment="1">
      <alignment horizontal="center" vertical="center" wrapText="1"/>
    </xf>
    <xf numFmtId="169" fontId="4" fillId="0" borderId="22" xfId="0" applyNumberFormat="1" applyFont="1" applyBorder="1" applyAlignment="1">
      <alignment horizontal="center" vertical="center" wrapText="1"/>
    </xf>
    <xf numFmtId="169" fontId="4" fillId="0" borderId="27" xfId="0" applyNumberFormat="1" applyFont="1" applyBorder="1" applyAlignment="1">
      <alignment horizontal="center" vertical="center" wrapText="1"/>
    </xf>
    <xf numFmtId="169" fontId="4" fillId="0" borderId="6" xfId="0" applyNumberFormat="1" applyFont="1" applyBorder="1" applyAlignment="1" applyProtection="1">
      <alignment horizontal="center" vertical="center" wrapText="1"/>
      <protection locked="0"/>
    </xf>
    <xf numFmtId="3" fontId="4" fillId="0" borderId="7" xfId="0" applyNumberFormat="1" applyFont="1" applyBorder="1" applyAlignment="1">
      <alignment horizontal="center" vertical="center" wrapText="1"/>
    </xf>
    <xf numFmtId="0" fontId="6" fillId="0" borderId="0" xfId="0" applyFont="1" applyAlignment="1">
      <alignment horizontal="center" vertical="center"/>
    </xf>
    <xf numFmtId="171" fontId="6" fillId="0" borderId="0" xfId="0" applyNumberFormat="1" applyFont="1" applyAlignment="1">
      <alignment horizontal="justify" vertical="center"/>
    </xf>
    <xf numFmtId="0" fontId="6" fillId="0" borderId="0" xfId="0" applyFont="1" applyAlignment="1">
      <alignment horizontal="justify"/>
    </xf>
    <xf numFmtId="0" fontId="4" fillId="6" borderId="0" xfId="0" applyFont="1" applyFill="1" applyAlignment="1">
      <alignment horizontal="center" vertical="center" wrapText="1"/>
    </xf>
    <xf numFmtId="0" fontId="4" fillId="0" borderId="16" xfId="0" applyFont="1" applyBorder="1" applyAlignment="1">
      <alignment horizontal="center" vertical="center" wrapText="1"/>
    </xf>
    <xf numFmtId="167" fontId="4" fillId="0" borderId="6" xfId="1" applyFont="1" applyBorder="1" applyAlignment="1">
      <alignment horizontal="justify" vertical="center" wrapText="1"/>
    </xf>
    <xf numFmtId="176" fontId="4" fillId="0" borderId="20" xfId="12" applyNumberFormat="1" applyFont="1" applyBorder="1" applyAlignment="1">
      <alignment horizontal="center" vertical="center" wrapText="1"/>
    </xf>
    <xf numFmtId="176" fontId="4" fillId="0" borderId="29" xfId="12" applyNumberFormat="1" applyFont="1" applyBorder="1" applyAlignment="1">
      <alignment horizontal="center" vertical="center" wrapText="1"/>
    </xf>
    <xf numFmtId="169" fontId="4" fillId="0" borderId="20" xfId="0" applyNumberFormat="1" applyFont="1" applyBorder="1" applyAlignment="1" applyProtection="1">
      <alignment horizontal="center" vertical="center" wrapText="1"/>
      <protection locked="0"/>
    </xf>
    <xf numFmtId="169" fontId="4" fillId="0" borderId="22" xfId="0" applyNumberFormat="1" applyFont="1" applyBorder="1" applyAlignment="1" applyProtection="1">
      <alignment horizontal="center" vertical="center" wrapText="1"/>
      <protection locked="0"/>
    </xf>
    <xf numFmtId="169" fontId="4" fillId="0" borderId="27" xfId="0" applyNumberFormat="1" applyFont="1" applyBorder="1" applyAlignment="1" applyProtection="1">
      <alignment horizontal="center" vertical="center" wrapText="1"/>
      <protection locked="0"/>
    </xf>
    <xf numFmtId="167" fontId="8" fillId="6" borderId="6" xfId="1" applyFont="1" applyFill="1" applyBorder="1" applyAlignment="1">
      <alignment horizontal="right" vertical="center" wrapText="1"/>
    </xf>
    <xf numFmtId="176" fontId="4" fillId="0" borderId="22" xfId="12" applyNumberFormat="1" applyFont="1" applyBorder="1" applyAlignment="1">
      <alignment horizontal="center" vertical="center" wrapText="1"/>
    </xf>
    <xf numFmtId="176" fontId="4" fillId="0" borderId="27" xfId="12" applyNumberFormat="1" applyFont="1" applyBorder="1" applyAlignment="1">
      <alignment horizontal="center" vertical="center" wrapText="1"/>
    </xf>
    <xf numFmtId="9" fontId="4" fillId="0" borderId="6" xfId="3"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8" xfId="0" applyFont="1" applyBorder="1" applyAlignment="1">
      <alignment horizontal="center" vertical="center" wrapText="1"/>
    </xf>
    <xf numFmtId="0" fontId="6" fillId="0" borderId="10"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7" xfId="0" applyFont="1" applyBorder="1" applyAlignment="1">
      <alignment horizontal="center" vertical="center"/>
    </xf>
    <xf numFmtId="0" fontId="6" fillId="0" borderId="21" xfId="0" applyFont="1" applyBorder="1" applyAlignment="1">
      <alignment horizontal="center" vertical="center"/>
    </xf>
    <xf numFmtId="0" fontId="6" fillId="0" borderId="13" xfId="0" applyFont="1" applyBorder="1" applyAlignment="1">
      <alignment horizontal="center" vertical="center"/>
    </xf>
    <xf numFmtId="1" fontId="6" fillId="12" borderId="35" xfId="0" applyNumberFormat="1" applyFont="1" applyFill="1" applyBorder="1" applyAlignment="1">
      <alignment horizontal="center" vertical="center" wrapText="1"/>
    </xf>
    <xf numFmtId="1" fontId="6" fillId="12" borderId="37" xfId="0" applyNumberFormat="1" applyFont="1" applyFill="1" applyBorder="1" applyAlignment="1">
      <alignment horizontal="center" vertical="center" wrapText="1"/>
    </xf>
    <xf numFmtId="0" fontId="7" fillId="4" borderId="19" xfId="0" applyFont="1" applyFill="1" applyBorder="1" applyAlignment="1">
      <alignment horizontal="center" vertical="center" textRotation="90" wrapText="1"/>
    </xf>
    <xf numFmtId="0" fontId="7" fillId="4" borderId="21" xfId="0" applyFont="1" applyFill="1" applyBorder="1" applyAlignment="1">
      <alignment horizontal="center" vertical="center" textRotation="90" wrapText="1"/>
    </xf>
    <xf numFmtId="172" fontId="6" fillId="12" borderId="6" xfId="0" applyNumberFormat="1" applyFont="1" applyFill="1" applyBorder="1" applyAlignment="1">
      <alignment horizontal="center" vertical="center" wrapText="1"/>
    </xf>
    <xf numFmtId="3" fontId="6" fillId="12" borderId="36" xfId="0" applyNumberFormat="1" applyFont="1" applyFill="1" applyBorder="1" applyAlignment="1">
      <alignment horizontal="center" vertical="center" wrapText="1"/>
    </xf>
    <xf numFmtId="3" fontId="6" fillId="12" borderId="24" xfId="0" applyNumberFormat="1" applyFont="1" applyFill="1" applyBorder="1" applyAlignment="1">
      <alignment horizontal="center" vertical="center" wrapText="1"/>
    </xf>
    <xf numFmtId="171" fontId="6" fillId="12" borderId="27" xfId="0" applyNumberFormat="1" applyFont="1" applyFill="1" applyBorder="1" applyAlignment="1">
      <alignment horizontal="center" vertical="center" wrapText="1"/>
    </xf>
    <xf numFmtId="170" fontId="6" fillId="12" borderId="19" xfId="0" applyNumberFormat="1" applyFont="1" applyFill="1" applyBorder="1" applyAlignment="1">
      <alignment horizontal="center" vertical="center" wrapText="1"/>
    </xf>
    <xf numFmtId="170" fontId="6" fillId="12" borderId="23" xfId="0" applyNumberFormat="1" applyFont="1" applyFill="1" applyBorder="1" applyAlignment="1">
      <alignment horizontal="center" vertical="center" wrapText="1"/>
    </xf>
    <xf numFmtId="175" fontId="6" fillId="12" borderId="19" xfId="2" applyNumberFormat="1" applyFont="1" applyFill="1" applyBorder="1" applyAlignment="1">
      <alignment horizontal="center" vertical="center" wrapText="1"/>
    </xf>
    <xf numFmtId="175" fontId="6" fillId="12" borderId="23" xfId="2" applyNumberFormat="1" applyFont="1" applyFill="1" applyBorder="1" applyAlignment="1">
      <alignment horizontal="center" vertical="center" wrapText="1"/>
    </xf>
    <xf numFmtId="0" fontId="6" fillId="12" borderId="27" xfId="0" applyFont="1" applyFill="1" applyBorder="1" applyAlignment="1">
      <alignment horizontal="center" vertical="center" wrapText="1"/>
    </xf>
    <xf numFmtId="167" fontId="4" fillId="6" borderId="6" xfId="1" applyFont="1" applyFill="1" applyBorder="1" applyAlignment="1">
      <alignment horizontal="right" vertical="center" wrapText="1"/>
    </xf>
    <xf numFmtId="1" fontId="8" fillId="0" borderId="20" xfId="0" applyNumberFormat="1" applyFont="1" applyFill="1" applyBorder="1" applyAlignment="1">
      <alignment horizontal="center" vertical="center" wrapText="1"/>
    </xf>
    <xf numFmtId="1" fontId="8" fillId="0" borderId="22" xfId="0" applyNumberFormat="1" applyFont="1" applyFill="1" applyBorder="1" applyAlignment="1">
      <alignment horizontal="center" vertical="center" wrapText="1"/>
    </xf>
    <xf numFmtId="1" fontId="8" fillId="0" borderId="27" xfId="0" applyNumberFormat="1" applyFont="1" applyFill="1" applyBorder="1" applyAlignment="1">
      <alignment horizontal="center" vertical="center" wrapText="1"/>
    </xf>
    <xf numFmtId="173" fontId="8" fillId="0" borderId="20" xfId="0" applyNumberFormat="1" applyFont="1" applyFill="1" applyBorder="1" applyAlignment="1">
      <alignment horizontal="center" vertical="center" wrapText="1"/>
    </xf>
    <xf numFmtId="173" fontId="8" fillId="0" borderId="22" xfId="0" applyNumberFormat="1" applyFont="1" applyFill="1" applyBorder="1" applyAlignment="1">
      <alignment horizontal="center" vertical="center" wrapText="1"/>
    </xf>
    <xf numFmtId="10" fontId="8" fillId="0" borderId="20" xfId="3" applyNumberFormat="1" applyFont="1" applyFill="1" applyBorder="1" applyAlignment="1">
      <alignment horizontal="center" vertical="center" wrapText="1"/>
    </xf>
    <xf numFmtId="10" fontId="8" fillId="0" borderId="22" xfId="3" applyNumberFormat="1" applyFont="1" applyFill="1" applyBorder="1" applyAlignment="1">
      <alignment horizontal="center" vertical="center" wrapText="1"/>
    </xf>
    <xf numFmtId="10" fontId="8" fillId="0" borderId="27" xfId="3" applyNumberFormat="1" applyFont="1" applyFill="1" applyBorder="1" applyAlignment="1">
      <alignment horizontal="center" vertical="center" wrapText="1"/>
    </xf>
    <xf numFmtId="1" fontId="7" fillId="6" borderId="22" xfId="0" applyNumberFormat="1" applyFont="1" applyFill="1" applyBorder="1" applyAlignment="1">
      <alignment horizontal="center" vertical="center" wrapText="1"/>
    </xf>
    <xf numFmtId="1" fontId="7" fillId="6" borderId="27" xfId="0" applyNumberFormat="1" applyFont="1" applyFill="1" applyBorder="1" applyAlignment="1">
      <alignment horizontal="center" vertical="center" wrapText="1"/>
    </xf>
    <xf numFmtId="0" fontId="8" fillId="6" borderId="20" xfId="0" applyFont="1" applyFill="1" applyBorder="1" applyAlignment="1">
      <alignment horizontal="justify" vertical="center" wrapText="1"/>
    </xf>
    <xf numFmtId="0" fontId="8" fillId="6" borderId="27" xfId="0" applyFont="1" applyFill="1" applyBorder="1" applyAlignment="1">
      <alignment horizontal="justify" vertical="center" wrapText="1"/>
    </xf>
    <xf numFmtId="0" fontId="8" fillId="6" borderId="20" xfId="0" applyFont="1" applyFill="1" applyBorder="1" applyAlignment="1">
      <alignment horizontal="center" vertical="center" wrapText="1"/>
    </xf>
    <xf numFmtId="0" fontId="8" fillId="6" borderId="27" xfId="0" applyFont="1" applyFill="1" applyBorder="1" applyAlignment="1">
      <alignment horizontal="center" vertical="center" wrapText="1"/>
    </xf>
    <xf numFmtId="10" fontId="8" fillId="6" borderId="20" xfId="3" applyNumberFormat="1" applyFont="1" applyFill="1" applyBorder="1" applyAlignment="1">
      <alignment horizontal="center" vertical="center" wrapText="1"/>
    </xf>
    <xf numFmtId="10" fontId="8" fillId="6" borderId="27" xfId="3" applyNumberFormat="1" applyFont="1" applyFill="1" applyBorder="1" applyAlignment="1">
      <alignment horizontal="center" vertical="center" wrapText="1"/>
    </xf>
    <xf numFmtId="0" fontId="7" fillId="6" borderId="20" xfId="0" applyFont="1" applyFill="1" applyBorder="1" applyAlignment="1">
      <alignment horizontal="center" vertical="center"/>
    </xf>
    <xf numFmtId="0" fontId="7" fillId="6" borderId="22" xfId="0" applyFont="1" applyFill="1" applyBorder="1" applyAlignment="1">
      <alignment horizontal="center" vertical="center"/>
    </xf>
    <xf numFmtId="0" fontId="8" fillId="6" borderId="22" xfId="0" applyFont="1" applyFill="1" applyBorder="1" applyAlignment="1">
      <alignment horizontal="justify" vertical="center" wrapText="1"/>
    </xf>
    <xf numFmtId="0" fontId="8" fillId="6" borderId="22" xfId="0" applyFont="1" applyFill="1" applyBorder="1" applyAlignment="1">
      <alignment horizontal="center" vertical="center" wrapText="1"/>
    </xf>
    <xf numFmtId="3" fontId="8" fillId="0" borderId="20" xfId="0" applyNumberFormat="1" applyFont="1" applyFill="1" applyBorder="1" applyAlignment="1">
      <alignment horizontal="center" vertical="center" wrapText="1"/>
    </xf>
    <xf numFmtId="3" fontId="8" fillId="0" borderId="22" xfId="0" applyNumberFormat="1" applyFont="1" applyFill="1" applyBorder="1" applyAlignment="1">
      <alignment horizontal="center" vertical="center" wrapText="1"/>
    </xf>
    <xf numFmtId="3" fontId="8" fillId="0" borderId="27" xfId="0" applyNumberFormat="1" applyFont="1" applyFill="1" applyBorder="1" applyAlignment="1">
      <alignment horizontal="center" vertical="center" wrapText="1"/>
    </xf>
    <xf numFmtId="0" fontId="8" fillId="0" borderId="20" xfId="0" applyNumberFormat="1" applyFont="1" applyFill="1" applyBorder="1" applyAlignment="1">
      <alignment horizontal="center" vertical="center" wrapText="1"/>
    </xf>
    <xf numFmtId="0" fontId="8" fillId="0" borderId="22" xfId="0" applyNumberFormat="1" applyFont="1" applyFill="1" applyBorder="1" applyAlignment="1">
      <alignment horizontal="center" vertical="center" wrapText="1"/>
    </xf>
    <xf numFmtId="0" fontId="8" fillId="0" borderId="27" xfId="0" applyNumberFormat="1" applyFont="1" applyFill="1" applyBorder="1" applyAlignment="1">
      <alignment horizontal="center" vertical="center" wrapText="1"/>
    </xf>
    <xf numFmtId="0" fontId="8" fillId="6" borderId="6"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8" fillId="6" borderId="23" xfId="0" applyFont="1" applyFill="1" applyBorder="1" applyAlignment="1">
      <alignment horizontal="justify" vertical="center" wrapText="1"/>
    </xf>
    <xf numFmtId="10" fontId="8" fillId="6" borderId="22" xfId="3" applyNumberFormat="1" applyFont="1" applyFill="1" applyBorder="1" applyAlignment="1">
      <alignment horizontal="center" vertical="center" wrapText="1"/>
    </xf>
    <xf numFmtId="0" fontId="8" fillId="0" borderId="6" xfId="0" applyFont="1" applyFill="1" applyBorder="1" applyAlignment="1">
      <alignment horizontal="justify" vertical="center" wrapText="1"/>
    </xf>
    <xf numFmtId="0" fontId="7" fillId="0" borderId="27" xfId="0" applyFont="1" applyFill="1" applyBorder="1" applyAlignment="1">
      <alignment horizontal="center" vertical="center" wrapText="1"/>
    </xf>
    <xf numFmtId="0" fontId="8" fillId="0" borderId="22" xfId="0" applyFont="1" applyFill="1" applyBorder="1" applyAlignment="1">
      <alignment horizontal="justify" vertical="center" wrapText="1"/>
    </xf>
    <xf numFmtId="3" fontId="4" fillId="0" borderId="20" xfId="13" applyNumberFormat="1" applyFont="1" applyBorder="1" applyAlignment="1">
      <alignment horizontal="center" vertical="center"/>
    </xf>
    <xf numFmtId="3" fontId="4" fillId="0" borderId="22" xfId="13" applyNumberFormat="1" applyFont="1" applyBorder="1" applyAlignment="1">
      <alignment horizontal="center" vertical="center"/>
    </xf>
    <xf numFmtId="3" fontId="25" fillId="0" borderId="6" xfId="0" applyNumberFormat="1" applyFont="1" applyBorder="1" applyAlignment="1">
      <alignment horizontal="center" vertical="center"/>
    </xf>
    <xf numFmtId="1" fontId="8" fillId="6" borderId="20" xfId="0" applyNumberFormat="1" applyFont="1" applyFill="1" applyBorder="1" applyAlignment="1">
      <alignment horizontal="center" vertical="center" wrapText="1"/>
    </xf>
    <xf numFmtId="1" fontId="8" fillId="6" borderId="22" xfId="0" applyNumberFormat="1" applyFont="1" applyFill="1" applyBorder="1" applyAlignment="1">
      <alignment horizontal="center" vertical="center" wrapText="1"/>
    </xf>
    <xf numFmtId="9" fontId="8" fillId="6" borderId="20" xfId="3" applyFont="1" applyFill="1" applyBorder="1" applyAlignment="1">
      <alignment horizontal="center" vertical="center" wrapText="1"/>
    </xf>
    <xf numFmtId="9" fontId="8" fillId="6" borderId="22" xfId="3" applyFont="1" applyFill="1" applyBorder="1" applyAlignment="1">
      <alignment horizontal="center" vertical="center" wrapText="1"/>
    </xf>
    <xf numFmtId="171" fontId="4" fillId="6" borderId="20" xfId="0" applyNumberFormat="1" applyFont="1" applyFill="1" applyBorder="1" applyAlignment="1">
      <alignment horizontal="center" vertical="center" wrapText="1"/>
    </xf>
    <xf numFmtId="171" fontId="4" fillId="6" borderId="27" xfId="0" applyNumberFormat="1" applyFont="1" applyFill="1" applyBorder="1" applyAlignment="1">
      <alignment horizontal="center" vertical="center" wrapText="1"/>
    </xf>
    <xf numFmtId="0" fontId="8" fillId="6" borderId="6" xfId="0" applyFont="1" applyFill="1" applyBorder="1" applyAlignment="1">
      <alignment horizontal="justify" vertical="center" wrapText="1"/>
    </xf>
    <xf numFmtId="0" fontId="8" fillId="6" borderId="19" xfId="0" applyFont="1" applyFill="1" applyBorder="1" applyAlignment="1">
      <alignment horizontal="justify" vertical="center" wrapText="1"/>
    </xf>
    <xf numFmtId="3" fontId="4" fillId="0" borderId="12" xfId="13" applyNumberFormat="1" applyFont="1" applyBorder="1" applyAlignment="1">
      <alignment horizontal="center" vertical="center"/>
    </xf>
    <xf numFmtId="3" fontId="4" fillId="0" borderId="25" xfId="13" applyNumberFormat="1" applyFont="1" applyBorder="1" applyAlignment="1">
      <alignment horizontal="center" vertical="center"/>
    </xf>
    <xf numFmtId="0" fontId="7" fillId="14" borderId="15" xfId="0" applyFont="1" applyFill="1" applyBorder="1" applyAlignment="1">
      <alignment horizontal="left" vertical="center"/>
    </xf>
    <xf numFmtId="0" fontId="8" fillId="6" borderId="19" xfId="0" applyFont="1" applyFill="1" applyBorder="1" applyAlignment="1">
      <alignment horizontal="center" vertical="center" wrapText="1"/>
    </xf>
    <xf numFmtId="0" fontId="8" fillId="6" borderId="11" xfId="0" applyFont="1" applyFill="1" applyBorder="1" applyAlignment="1">
      <alignment horizontal="center" vertical="center" wrapText="1"/>
    </xf>
    <xf numFmtId="0" fontId="8" fillId="6" borderId="12" xfId="0" applyFont="1" applyFill="1" applyBorder="1" applyAlignment="1">
      <alignment horizontal="center" vertical="center" wrapText="1"/>
    </xf>
    <xf numFmtId="0" fontId="8" fillId="6" borderId="23" xfId="0" applyFont="1" applyFill="1" applyBorder="1" applyAlignment="1">
      <alignment horizontal="center" vertical="center" wrapText="1"/>
    </xf>
    <xf numFmtId="0" fontId="8" fillId="6" borderId="0"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4" fillId="6" borderId="6" xfId="0" applyFont="1" applyFill="1" applyBorder="1" applyAlignment="1">
      <alignment horizontal="justify" vertical="center" wrapText="1"/>
    </xf>
    <xf numFmtId="0" fontId="4" fillId="6" borderId="6" xfId="0" applyFont="1" applyFill="1" applyBorder="1" applyAlignment="1">
      <alignment horizontal="center" vertical="center" wrapText="1"/>
    </xf>
    <xf numFmtId="9" fontId="4" fillId="6" borderId="20" xfId="3" applyFont="1" applyFill="1" applyBorder="1" applyAlignment="1">
      <alignment horizontal="center" vertical="center" wrapText="1"/>
    </xf>
    <xf numFmtId="9" fontId="4" fillId="6" borderId="27" xfId="3" applyFont="1" applyFill="1" applyBorder="1" applyAlignment="1">
      <alignment horizontal="center" vertical="center" wrapText="1"/>
    </xf>
    <xf numFmtId="166" fontId="4" fillId="6" borderId="6" xfId="2" applyFont="1" applyFill="1" applyBorder="1" applyAlignment="1">
      <alignment horizontal="center" vertical="center" wrapText="1"/>
    </xf>
    <xf numFmtId="1" fontId="4" fillId="6" borderId="6" xfId="0" applyNumberFormat="1" applyFont="1" applyFill="1" applyBorder="1" applyAlignment="1">
      <alignment horizontal="center" vertical="center" wrapText="1"/>
    </xf>
    <xf numFmtId="0" fontId="23" fillId="0" borderId="11" xfId="0" applyFont="1" applyBorder="1" applyAlignment="1">
      <alignment horizontal="center" vertical="center"/>
    </xf>
    <xf numFmtId="0" fontId="23" fillId="0" borderId="9" xfId="0" applyFont="1" applyBorder="1" applyAlignment="1">
      <alignment horizontal="center" vertical="center"/>
    </xf>
    <xf numFmtId="0" fontId="23" fillId="0" borderId="6" xfId="0" applyFont="1" applyBorder="1" applyAlignment="1">
      <alignment horizontal="center" vertical="center"/>
    </xf>
    <xf numFmtId="1" fontId="23" fillId="12" borderId="12" xfId="0" applyNumberFormat="1" applyFont="1" applyFill="1" applyBorder="1" applyAlignment="1">
      <alignment horizontal="center" vertical="center" wrapText="1"/>
    </xf>
    <xf numFmtId="1" fontId="23" fillId="12" borderId="25" xfId="0" applyNumberFormat="1" applyFont="1" applyFill="1" applyBorder="1" applyAlignment="1">
      <alignment horizontal="center" vertical="center" wrapText="1"/>
    </xf>
    <xf numFmtId="0" fontId="23" fillId="12" borderId="19" xfId="0" applyFont="1" applyFill="1" applyBorder="1" applyAlignment="1">
      <alignment horizontal="center" vertical="center" wrapText="1"/>
    </xf>
    <xf numFmtId="0" fontId="23" fillId="12" borderId="12" xfId="0" applyFont="1" applyFill="1" applyBorder="1" applyAlignment="1">
      <alignment horizontal="center" vertical="center" wrapText="1"/>
    </xf>
    <xf numFmtId="0" fontId="23" fillId="12" borderId="23" xfId="0" applyFont="1" applyFill="1" applyBorder="1" applyAlignment="1">
      <alignment horizontal="center" vertical="center" wrapText="1"/>
    </xf>
    <xf numFmtId="0" fontId="23" fillId="12" borderId="25" xfId="0" applyFont="1" applyFill="1" applyBorder="1" applyAlignment="1">
      <alignment horizontal="center" vertical="center" wrapText="1"/>
    </xf>
    <xf numFmtId="0" fontId="23" fillId="12" borderId="20" xfId="0" applyFont="1" applyFill="1" applyBorder="1" applyAlignment="1">
      <alignment horizontal="center" vertical="center" wrapText="1"/>
    </xf>
    <xf numFmtId="0" fontId="23" fillId="12" borderId="22" xfId="0" applyFont="1" applyFill="1" applyBorder="1" applyAlignment="1">
      <alignment horizontal="center" vertical="center" wrapText="1"/>
    </xf>
    <xf numFmtId="170" fontId="23" fillId="12" borderId="19" xfId="0" applyNumberFormat="1" applyFont="1" applyFill="1" applyBorder="1" applyAlignment="1">
      <alignment horizontal="center" vertical="center" wrapText="1"/>
    </xf>
    <xf numFmtId="170" fontId="23" fillId="12" borderId="23" xfId="0" applyNumberFormat="1" applyFont="1" applyFill="1" applyBorder="1" applyAlignment="1">
      <alignment horizontal="center" vertical="center" wrapText="1"/>
    </xf>
    <xf numFmtId="171" fontId="23" fillId="12" borderId="19" xfId="0" applyNumberFormat="1" applyFont="1" applyFill="1" applyBorder="1" applyAlignment="1">
      <alignment horizontal="center" vertical="center" wrapText="1"/>
    </xf>
    <xf numFmtId="171" fontId="23" fillId="12" borderId="23" xfId="0" applyNumberFormat="1" applyFont="1" applyFill="1" applyBorder="1" applyAlignment="1">
      <alignment horizontal="center" vertical="center" wrapText="1"/>
    </xf>
    <xf numFmtId="0" fontId="23" fillId="12" borderId="19" xfId="0" applyFont="1" applyFill="1" applyBorder="1" applyAlignment="1">
      <alignment horizontal="justify" vertical="center" wrapText="1"/>
    </xf>
    <xf numFmtId="0" fontId="23" fillId="12" borderId="23" xfId="0" applyFont="1" applyFill="1" applyBorder="1" applyAlignment="1">
      <alignment horizontal="justify" vertical="center" wrapText="1"/>
    </xf>
    <xf numFmtId="0" fontId="31" fillId="4" borderId="14" xfId="0" applyFont="1" applyFill="1" applyBorder="1" applyAlignment="1">
      <alignment horizontal="center" vertical="center"/>
    </xf>
    <xf numFmtId="0" fontId="31" fillId="4" borderId="15" xfId="0" applyFont="1" applyFill="1" applyBorder="1" applyAlignment="1">
      <alignment horizontal="center" vertical="center"/>
    </xf>
    <xf numFmtId="0" fontId="31" fillId="4" borderId="16" xfId="0" applyFont="1" applyFill="1" applyBorder="1" applyAlignment="1">
      <alignment horizontal="center" vertical="center"/>
    </xf>
    <xf numFmtId="0" fontId="31" fillId="4" borderId="6" xfId="0" applyFont="1" applyFill="1" applyBorder="1" applyAlignment="1">
      <alignment horizontal="center" vertical="center" wrapText="1"/>
    </xf>
    <xf numFmtId="172" fontId="23" fillId="12" borderId="19" xfId="0" applyNumberFormat="1" applyFont="1" applyFill="1" applyBorder="1" applyAlignment="1">
      <alignment horizontal="center" vertical="center" wrapText="1"/>
    </xf>
    <xf numFmtId="172" fontId="23" fillId="12" borderId="23" xfId="0" applyNumberFormat="1" applyFont="1" applyFill="1" applyBorder="1" applyAlignment="1">
      <alignment horizontal="center" vertical="center" wrapText="1"/>
    </xf>
    <xf numFmtId="1" fontId="23" fillId="6" borderId="6" xfId="0" applyNumberFormat="1" applyFont="1" applyFill="1" applyBorder="1" applyAlignment="1">
      <alignment horizontal="center" vertical="center" wrapText="1"/>
    </xf>
    <xf numFmtId="0" fontId="23" fillId="6" borderId="6" xfId="0" applyFont="1" applyFill="1" applyBorder="1" applyAlignment="1">
      <alignment horizontal="center" vertical="center" wrapText="1"/>
    </xf>
    <xf numFmtId="0" fontId="22" fillId="6" borderId="6" xfId="0" applyFont="1" applyFill="1" applyBorder="1" applyAlignment="1">
      <alignment horizontal="center" vertical="center" wrapText="1"/>
    </xf>
    <xf numFmtId="14" fontId="25" fillId="0" borderId="6" xfId="0" applyNumberFormat="1" applyFont="1" applyBorder="1" applyAlignment="1">
      <alignment horizontal="center" vertical="center"/>
    </xf>
    <xf numFmtId="3" fontId="23" fillId="12" borderId="20" xfId="0" applyNumberFormat="1" applyFont="1" applyFill="1" applyBorder="1" applyAlignment="1">
      <alignment horizontal="center" vertical="center" wrapText="1"/>
    </xf>
    <xf numFmtId="3" fontId="23" fillId="12" borderId="22" xfId="0" applyNumberFormat="1" applyFont="1" applyFill="1" applyBorder="1" applyAlignment="1">
      <alignment horizontal="center" vertical="center" wrapText="1"/>
    </xf>
    <xf numFmtId="166" fontId="23" fillId="12" borderId="20" xfId="2" applyFont="1" applyFill="1" applyBorder="1" applyAlignment="1">
      <alignment horizontal="center" vertical="center" wrapText="1"/>
    </xf>
    <xf numFmtId="166" fontId="23" fillId="12" borderId="22" xfId="2" applyFont="1" applyFill="1" applyBorder="1" applyAlignment="1">
      <alignment horizontal="center" vertical="center" wrapText="1"/>
    </xf>
    <xf numFmtId="3" fontId="31" fillId="4" borderId="6" xfId="0" applyNumberFormat="1" applyFont="1" applyFill="1" applyBorder="1" applyAlignment="1">
      <alignment horizontal="center" vertical="center" wrapText="1"/>
    </xf>
    <xf numFmtId="3" fontId="22" fillId="6" borderId="6" xfId="0" applyNumberFormat="1" applyFont="1" applyFill="1" applyBorder="1" applyAlignment="1">
      <alignment horizontal="center" vertical="center" wrapText="1"/>
    </xf>
    <xf numFmtId="0" fontId="23" fillId="0" borderId="21" xfId="0" applyFont="1" applyBorder="1" applyAlignment="1">
      <alignment horizontal="center" vertical="center"/>
    </xf>
    <xf numFmtId="0" fontId="23" fillId="0" borderId="13" xfId="0" applyFont="1" applyBorder="1" applyAlignment="1">
      <alignment horizontal="center" vertical="center"/>
    </xf>
    <xf numFmtId="171" fontId="4" fillId="6" borderId="6" xfId="0" applyNumberFormat="1" applyFont="1" applyFill="1" applyBorder="1" applyAlignment="1">
      <alignment horizontal="center" vertical="center" wrapText="1"/>
    </xf>
    <xf numFmtId="9" fontId="8" fillId="6" borderId="6" xfId="3" applyFont="1" applyFill="1" applyBorder="1" applyAlignment="1">
      <alignment horizontal="center" vertical="center" wrapText="1"/>
    </xf>
    <xf numFmtId="9" fontId="4" fillId="6" borderId="6" xfId="3"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27" xfId="0" applyFont="1" applyFill="1" applyBorder="1" applyAlignment="1">
      <alignment horizontal="center" vertical="center" wrapText="1"/>
    </xf>
    <xf numFmtId="3" fontId="8" fillId="6" borderId="25" xfId="0" applyNumberFormat="1" applyFont="1" applyFill="1" applyBorder="1" applyAlignment="1">
      <alignment horizontal="center" vertical="center" wrapText="1"/>
    </xf>
    <xf numFmtId="0" fontId="8" fillId="0" borderId="55" xfId="0" applyFont="1" applyFill="1" applyBorder="1" applyAlignment="1">
      <alignment horizontal="left" vertical="center" wrapText="1"/>
    </xf>
    <xf numFmtId="0" fontId="8" fillId="0" borderId="27" xfId="0" applyFont="1" applyFill="1" applyBorder="1" applyAlignment="1">
      <alignment horizontal="left" vertical="center" wrapText="1"/>
    </xf>
    <xf numFmtId="9" fontId="4" fillId="6" borderId="6" xfId="0" applyNumberFormat="1" applyFont="1" applyFill="1" applyBorder="1" applyAlignment="1">
      <alignment horizontal="center" vertical="center" wrapText="1"/>
    </xf>
    <xf numFmtId="0" fontId="22" fillId="0" borderId="6" xfId="0" applyFont="1" applyBorder="1" applyAlignment="1">
      <alignment vertical="center"/>
    </xf>
    <xf numFmtId="0" fontId="0" fillId="0" borderId="6" xfId="0" applyFont="1" applyBorder="1" applyAlignment="1">
      <alignment vertical="center"/>
    </xf>
    <xf numFmtId="172" fontId="22" fillId="0" borderId="6" xfId="0" applyNumberFormat="1" applyFont="1" applyFill="1" applyBorder="1" applyAlignment="1">
      <alignment horizontal="left" vertical="center" wrapText="1"/>
    </xf>
    <xf numFmtId="0" fontId="0" fillId="0" borderId="6" xfId="0" applyFont="1" applyBorder="1" applyAlignment="1">
      <alignment horizontal="left" vertical="center"/>
    </xf>
    <xf numFmtId="1" fontId="6" fillId="0" borderId="6" xfId="0"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179" fontId="22" fillId="6" borderId="22" xfId="14" applyFont="1" applyFill="1" applyBorder="1" applyAlignment="1">
      <alignment horizontal="justify" vertical="center" wrapText="1"/>
    </xf>
    <xf numFmtId="179" fontId="22" fillId="6" borderId="27" xfId="14" applyFont="1" applyFill="1" applyBorder="1" applyAlignment="1">
      <alignment horizontal="justify" vertical="center" wrapText="1"/>
    </xf>
    <xf numFmtId="3" fontId="22" fillId="6" borderId="22" xfId="14" applyNumberFormat="1" applyFont="1" applyFill="1" applyBorder="1" applyAlignment="1">
      <alignment horizontal="center" vertical="center"/>
    </xf>
    <xf numFmtId="3" fontId="22" fillId="6" borderId="27" xfId="14" applyNumberFormat="1" applyFont="1" applyFill="1" applyBorder="1" applyAlignment="1">
      <alignment horizontal="center" vertical="center"/>
    </xf>
    <xf numFmtId="192" fontId="22" fillId="6" borderId="22" xfId="14" applyNumberFormat="1" applyFont="1" applyFill="1" applyBorder="1" applyAlignment="1">
      <alignment horizontal="center" vertical="center"/>
    </xf>
    <xf numFmtId="192" fontId="22" fillId="6" borderId="27" xfId="14" applyNumberFormat="1" applyFont="1" applyFill="1" applyBorder="1" applyAlignment="1">
      <alignment horizontal="center" vertical="center"/>
    </xf>
    <xf numFmtId="0" fontId="22" fillId="6" borderId="22" xfId="14" applyNumberFormat="1" applyFont="1" applyFill="1" applyBorder="1" applyAlignment="1">
      <alignment horizontal="justify" vertical="center" wrapText="1"/>
    </xf>
    <xf numFmtId="0" fontId="22" fillId="6" borderId="27" xfId="14" applyNumberFormat="1" applyFont="1" applyFill="1" applyBorder="1" applyAlignment="1">
      <alignment horizontal="justify" vertical="center" wrapText="1"/>
    </xf>
    <xf numFmtId="0" fontId="22" fillId="6" borderId="23" xfId="14" applyNumberFormat="1" applyFont="1" applyFill="1" applyBorder="1" applyAlignment="1">
      <alignment horizontal="justify" vertical="center" wrapText="1"/>
    </xf>
    <xf numFmtId="0" fontId="22" fillId="6" borderId="21" xfId="14" applyNumberFormat="1" applyFont="1" applyFill="1" applyBorder="1" applyAlignment="1">
      <alignment horizontal="justify" vertical="center" wrapText="1"/>
    </xf>
    <xf numFmtId="0" fontId="22" fillId="0" borderId="6" xfId="0" applyFont="1" applyFill="1" applyBorder="1" applyAlignment="1">
      <alignment vertical="center"/>
    </xf>
    <xf numFmtId="0" fontId="0" fillId="0" borderId="6" xfId="0" applyFont="1" applyFill="1" applyBorder="1" applyAlignment="1">
      <alignment vertical="center"/>
    </xf>
    <xf numFmtId="3" fontId="22" fillId="0" borderId="6" xfId="0" applyNumberFormat="1" applyFont="1" applyBorder="1" applyAlignment="1">
      <alignment vertical="center"/>
    </xf>
    <xf numFmtId="3" fontId="0" fillId="0" borderId="6" xfId="0" applyNumberFormat="1" applyFont="1" applyBorder="1" applyAlignment="1">
      <alignment vertical="center"/>
    </xf>
    <xf numFmtId="192" fontId="22" fillId="6" borderId="6" xfId="14" applyNumberFormat="1" applyFont="1" applyFill="1" applyBorder="1" applyAlignment="1">
      <alignment horizontal="center" vertical="center"/>
    </xf>
    <xf numFmtId="0" fontId="22" fillId="6" borderId="6" xfId="14" applyNumberFormat="1" applyFont="1" applyFill="1" applyBorder="1" applyAlignment="1">
      <alignment horizontal="justify" vertical="center" wrapText="1"/>
    </xf>
    <xf numFmtId="0" fontId="0" fillId="0" borderId="6" xfId="0" applyFont="1" applyBorder="1" applyAlignment="1">
      <alignment horizontal="left" vertical="center" wrapText="1"/>
    </xf>
    <xf numFmtId="3" fontId="22" fillId="6" borderId="6" xfId="14" applyNumberFormat="1" applyFont="1" applyFill="1" applyBorder="1" applyAlignment="1">
      <alignment horizontal="center" vertical="center"/>
    </xf>
    <xf numFmtId="179" fontId="22" fillId="6" borderId="6" xfId="14" applyFont="1" applyFill="1" applyBorder="1" applyAlignment="1">
      <alignment horizontal="justify" vertical="center" wrapText="1"/>
    </xf>
    <xf numFmtId="4" fontId="22" fillId="6" borderId="6" xfId="14" applyNumberFormat="1" applyFont="1" applyFill="1" applyBorder="1" applyAlignment="1">
      <alignment horizontal="center" vertical="center"/>
    </xf>
    <xf numFmtId="164" fontId="22" fillId="6" borderId="6" xfId="14" applyNumberFormat="1" applyFont="1" applyFill="1" applyBorder="1" applyAlignment="1">
      <alignment horizontal="center" vertical="center"/>
    </xf>
    <xf numFmtId="3" fontId="22" fillId="6" borderId="20" xfId="14" applyNumberFormat="1" applyFont="1" applyFill="1" applyBorder="1" applyAlignment="1">
      <alignment horizontal="center" vertical="center"/>
    </xf>
    <xf numFmtId="179" fontId="22" fillId="6" borderId="20" xfId="14" applyFont="1" applyFill="1" applyBorder="1" applyAlignment="1">
      <alignment horizontal="left" vertical="center" wrapText="1"/>
    </xf>
    <xf numFmtId="179" fontId="22" fillId="6" borderId="27" xfId="14" applyFont="1" applyFill="1" applyBorder="1" applyAlignment="1">
      <alignment horizontal="left" vertical="center" wrapText="1"/>
    </xf>
    <xf numFmtId="193" fontId="22" fillId="6" borderId="20" xfId="14" applyNumberFormat="1" applyFont="1" applyFill="1" applyBorder="1" applyAlignment="1">
      <alignment horizontal="center" vertical="center"/>
    </xf>
    <xf numFmtId="193" fontId="22" fillId="6" borderId="27" xfId="14" applyNumberFormat="1" applyFont="1" applyFill="1" applyBorder="1" applyAlignment="1">
      <alignment horizontal="center" vertical="center"/>
    </xf>
    <xf numFmtId="4" fontId="22" fillId="6" borderId="20" xfId="14" applyNumberFormat="1" applyFont="1" applyFill="1" applyBorder="1" applyAlignment="1">
      <alignment horizontal="center" vertical="center"/>
    </xf>
    <xf numFmtId="4" fontId="22" fillId="6" borderId="27" xfId="14" applyNumberFormat="1" applyFont="1" applyFill="1" applyBorder="1" applyAlignment="1">
      <alignment horizontal="center" vertical="center"/>
    </xf>
    <xf numFmtId="164" fontId="22" fillId="6" borderId="20" xfId="14" applyNumberFormat="1" applyFont="1" applyFill="1" applyBorder="1" applyAlignment="1">
      <alignment horizontal="center" vertical="center"/>
    </xf>
    <xf numFmtId="164" fontId="22" fillId="6" borderId="27" xfId="14" applyNumberFormat="1" applyFont="1" applyFill="1" applyBorder="1" applyAlignment="1">
      <alignment horizontal="center" vertical="center"/>
    </xf>
    <xf numFmtId="3" fontId="22" fillId="0" borderId="20" xfId="14" applyNumberFormat="1" applyFont="1" applyBorder="1" applyAlignment="1">
      <alignment horizontal="center" vertical="center"/>
    </xf>
    <xf numFmtId="3" fontId="22" fillId="0" borderId="27" xfId="14" applyNumberFormat="1" applyFont="1" applyBorder="1" applyAlignment="1">
      <alignment horizontal="center" vertical="center"/>
    </xf>
    <xf numFmtId="179" fontId="22" fillId="0" borderId="20" xfId="14" applyFont="1" applyBorder="1" applyAlignment="1">
      <alignment horizontal="left" vertical="center" wrapText="1"/>
    </xf>
    <xf numFmtId="179" fontId="22" fillId="0" borderId="27" xfId="14" applyFont="1" applyBorder="1" applyAlignment="1">
      <alignment horizontal="left" vertical="center" wrapText="1"/>
    </xf>
    <xf numFmtId="179" fontId="24" fillId="0" borderId="20" xfId="14" applyFont="1" applyFill="1" applyBorder="1" applyAlignment="1">
      <alignment horizontal="left" vertical="center" wrapText="1"/>
    </xf>
    <xf numFmtId="179" fontId="24" fillId="0" borderId="27" xfId="14" applyFont="1" applyFill="1" applyBorder="1" applyAlignment="1">
      <alignment horizontal="left" vertical="center" wrapText="1"/>
    </xf>
    <xf numFmtId="4" fontId="22" fillId="0" borderId="6" xfId="14" applyNumberFormat="1" applyFont="1" applyFill="1" applyBorder="1" applyAlignment="1">
      <alignment horizontal="center" vertical="center"/>
    </xf>
    <xf numFmtId="0" fontId="22" fillId="0" borderId="6" xfId="0" applyFont="1" applyBorder="1" applyAlignment="1">
      <alignment horizontal="left" vertical="center" wrapText="1"/>
    </xf>
    <xf numFmtId="3" fontId="22" fillId="0" borderId="6" xfId="14" applyNumberFormat="1" applyFont="1" applyBorder="1" applyAlignment="1">
      <alignment horizontal="center" vertical="center"/>
    </xf>
    <xf numFmtId="179" fontId="22" fillId="0" borderId="6" xfId="14" applyFont="1" applyBorder="1" applyAlignment="1">
      <alignment horizontal="justify" vertical="center" wrapText="1"/>
    </xf>
    <xf numFmtId="179" fontId="22" fillId="0" borderId="6" xfId="14" applyFont="1" applyFill="1" applyBorder="1" applyAlignment="1">
      <alignment horizontal="justify" vertical="center" wrapText="1"/>
    </xf>
    <xf numFmtId="3" fontId="22" fillId="0" borderId="6" xfId="14" applyNumberFormat="1" applyFont="1" applyFill="1" applyBorder="1" applyAlignment="1">
      <alignment horizontal="center" vertical="center"/>
    </xf>
    <xf numFmtId="164" fontId="22" fillId="0" borderId="6" xfId="14" applyNumberFormat="1" applyFont="1" applyFill="1" applyBorder="1" applyAlignment="1">
      <alignment horizontal="center" vertical="center"/>
    </xf>
    <xf numFmtId="9" fontId="22" fillId="0" borderId="6" xfId="14" applyNumberFormat="1" applyFont="1" applyFill="1" applyBorder="1" applyAlignment="1">
      <alignment horizontal="justify" vertical="center" wrapText="1"/>
    </xf>
    <xf numFmtId="1" fontId="23" fillId="6" borderId="6" xfId="14" applyNumberFormat="1" applyFont="1" applyFill="1" applyBorder="1" applyAlignment="1">
      <alignment horizontal="center" vertical="center" wrapText="1"/>
    </xf>
    <xf numFmtId="0" fontId="22" fillId="6" borderId="25" xfId="14" applyNumberFormat="1" applyFont="1" applyFill="1" applyBorder="1" applyAlignment="1">
      <alignment horizontal="justify" vertical="center" wrapText="1"/>
    </xf>
    <xf numFmtId="49" fontId="22" fillId="0" borderId="22" xfId="14" applyNumberFormat="1" applyFont="1" applyFill="1" applyBorder="1" applyAlignment="1">
      <alignment horizontal="center" vertical="center" wrapText="1"/>
    </xf>
    <xf numFmtId="179" fontId="22" fillId="6" borderId="23" xfId="14" applyFont="1" applyFill="1" applyBorder="1" applyAlignment="1">
      <alignment horizontal="justify" vertical="center" wrapText="1"/>
    </xf>
    <xf numFmtId="3" fontId="22" fillId="0" borderId="20" xfId="0" applyNumberFormat="1" applyFont="1" applyBorder="1" applyAlignment="1">
      <alignment vertical="center"/>
    </xf>
    <xf numFmtId="3" fontId="22" fillId="0" borderId="22" xfId="0" applyNumberFormat="1" applyFont="1" applyBorder="1" applyAlignment="1">
      <alignment vertical="center"/>
    </xf>
    <xf numFmtId="3" fontId="22" fillId="0" borderId="27" xfId="0" applyNumberFormat="1" applyFont="1" applyBorder="1" applyAlignment="1">
      <alignment vertical="center"/>
    </xf>
    <xf numFmtId="179" fontId="22" fillId="6" borderId="25" xfId="14" applyFont="1" applyFill="1" applyBorder="1" applyAlignment="1">
      <alignment horizontal="justify" vertical="center"/>
    </xf>
    <xf numFmtId="0" fontId="22" fillId="6" borderId="14" xfId="14" applyNumberFormat="1" applyFont="1" applyFill="1" applyBorder="1" applyAlignment="1">
      <alignment horizontal="justify" vertical="center" wrapText="1"/>
    </xf>
    <xf numFmtId="1" fontId="24" fillId="6" borderId="6" xfId="10" applyNumberFormat="1" applyFont="1" applyFill="1" applyBorder="1" applyAlignment="1">
      <alignment horizontal="center" vertical="center" wrapText="1"/>
    </xf>
    <xf numFmtId="3" fontId="22" fillId="6" borderId="6" xfId="14" applyNumberFormat="1" applyFont="1" applyFill="1" applyBorder="1" applyAlignment="1">
      <alignment horizontal="center" vertical="center" wrapText="1"/>
    </xf>
    <xf numFmtId="0" fontId="0" fillId="0" borderId="6" xfId="0" applyFont="1" applyBorder="1" applyAlignment="1">
      <alignment horizontal="center" vertical="center" wrapText="1"/>
    </xf>
    <xf numFmtId="0" fontId="0" fillId="0" borderId="6" xfId="0" applyFont="1" applyBorder="1" applyAlignment="1">
      <alignment horizontal="justify" vertical="center" wrapText="1"/>
    </xf>
    <xf numFmtId="1" fontId="22" fillId="0" borderId="6" xfId="14" applyNumberFormat="1" applyFont="1" applyBorder="1" applyAlignment="1">
      <alignment horizontal="center" vertical="center"/>
    </xf>
    <xf numFmtId="0" fontId="0" fillId="0" borderId="6" xfId="0" applyFont="1" applyBorder="1" applyAlignment="1">
      <alignment horizontal="center" vertical="center"/>
    </xf>
    <xf numFmtId="4" fontId="22" fillId="6" borderId="6" xfId="14" applyNumberFormat="1" applyFont="1" applyFill="1" applyBorder="1" applyAlignment="1">
      <alignment horizontal="center" vertical="center" wrapText="1"/>
    </xf>
    <xf numFmtId="192" fontId="22" fillId="6" borderId="6" xfId="14" applyNumberFormat="1" applyFont="1" applyFill="1" applyBorder="1" applyAlignment="1">
      <alignment horizontal="center" vertical="center" wrapText="1"/>
    </xf>
    <xf numFmtId="3" fontId="22" fillId="0" borderId="19" xfId="0" applyNumberFormat="1" applyFont="1" applyBorder="1" applyAlignment="1">
      <alignment vertical="center"/>
    </xf>
    <xf numFmtId="3" fontId="0" fillId="0" borderId="23" xfId="0" applyNumberFormat="1" applyFont="1" applyBorder="1" applyAlignment="1">
      <alignment vertical="center"/>
    </xf>
    <xf numFmtId="3" fontId="0" fillId="0" borderId="21" xfId="0" applyNumberFormat="1" applyFont="1" applyBorder="1" applyAlignment="1">
      <alignment vertical="center"/>
    </xf>
    <xf numFmtId="1" fontId="22" fillId="6" borderId="6" xfId="14" applyNumberFormat="1" applyFont="1" applyFill="1" applyBorder="1" applyAlignment="1">
      <alignment horizontal="center" vertical="center"/>
    </xf>
    <xf numFmtId="3" fontId="0" fillId="0" borderId="0" xfId="0" applyNumberFormat="1" applyFont="1" applyBorder="1" applyAlignment="1">
      <alignment vertical="center"/>
    </xf>
    <xf numFmtId="3" fontId="0" fillId="0" borderId="9" xfId="0" applyNumberFormat="1" applyFont="1" applyBorder="1" applyAlignment="1">
      <alignment vertical="center"/>
    </xf>
    <xf numFmtId="179" fontId="22" fillId="6" borderId="25" xfId="14" applyFont="1" applyFill="1" applyBorder="1" applyAlignment="1">
      <alignment horizontal="justify" vertical="center" wrapText="1"/>
    </xf>
    <xf numFmtId="179" fontId="22" fillId="6" borderId="13" xfId="14" applyFont="1" applyFill="1" applyBorder="1" applyAlignment="1">
      <alignment horizontal="justify" vertical="center" wrapText="1"/>
    </xf>
    <xf numFmtId="49" fontId="22" fillId="0" borderId="25" xfId="14" applyNumberFormat="1" applyFont="1" applyFill="1" applyBorder="1" applyAlignment="1">
      <alignment horizontal="center" vertical="center" wrapText="1"/>
    </xf>
    <xf numFmtId="49" fontId="22" fillId="0" borderId="13" xfId="14" applyNumberFormat="1" applyFont="1" applyFill="1" applyBorder="1" applyAlignment="1">
      <alignment horizontal="center" vertical="center" wrapText="1"/>
    </xf>
    <xf numFmtId="179" fontId="22" fillId="6" borderId="21" xfId="14" applyFont="1" applyFill="1" applyBorder="1" applyAlignment="1">
      <alignment horizontal="justify" vertical="center" wrapText="1"/>
    </xf>
    <xf numFmtId="49" fontId="22" fillId="0" borderId="20" xfId="14" applyNumberFormat="1" applyFont="1" applyFill="1" applyBorder="1" applyAlignment="1">
      <alignment horizontal="center" vertical="center" wrapText="1"/>
    </xf>
    <xf numFmtId="179" fontId="22" fillId="6" borderId="19" xfId="14" applyFont="1" applyFill="1" applyBorder="1" applyAlignment="1">
      <alignment horizontal="justify" vertical="center" wrapText="1"/>
    </xf>
    <xf numFmtId="3" fontId="22" fillId="0" borderId="19" xfId="0" applyNumberFormat="1" applyFont="1" applyBorder="1" applyAlignment="1">
      <alignment vertical="center" wrapText="1"/>
    </xf>
    <xf numFmtId="3" fontId="22" fillId="0" borderId="23" xfId="0" applyNumberFormat="1" applyFont="1" applyBorder="1" applyAlignment="1">
      <alignment vertical="center" wrapText="1"/>
    </xf>
    <xf numFmtId="3" fontId="0" fillId="0" borderId="23" xfId="0" applyNumberFormat="1" applyFont="1" applyBorder="1" applyAlignment="1">
      <alignment vertical="center" wrapText="1"/>
    </xf>
    <xf numFmtId="3" fontId="0" fillId="0" borderId="21" xfId="0" applyNumberFormat="1" applyFont="1" applyBorder="1" applyAlignment="1">
      <alignment vertical="center" wrapText="1"/>
    </xf>
    <xf numFmtId="3" fontId="22" fillId="0" borderId="6" xfId="0" applyNumberFormat="1" applyFont="1" applyBorder="1" applyAlignment="1">
      <alignment vertical="center" wrapText="1"/>
    </xf>
    <xf numFmtId="3" fontId="0" fillId="0" borderId="6" xfId="0" applyNumberFormat="1" applyFont="1" applyBorder="1" applyAlignment="1">
      <alignment vertical="center" wrapText="1"/>
    </xf>
    <xf numFmtId="172" fontId="22" fillId="0" borderId="20" xfId="0" applyNumberFormat="1" applyFont="1" applyFill="1" applyBorder="1" applyAlignment="1">
      <alignment horizontal="left" vertical="center" wrapText="1"/>
    </xf>
    <xf numFmtId="172" fontId="22" fillId="0" borderId="22" xfId="0" applyNumberFormat="1" applyFont="1" applyFill="1" applyBorder="1" applyAlignment="1">
      <alignment horizontal="left" vertical="center" wrapText="1"/>
    </xf>
    <xf numFmtId="0" fontId="0" fillId="0" borderId="22" xfId="0" applyFont="1" applyBorder="1" applyAlignment="1">
      <alignment horizontal="left" vertical="center"/>
    </xf>
    <xf numFmtId="0" fontId="0" fillId="0" borderId="27" xfId="0" applyFont="1" applyBorder="1" applyAlignment="1">
      <alignment horizontal="left" vertical="center"/>
    </xf>
    <xf numFmtId="4" fontId="24" fillId="6" borderId="6" xfId="14" applyNumberFormat="1" applyFont="1" applyFill="1" applyBorder="1" applyAlignment="1">
      <alignment horizontal="center" vertical="center" wrapText="1"/>
    </xf>
    <xf numFmtId="175" fontId="22" fillId="6" borderId="6" xfId="14" applyNumberFormat="1" applyFont="1" applyFill="1" applyBorder="1" applyAlignment="1">
      <alignment horizontal="center" vertical="center" wrapText="1"/>
    </xf>
    <xf numFmtId="3" fontId="22" fillId="0" borderId="20" xfId="0" applyNumberFormat="1" applyFont="1" applyBorder="1" applyAlignment="1">
      <alignment vertical="center" wrapText="1"/>
    </xf>
    <xf numFmtId="3" fontId="22" fillId="0" borderId="22" xfId="0" applyNumberFormat="1" applyFont="1" applyBorder="1" applyAlignment="1">
      <alignment vertical="center" wrapText="1"/>
    </xf>
    <xf numFmtId="3" fontId="22" fillId="0" borderId="27" xfId="0" applyNumberFormat="1" applyFont="1" applyBorder="1" applyAlignment="1">
      <alignment vertical="center" wrapText="1"/>
    </xf>
    <xf numFmtId="3" fontId="22" fillId="6" borderId="12" xfId="0" applyNumberFormat="1" applyFont="1" applyFill="1" applyBorder="1" applyAlignment="1">
      <alignment vertical="center" wrapText="1"/>
    </xf>
    <xf numFmtId="3" fontId="22" fillId="6" borderId="25" xfId="0" applyNumberFormat="1" applyFont="1" applyFill="1" applyBorder="1" applyAlignment="1">
      <alignment vertical="center" wrapText="1"/>
    </xf>
    <xf numFmtId="3" fontId="22" fillId="6" borderId="13" xfId="0" applyNumberFormat="1" applyFont="1" applyFill="1" applyBorder="1" applyAlignment="1">
      <alignment vertical="center" wrapText="1"/>
    </xf>
    <xf numFmtId="3" fontId="22" fillId="6" borderId="20" xfId="0" applyNumberFormat="1" applyFont="1" applyFill="1" applyBorder="1" applyAlignment="1">
      <alignment vertical="center" wrapText="1"/>
    </xf>
    <xf numFmtId="3" fontId="22" fillId="6" borderId="22" xfId="0" applyNumberFormat="1" applyFont="1" applyFill="1" applyBorder="1" applyAlignment="1">
      <alignment vertical="center" wrapText="1"/>
    </xf>
    <xf numFmtId="3" fontId="22" fillId="6" borderId="27" xfId="0" applyNumberFormat="1" applyFont="1" applyFill="1" applyBorder="1" applyAlignment="1">
      <alignment vertical="center" wrapText="1"/>
    </xf>
    <xf numFmtId="3" fontId="22" fillId="0" borderId="6" xfId="0" applyNumberFormat="1" applyFont="1" applyBorder="1" applyAlignment="1">
      <alignment horizontal="center" vertical="center"/>
    </xf>
    <xf numFmtId="3" fontId="0" fillId="0" borderId="6" xfId="0" applyNumberFormat="1" applyFont="1" applyBorder="1" applyAlignment="1">
      <alignment horizontal="center" vertical="center"/>
    </xf>
    <xf numFmtId="3" fontId="22" fillId="0" borderId="20" xfId="0" applyNumberFormat="1" applyFont="1" applyBorder="1" applyAlignment="1">
      <alignment horizontal="center" vertical="center"/>
    </xf>
    <xf numFmtId="3" fontId="22" fillId="0" borderId="22" xfId="0" applyNumberFormat="1" applyFont="1" applyBorder="1" applyAlignment="1">
      <alignment horizontal="center" vertical="center"/>
    </xf>
    <xf numFmtId="3" fontId="22" fillId="0" borderId="27" xfId="0" applyNumberFormat="1" applyFont="1" applyBorder="1" applyAlignment="1">
      <alignment horizontal="center" vertical="center"/>
    </xf>
    <xf numFmtId="0" fontId="22" fillId="0" borderId="6" xfId="0" applyFont="1" applyBorder="1" applyAlignment="1">
      <alignment vertical="center" wrapText="1"/>
    </xf>
    <xf numFmtId="0" fontId="0" fillId="0" borderId="6" xfId="0" applyFont="1" applyBorder="1" applyAlignment="1">
      <alignment vertical="center" wrapText="1"/>
    </xf>
    <xf numFmtId="191" fontId="22" fillId="6" borderId="6" xfId="14" applyNumberFormat="1" applyFont="1" applyFill="1" applyBorder="1" applyAlignment="1">
      <alignment horizontal="center" vertical="center"/>
    </xf>
    <xf numFmtId="175" fontId="22" fillId="6" borderId="6" xfId="14" applyNumberFormat="1" applyFont="1" applyFill="1" applyBorder="1" applyAlignment="1">
      <alignment horizontal="justify" vertical="center" wrapText="1"/>
    </xf>
    <xf numFmtId="175" fontId="22" fillId="0" borderId="6" xfId="14" applyNumberFormat="1" applyFont="1" applyFill="1" applyBorder="1" applyAlignment="1">
      <alignment horizontal="justify" vertical="center" wrapText="1"/>
    </xf>
    <xf numFmtId="1" fontId="24" fillId="6" borderId="20" xfId="10" applyNumberFormat="1" applyFont="1" applyFill="1" applyBorder="1" applyAlignment="1">
      <alignment horizontal="center" vertical="center" wrapText="1"/>
    </xf>
    <xf numFmtId="1" fontId="24" fillId="6" borderId="22" xfId="10" applyNumberFormat="1" applyFont="1" applyFill="1" applyBorder="1" applyAlignment="1">
      <alignment horizontal="center" vertical="center" wrapText="1"/>
    </xf>
    <xf numFmtId="1" fontId="24" fillId="6" borderId="27" xfId="10" applyNumberFormat="1" applyFont="1" applyFill="1" applyBorder="1" applyAlignment="1">
      <alignment horizontal="center" vertical="center" wrapText="1"/>
    </xf>
    <xf numFmtId="179" fontId="22" fillId="6" borderId="22" xfId="14" applyFont="1" applyFill="1" applyBorder="1" applyAlignment="1">
      <alignment horizontal="left" vertical="center" wrapText="1"/>
    </xf>
    <xf numFmtId="1" fontId="22" fillId="6" borderId="20" xfId="14" applyNumberFormat="1" applyFont="1" applyFill="1" applyBorder="1" applyAlignment="1">
      <alignment horizontal="center" vertical="center"/>
    </xf>
    <xf numFmtId="1" fontId="22" fillId="6" borderId="22" xfId="14" applyNumberFormat="1" applyFont="1" applyFill="1" applyBorder="1" applyAlignment="1">
      <alignment horizontal="center" vertical="center"/>
    </xf>
    <xf numFmtId="1" fontId="22" fillId="6" borderId="27" xfId="14" applyNumberFormat="1" applyFont="1" applyFill="1" applyBorder="1" applyAlignment="1">
      <alignment horizontal="center" vertical="center"/>
    </xf>
    <xf numFmtId="49" fontId="22" fillId="0" borderId="12" xfId="14" applyNumberFormat="1" applyFont="1" applyFill="1" applyBorder="1" applyAlignment="1">
      <alignment horizontal="center" vertical="center" wrapText="1"/>
    </xf>
    <xf numFmtId="4" fontId="24" fillId="6" borderId="20" xfId="14" applyNumberFormat="1" applyFont="1" applyFill="1" applyBorder="1" applyAlignment="1">
      <alignment horizontal="center" vertical="center" wrapText="1"/>
    </xf>
    <xf numFmtId="4" fontId="24" fillId="6" borderId="22" xfId="14" applyNumberFormat="1" applyFont="1" applyFill="1" applyBorder="1" applyAlignment="1">
      <alignment horizontal="center" vertical="center" wrapText="1"/>
    </xf>
    <xf numFmtId="4" fontId="24" fillId="6" borderId="27" xfId="14" applyNumberFormat="1" applyFont="1" applyFill="1" applyBorder="1" applyAlignment="1">
      <alignment horizontal="center" vertical="center" wrapText="1"/>
    </xf>
    <xf numFmtId="175" fontId="22" fillId="6" borderId="20" xfId="14" applyNumberFormat="1" applyFont="1" applyFill="1" applyBorder="1" applyAlignment="1">
      <alignment horizontal="center" vertical="center" wrapText="1"/>
    </xf>
    <xf numFmtId="175" fontId="22" fillId="6" borderId="22" xfId="14" applyNumberFormat="1" applyFont="1" applyFill="1" applyBorder="1" applyAlignment="1">
      <alignment horizontal="center" vertical="center" wrapText="1"/>
    </xf>
    <xf numFmtId="175" fontId="22" fillId="6" borderId="27" xfId="14" applyNumberFormat="1" applyFont="1" applyFill="1" applyBorder="1" applyAlignment="1">
      <alignment horizontal="center" vertical="center" wrapText="1"/>
    </xf>
    <xf numFmtId="3" fontId="0" fillId="0" borderId="22" xfId="0" applyNumberFormat="1" applyFont="1" applyBorder="1" applyAlignment="1">
      <alignment horizontal="center" vertical="center"/>
    </xf>
    <xf numFmtId="3" fontId="0" fillId="0" borderId="27" xfId="0" applyNumberFormat="1" applyFont="1" applyBorder="1" applyAlignment="1">
      <alignment horizontal="center" vertical="center"/>
    </xf>
    <xf numFmtId="3" fontId="32" fillId="0" borderId="12" xfId="0" applyNumberFormat="1" applyFont="1" applyBorder="1" applyAlignment="1">
      <alignment horizontal="center" vertical="center"/>
    </xf>
    <xf numFmtId="3" fontId="32" fillId="0" borderId="25" xfId="0" applyNumberFormat="1" applyFont="1" applyBorder="1" applyAlignment="1">
      <alignment horizontal="center" vertical="center"/>
    </xf>
    <xf numFmtId="3" fontId="32" fillId="0" borderId="13" xfId="0" applyNumberFormat="1" applyFont="1" applyBorder="1" applyAlignment="1">
      <alignment horizontal="center" vertical="center"/>
    </xf>
    <xf numFmtId="3" fontId="32" fillId="0" borderId="20" xfId="0" applyNumberFormat="1" applyFont="1" applyBorder="1" applyAlignment="1">
      <alignment horizontal="center" vertical="center"/>
    </xf>
    <xf numFmtId="3" fontId="32" fillId="0" borderId="22" xfId="0" applyNumberFormat="1" applyFont="1" applyBorder="1" applyAlignment="1">
      <alignment horizontal="center" vertical="center"/>
    </xf>
    <xf numFmtId="3" fontId="32" fillId="0" borderId="27" xfId="0" applyNumberFormat="1" applyFont="1" applyBorder="1" applyAlignment="1">
      <alignment horizontal="center" vertical="center"/>
    </xf>
    <xf numFmtId="3" fontId="32" fillId="0" borderId="6" xfId="0" applyNumberFormat="1" applyFont="1" applyBorder="1" applyAlignment="1">
      <alignment horizontal="center" vertical="center"/>
    </xf>
    <xf numFmtId="0" fontId="22" fillId="0" borderId="6" xfId="0" applyFont="1" applyBorder="1" applyAlignment="1">
      <alignment horizontal="center"/>
    </xf>
    <xf numFmtId="3" fontId="22" fillId="0" borderId="22" xfId="14" applyNumberFormat="1" applyFont="1" applyBorder="1" applyAlignment="1">
      <alignment horizontal="center" vertical="center"/>
    </xf>
    <xf numFmtId="179" fontId="22" fillId="6" borderId="22" xfId="14" applyFont="1" applyFill="1" applyBorder="1" applyAlignment="1">
      <alignment horizontal="justify" vertical="center"/>
    </xf>
    <xf numFmtId="179" fontId="22" fillId="6" borderId="27" xfId="14" applyFont="1" applyFill="1" applyBorder="1" applyAlignment="1">
      <alignment horizontal="justify" vertical="center"/>
    </xf>
    <xf numFmtId="49" fontId="22" fillId="0" borderId="27" xfId="14" applyNumberFormat="1" applyFont="1" applyFill="1" applyBorder="1" applyAlignment="1">
      <alignment horizontal="center" vertical="center" wrapText="1"/>
    </xf>
    <xf numFmtId="3" fontId="22" fillId="0" borderId="11" xfId="0" applyNumberFormat="1" applyFont="1" applyBorder="1" applyAlignment="1">
      <alignment horizontal="center" vertical="center"/>
    </xf>
    <xf numFmtId="3" fontId="0" fillId="0" borderId="0" xfId="0" applyNumberFormat="1" applyFont="1" applyBorder="1" applyAlignment="1">
      <alignment horizontal="center" vertical="center"/>
    </xf>
    <xf numFmtId="179" fontId="22" fillId="6" borderId="12" xfId="14" applyFont="1" applyFill="1" applyBorder="1" applyAlignment="1">
      <alignment horizontal="justify" vertical="center" wrapText="1"/>
    </xf>
    <xf numFmtId="1" fontId="6" fillId="12" borderId="18" xfId="0" applyNumberFormat="1" applyFont="1" applyFill="1" applyBorder="1" applyAlignment="1">
      <alignment horizontal="center" vertical="center" wrapText="1"/>
    </xf>
    <xf numFmtId="0" fontId="6" fillId="12" borderId="6" xfId="0" applyFont="1" applyFill="1" applyBorder="1" applyAlignment="1">
      <alignment horizontal="center" vertical="center" wrapText="1"/>
    </xf>
    <xf numFmtId="0" fontId="18" fillId="4" borderId="6" xfId="0" applyFont="1" applyFill="1" applyBorder="1" applyAlignment="1">
      <alignment horizontal="center" vertical="center" wrapText="1"/>
    </xf>
    <xf numFmtId="0" fontId="18" fillId="4" borderId="20" xfId="0" applyFont="1" applyFill="1" applyBorder="1" applyAlignment="1">
      <alignment horizontal="center" vertical="center" textRotation="90" wrapText="1"/>
    </xf>
    <xf numFmtId="0" fontId="18" fillId="4" borderId="27" xfId="0" applyFont="1" applyFill="1" applyBorder="1" applyAlignment="1">
      <alignment horizontal="center" vertical="center" textRotation="90" wrapText="1"/>
    </xf>
    <xf numFmtId="172" fontId="6" fillId="12" borderId="21" xfId="0" applyNumberFormat="1" applyFont="1" applyFill="1" applyBorder="1" applyAlignment="1">
      <alignment horizontal="center" vertical="center" wrapText="1"/>
    </xf>
    <xf numFmtId="3" fontId="6" fillId="12" borderId="7" xfId="0" applyNumberFormat="1" applyFont="1" applyFill="1" applyBorder="1" applyAlignment="1">
      <alignment horizontal="center" vertical="center" wrapText="1"/>
    </xf>
    <xf numFmtId="0" fontId="18" fillId="4" borderId="6" xfId="0" applyFont="1" applyFill="1" applyBorder="1" applyAlignment="1">
      <alignment horizontal="center" vertical="center"/>
    </xf>
    <xf numFmtId="3" fontId="32" fillId="0" borderId="6" xfId="0" applyNumberFormat="1" applyFont="1" applyBorder="1" applyAlignment="1">
      <alignment horizontal="center" vertical="center" wrapText="1"/>
    </xf>
    <xf numFmtId="1" fontId="6" fillId="6" borderId="6" xfId="14" applyNumberFormat="1" applyFont="1" applyFill="1" applyBorder="1" applyAlignment="1">
      <alignment horizontal="center" vertical="center" wrapText="1"/>
    </xf>
    <xf numFmtId="1" fontId="6" fillId="12" borderId="6" xfId="0" applyNumberFormat="1" applyFont="1" applyFill="1" applyBorder="1" applyAlignment="1">
      <alignment horizontal="center" vertical="center" wrapText="1"/>
    </xf>
    <xf numFmtId="3" fontId="18" fillId="4" borderId="6" xfId="0" applyNumberFormat="1" applyFont="1" applyFill="1" applyBorder="1" applyAlignment="1">
      <alignment horizontal="center" vertical="center" wrapText="1"/>
    </xf>
    <xf numFmtId="170" fontId="6" fillId="12" borderId="6" xfId="0" applyNumberFormat="1" applyFont="1" applyFill="1" applyBorder="1" applyAlignment="1">
      <alignment horizontal="center" vertical="center" wrapText="1"/>
    </xf>
    <xf numFmtId="171" fontId="6" fillId="12" borderId="6" xfId="0" applyNumberFormat="1" applyFont="1" applyFill="1" applyBorder="1" applyAlignment="1">
      <alignment horizontal="center" vertical="center" wrapText="1"/>
    </xf>
    <xf numFmtId="192" fontId="22" fillId="0" borderId="6" xfId="14" applyNumberFormat="1" applyFont="1" applyFill="1" applyBorder="1" applyAlignment="1">
      <alignment horizontal="center" vertical="center" wrapText="1"/>
    </xf>
    <xf numFmtId="1" fontId="23" fillId="6" borderId="19" xfId="14" applyNumberFormat="1" applyFont="1" applyFill="1" applyBorder="1" applyAlignment="1">
      <alignment horizontal="center" vertical="center" wrapText="1"/>
    </xf>
    <xf numFmtId="1" fontId="23" fillId="6" borderId="23" xfId="14" applyNumberFormat="1" applyFont="1" applyFill="1" applyBorder="1" applyAlignment="1">
      <alignment horizontal="center" vertical="center" wrapText="1"/>
    </xf>
    <xf numFmtId="1" fontId="23" fillId="6" borderId="21" xfId="14" applyNumberFormat="1" applyFont="1" applyFill="1" applyBorder="1" applyAlignment="1">
      <alignment horizontal="center" vertical="center" wrapText="1"/>
    </xf>
    <xf numFmtId="1" fontId="23" fillId="6" borderId="12" xfId="14" applyNumberFormat="1" applyFont="1" applyFill="1" applyBorder="1" applyAlignment="1">
      <alignment horizontal="center" vertical="center" wrapText="1"/>
    </xf>
    <xf numFmtId="1" fontId="23" fillId="6" borderId="25" xfId="14" applyNumberFormat="1" applyFont="1" applyFill="1" applyBorder="1" applyAlignment="1">
      <alignment horizontal="center" vertical="center" wrapText="1"/>
    </xf>
    <xf numFmtId="1" fontId="23" fillId="6" borderId="13" xfId="14" applyNumberFormat="1" applyFont="1" applyFill="1" applyBorder="1" applyAlignment="1">
      <alignment horizontal="center" vertical="center" wrapText="1"/>
    </xf>
    <xf numFmtId="1" fontId="23" fillId="6" borderId="20" xfId="14" applyNumberFormat="1" applyFont="1" applyFill="1" applyBorder="1" applyAlignment="1">
      <alignment horizontal="center" vertical="center" wrapText="1"/>
    </xf>
    <xf numFmtId="1" fontId="23" fillId="6" borderId="22" xfId="14" applyNumberFormat="1" applyFont="1" applyFill="1" applyBorder="1" applyAlignment="1">
      <alignment horizontal="center" vertical="center" wrapText="1"/>
    </xf>
    <xf numFmtId="1" fontId="23" fillId="6" borderId="27" xfId="14" applyNumberFormat="1" applyFont="1" applyFill="1" applyBorder="1" applyAlignment="1">
      <alignment horizontal="center" vertical="center" wrapText="1"/>
    </xf>
    <xf numFmtId="179" fontId="22" fillId="6" borderId="6" xfId="14" applyFont="1" applyFill="1" applyBorder="1" applyAlignment="1">
      <alignment horizontal="justify" vertical="center" wrapText="1" shrinkToFit="1"/>
    </xf>
    <xf numFmtId="180" fontId="22" fillId="6" borderId="20" xfId="0" applyNumberFormat="1" applyFont="1" applyFill="1" applyBorder="1" applyAlignment="1">
      <alignment horizontal="center" vertical="center" wrapText="1"/>
    </xf>
    <xf numFmtId="180" fontId="22" fillId="6" borderId="22" xfId="0" applyNumberFormat="1" applyFont="1" applyFill="1" applyBorder="1" applyAlignment="1">
      <alignment horizontal="center" vertical="center" wrapText="1"/>
    </xf>
    <xf numFmtId="180" fontId="22" fillId="6" borderId="27" xfId="0" applyNumberFormat="1" applyFont="1" applyFill="1" applyBorder="1" applyAlignment="1">
      <alignment horizontal="center" vertical="center" wrapText="1"/>
    </xf>
    <xf numFmtId="0" fontId="24" fillId="0" borderId="20" xfId="0" applyFont="1" applyFill="1" applyBorder="1" applyAlignment="1">
      <alignment horizontal="justify" vertical="center" wrapText="1"/>
    </xf>
    <xf numFmtId="0" fontId="24" fillId="0" borderId="22" xfId="0" applyFont="1" applyFill="1" applyBorder="1" applyAlignment="1">
      <alignment horizontal="justify" vertical="center" wrapText="1"/>
    </xf>
    <xf numFmtId="0" fontId="24" fillId="0" borderId="27" xfId="0" applyFont="1" applyFill="1" applyBorder="1" applyAlignment="1">
      <alignment horizontal="justify" vertical="center" wrapText="1"/>
    </xf>
    <xf numFmtId="180" fontId="24" fillId="6" borderId="20" xfId="0" applyNumberFormat="1" applyFont="1" applyFill="1" applyBorder="1" applyAlignment="1">
      <alignment horizontal="center" vertical="center" wrapText="1"/>
    </xf>
    <xf numFmtId="180" fontId="24" fillId="6" borderId="22" xfId="0" applyNumberFormat="1" applyFont="1" applyFill="1" applyBorder="1" applyAlignment="1">
      <alignment horizontal="center" vertical="center" wrapText="1"/>
    </xf>
    <xf numFmtId="180" fontId="24" fillId="6" borderId="27" xfId="0" applyNumberFormat="1" applyFont="1" applyFill="1" applyBorder="1" applyAlignment="1">
      <alignment horizontal="center" vertical="center" wrapText="1"/>
    </xf>
    <xf numFmtId="0" fontId="22" fillId="6" borderId="22" xfId="0" applyFont="1" applyFill="1" applyBorder="1" applyAlignment="1">
      <alignment horizontal="justify" vertical="center" wrapText="1"/>
    </xf>
    <xf numFmtId="0" fontId="22" fillId="6" borderId="27" xfId="0" applyFont="1" applyFill="1" applyBorder="1" applyAlignment="1">
      <alignment horizontal="justify" vertical="center" wrapText="1"/>
    </xf>
    <xf numFmtId="9" fontId="22" fillId="6" borderId="20" xfId="3" applyFont="1" applyFill="1" applyBorder="1" applyAlignment="1">
      <alignment horizontal="center" vertical="center" wrapText="1"/>
    </xf>
    <xf numFmtId="9" fontId="22" fillId="6" borderId="22" xfId="3" applyFont="1" applyFill="1" applyBorder="1" applyAlignment="1">
      <alignment horizontal="center" vertical="center" wrapText="1"/>
    </xf>
    <xf numFmtId="9" fontId="22" fillId="6" borderId="27" xfId="3" applyFont="1" applyFill="1" applyBorder="1" applyAlignment="1">
      <alignment horizontal="center" vertical="center" wrapText="1"/>
    </xf>
    <xf numFmtId="0" fontId="22" fillId="0" borderId="20" xfId="0" applyFont="1" applyBorder="1" applyAlignment="1">
      <alignment horizontal="justify" vertical="center" wrapText="1"/>
    </xf>
    <xf numFmtId="0" fontId="22" fillId="0" borderId="22" xfId="0" applyFont="1" applyBorder="1" applyAlignment="1">
      <alignment horizontal="justify" vertical="center" wrapText="1"/>
    </xf>
    <xf numFmtId="0" fontId="22" fillId="0" borderId="27" xfId="0" applyFont="1" applyBorder="1" applyAlignment="1">
      <alignment horizontal="justify" vertical="center" wrapText="1"/>
    </xf>
    <xf numFmtId="3" fontId="22" fillId="6" borderId="20" xfId="0" applyNumberFormat="1" applyFont="1" applyFill="1" applyBorder="1" applyAlignment="1">
      <alignment horizontal="center" vertical="center" wrapText="1"/>
    </xf>
    <xf numFmtId="3" fontId="22" fillId="6" borderId="22" xfId="0" applyNumberFormat="1" applyFont="1" applyFill="1" applyBorder="1" applyAlignment="1">
      <alignment horizontal="center" vertical="center" wrapText="1"/>
    </xf>
    <xf numFmtId="3" fontId="22" fillId="6" borderId="27" xfId="0" applyNumberFormat="1" applyFont="1" applyFill="1" applyBorder="1" applyAlignment="1">
      <alignment horizontal="center" vertical="center" wrapText="1"/>
    </xf>
    <xf numFmtId="3" fontId="22" fillId="6" borderId="20" xfId="0" applyNumberFormat="1" applyFont="1" applyFill="1" applyBorder="1" applyAlignment="1">
      <alignment horizontal="left" vertical="center" wrapText="1"/>
    </xf>
    <xf numFmtId="3" fontId="22" fillId="6" borderId="22" xfId="0" applyNumberFormat="1" applyFont="1" applyFill="1" applyBorder="1" applyAlignment="1">
      <alignment horizontal="left" vertical="center" wrapText="1"/>
    </xf>
    <xf numFmtId="3" fontId="22" fillId="6" borderId="27" xfId="0" applyNumberFormat="1" applyFont="1" applyFill="1" applyBorder="1" applyAlignment="1">
      <alignment horizontal="left" vertical="center" wrapText="1"/>
    </xf>
    <xf numFmtId="169" fontId="22" fillId="6" borderId="20" xfId="0" applyNumberFormat="1" applyFont="1" applyFill="1" applyBorder="1" applyAlignment="1">
      <alignment horizontal="center" vertical="center" wrapText="1"/>
    </xf>
    <xf numFmtId="169" fontId="22" fillId="6" borderId="22" xfId="0" applyNumberFormat="1" applyFont="1" applyFill="1" applyBorder="1" applyAlignment="1">
      <alignment horizontal="center" vertical="center" wrapText="1"/>
    </xf>
    <xf numFmtId="169" fontId="22" fillId="6" borderId="27" xfId="0" applyNumberFormat="1" applyFont="1" applyFill="1" applyBorder="1" applyAlignment="1">
      <alignment horizontal="center" vertical="center" wrapText="1"/>
    </xf>
    <xf numFmtId="0" fontId="22" fillId="6" borderId="20" xfId="0" applyFont="1" applyFill="1" applyBorder="1" applyAlignment="1">
      <alignment horizontal="justify" vertical="center" wrapText="1"/>
    </xf>
    <xf numFmtId="0" fontId="22" fillId="6" borderId="20" xfId="0" applyFont="1" applyFill="1" applyBorder="1" applyAlignment="1">
      <alignment horizontal="center" vertical="center" wrapText="1"/>
    </xf>
    <xf numFmtId="0" fontId="22" fillId="6" borderId="22" xfId="0" applyFont="1" applyFill="1" applyBorder="1" applyAlignment="1">
      <alignment horizontal="center" vertical="center" wrapText="1"/>
    </xf>
    <xf numFmtId="0" fontId="22" fillId="6" borderId="27" xfId="0" applyFont="1" applyFill="1" applyBorder="1" applyAlignment="1">
      <alignment horizontal="center" vertical="center" wrapText="1"/>
    </xf>
    <xf numFmtId="0" fontId="23" fillId="15" borderId="14" xfId="0" applyFont="1" applyFill="1" applyBorder="1" applyAlignment="1">
      <alignment horizontal="left" vertical="center" wrapText="1"/>
    </xf>
    <xf numFmtId="0" fontId="23" fillId="15" borderId="15" xfId="0" applyFont="1" applyFill="1" applyBorder="1" applyAlignment="1">
      <alignment horizontal="left" vertical="center" wrapText="1"/>
    </xf>
    <xf numFmtId="0" fontId="22" fillId="6" borderId="19" xfId="0" applyFont="1" applyFill="1" applyBorder="1" applyAlignment="1">
      <alignment horizontal="center" vertical="center" textRotation="90" wrapText="1"/>
    </xf>
    <xf numFmtId="0" fontId="22" fillId="6" borderId="12" xfId="0" applyFont="1" applyFill="1" applyBorder="1" applyAlignment="1">
      <alignment horizontal="center" vertical="center" textRotation="90" wrapText="1"/>
    </xf>
    <xf numFmtId="0" fontId="22" fillId="6" borderId="23" xfId="0" applyFont="1" applyFill="1" applyBorder="1" applyAlignment="1">
      <alignment horizontal="center" vertical="center" textRotation="90" wrapText="1"/>
    </xf>
    <xf numFmtId="0" fontId="22" fillId="6" borderId="25" xfId="0" applyFont="1" applyFill="1" applyBorder="1" applyAlignment="1">
      <alignment horizontal="center" vertical="center" textRotation="90" wrapText="1"/>
    </xf>
    <xf numFmtId="0" fontId="22" fillId="6" borderId="21" xfId="0" applyFont="1" applyFill="1" applyBorder="1" applyAlignment="1">
      <alignment horizontal="center" vertical="center" textRotation="90" wrapText="1"/>
    </xf>
    <xf numFmtId="0" fontId="22" fillId="6" borderId="13" xfId="0" applyFont="1" applyFill="1" applyBorder="1" applyAlignment="1">
      <alignment horizontal="center" vertical="center" textRotation="90" wrapText="1"/>
    </xf>
    <xf numFmtId="0" fontId="22" fillId="6" borderId="6" xfId="0" applyFont="1" applyFill="1" applyBorder="1" applyAlignment="1">
      <alignment horizontal="justify" vertical="center" wrapText="1"/>
    </xf>
    <xf numFmtId="4" fontId="22" fillId="6" borderId="20" xfId="0" applyNumberFormat="1" applyFont="1" applyFill="1" applyBorder="1" applyAlignment="1">
      <alignment horizontal="right" vertical="center" wrapText="1"/>
    </xf>
    <xf numFmtId="4" fontId="22" fillId="6" borderId="22" xfId="0" applyNumberFormat="1" applyFont="1" applyFill="1" applyBorder="1" applyAlignment="1">
      <alignment horizontal="right" vertical="center" wrapText="1"/>
    </xf>
    <xf numFmtId="4" fontId="22" fillId="6" borderId="27" xfId="0" applyNumberFormat="1" applyFont="1" applyFill="1" applyBorder="1" applyAlignment="1">
      <alignment horizontal="right" vertical="center" wrapText="1"/>
    </xf>
    <xf numFmtId="0" fontId="22" fillId="0" borderId="20" xfId="0" applyFont="1" applyFill="1" applyBorder="1" applyAlignment="1">
      <alignment horizontal="justify" vertical="center" wrapText="1"/>
    </xf>
    <xf numFmtId="0" fontId="22" fillId="0" borderId="22" xfId="0" applyFont="1" applyFill="1" applyBorder="1" applyAlignment="1">
      <alignment horizontal="justify" vertical="center" wrapText="1"/>
    </xf>
    <xf numFmtId="0" fontId="22" fillId="0" borderId="27" xfId="0" applyFont="1" applyFill="1" applyBorder="1" applyAlignment="1">
      <alignment horizontal="justify" vertical="center" wrapText="1"/>
    </xf>
    <xf numFmtId="9" fontId="22" fillId="6" borderId="6" xfId="3" applyFont="1" applyFill="1" applyBorder="1" applyAlignment="1">
      <alignment horizontal="center" vertical="center" wrapText="1"/>
    </xf>
    <xf numFmtId="9" fontId="22" fillId="6" borderId="20" xfId="0" applyNumberFormat="1" applyFont="1" applyFill="1" applyBorder="1" applyAlignment="1">
      <alignment horizontal="center" vertical="center" wrapText="1"/>
    </xf>
    <xf numFmtId="9" fontId="22" fillId="6" borderId="22" xfId="0" applyNumberFormat="1" applyFont="1" applyFill="1" applyBorder="1" applyAlignment="1">
      <alignment horizontal="center" vertical="center" wrapText="1"/>
    </xf>
    <xf numFmtId="9" fontId="22" fillId="6" borderId="27" xfId="0" applyNumberFormat="1" applyFont="1" applyFill="1" applyBorder="1" applyAlignment="1">
      <alignment horizontal="center" vertical="center" wrapText="1"/>
    </xf>
    <xf numFmtId="0" fontId="6" fillId="13" borderId="14" xfId="0" applyFont="1" applyFill="1" applyBorder="1" applyAlignment="1">
      <alignment horizontal="left" vertical="center" wrapText="1"/>
    </xf>
    <xf numFmtId="0" fontId="6" fillId="13" borderId="15" xfId="0" applyFont="1" applyFill="1" applyBorder="1" applyAlignment="1">
      <alignment horizontal="left" vertical="center" wrapText="1"/>
    </xf>
    <xf numFmtId="4" fontId="22" fillId="6" borderId="20" xfId="0" applyNumberFormat="1" applyFont="1" applyFill="1" applyBorder="1" applyAlignment="1">
      <alignment horizontal="center" vertical="center" wrapText="1"/>
    </xf>
    <xf numFmtId="4" fontId="22" fillId="6" borderId="22" xfId="0" applyNumberFormat="1" applyFont="1" applyFill="1" applyBorder="1" applyAlignment="1">
      <alignment horizontal="center" vertical="center" wrapText="1"/>
    </xf>
    <xf numFmtId="4" fontId="22" fillId="6" borderId="27" xfId="0" applyNumberFormat="1"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3" xfId="0" applyFont="1" applyBorder="1" applyAlignment="1">
      <alignment horizontal="center" vertical="center" wrapText="1"/>
    </xf>
    <xf numFmtId="0" fontId="6" fillId="0" borderId="18"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12" borderId="11" xfId="0" applyFont="1" applyFill="1" applyBorder="1" applyAlignment="1">
      <alignment horizontal="center" vertical="center" wrapText="1"/>
    </xf>
    <xf numFmtId="0" fontId="6" fillId="12" borderId="0" xfId="0" applyFont="1" applyFill="1" applyAlignment="1">
      <alignment horizontal="center" vertical="center" wrapText="1"/>
    </xf>
    <xf numFmtId="2" fontId="6" fillId="12" borderId="6" xfId="0" applyNumberFormat="1" applyFont="1" applyFill="1" applyBorder="1" applyAlignment="1">
      <alignment horizontal="center" vertical="center" wrapText="1"/>
    </xf>
    <xf numFmtId="169" fontId="6" fillId="12" borderId="19" xfId="0" applyNumberFormat="1" applyFont="1" applyFill="1" applyBorder="1" applyAlignment="1">
      <alignment horizontal="center" vertical="center" wrapText="1"/>
    </xf>
    <xf numFmtId="169" fontId="6" fillId="12" borderId="21" xfId="0" applyNumberFormat="1" applyFont="1" applyFill="1" applyBorder="1" applyAlignment="1">
      <alignment horizontal="center" vertical="center" wrapText="1"/>
    </xf>
    <xf numFmtId="165" fontId="6" fillId="12" borderId="11" xfId="8" applyFont="1" applyFill="1" applyBorder="1" applyAlignment="1">
      <alignment horizontal="center" vertical="center" wrapText="1"/>
    </xf>
    <xf numFmtId="165" fontId="6" fillId="12" borderId="9" xfId="8" applyFont="1" applyFill="1" applyBorder="1" applyAlignment="1">
      <alignment horizontal="center" vertical="center" wrapText="1"/>
    </xf>
    <xf numFmtId="0" fontId="6" fillId="13" borderId="15" xfId="0" applyFont="1" applyFill="1" applyBorder="1" applyAlignment="1">
      <alignment horizontal="center" vertical="center" wrapText="1"/>
    </xf>
    <xf numFmtId="0" fontId="6" fillId="13" borderId="17" xfId="0" applyFont="1" applyFill="1" applyBorder="1" applyAlignment="1">
      <alignment horizontal="center" vertical="center" wrapText="1"/>
    </xf>
    <xf numFmtId="0" fontId="6" fillId="20" borderId="14" xfId="0" applyFont="1" applyFill="1" applyBorder="1" applyAlignment="1">
      <alignment horizontal="left" vertical="center" wrapText="1"/>
    </xf>
    <xf numFmtId="0" fontId="6" fillId="20" borderId="15" xfId="0" applyFont="1" applyFill="1" applyBorder="1" applyAlignment="1">
      <alignment horizontal="left" vertical="center" wrapText="1"/>
    </xf>
    <xf numFmtId="0" fontId="6" fillId="20" borderId="15" xfId="0" applyFont="1" applyFill="1" applyBorder="1" applyAlignment="1">
      <alignment horizontal="center" vertical="center" wrapText="1"/>
    </xf>
    <xf numFmtId="0" fontId="6" fillId="20" borderId="17" xfId="0" applyFont="1" applyFill="1" applyBorder="1" applyAlignment="1">
      <alignment horizontal="center" vertical="center" wrapText="1"/>
    </xf>
    <xf numFmtId="0" fontId="6" fillId="15" borderId="14" xfId="0" applyFont="1" applyFill="1" applyBorder="1" applyAlignment="1">
      <alignment horizontal="left" vertical="center" wrapText="1"/>
    </xf>
    <xf numFmtId="0" fontId="6" fillId="15" borderId="15" xfId="0" applyFont="1" applyFill="1" applyBorder="1" applyAlignment="1">
      <alignment horizontal="left" vertical="center" wrapText="1"/>
    </xf>
    <xf numFmtId="0" fontId="4" fillId="15" borderId="15" xfId="0" applyFont="1" applyFill="1" applyBorder="1" applyAlignment="1">
      <alignment horizontal="center" vertical="center" wrapText="1"/>
    </xf>
    <xf numFmtId="0" fontId="4" fillId="15" borderId="17" xfId="0" applyFont="1" applyFill="1" applyBorder="1" applyAlignment="1">
      <alignment horizontal="center" vertical="center" wrapText="1"/>
    </xf>
    <xf numFmtId="1" fontId="22" fillId="6" borderId="6" xfId="0" applyNumberFormat="1" applyFont="1" applyFill="1" applyBorder="1" applyAlignment="1">
      <alignment horizontal="center" vertical="center" wrapText="1"/>
    </xf>
    <xf numFmtId="4" fontId="22" fillId="6" borderId="6" xfId="0" applyNumberFormat="1" applyFont="1" applyFill="1" applyBorder="1" applyAlignment="1">
      <alignment horizontal="right" vertical="center" wrapText="1"/>
    </xf>
    <xf numFmtId="0" fontId="23" fillId="0" borderId="14"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2" fillId="6" borderId="20" xfId="0" applyFont="1" applyFill="1" applyBorder="1" applyAlignment="1">
      <alignment horizontal="left" vertical="center" wrapText="1"/>
    </xf>
    <xf numFmtId="0" fontId="22" fillId="6" borderId="27" xfId="0" applyFont="1" applyFill="1" applyBorder="1" applyAlignment="1">
      <alignment horizontal="left" vertical="center" wrapText="1"/>
    </xf>
    <xf numFmtId="0" fontId="22" fillId="6" borderId="0" xfId="0" applyFont="1" applyFill="1" applyAlignment="1">
      <alignment horizontal="center" vertical="center"/>
    </xf>
    <xf numFmtId="0" fontId="23" fillId="20" borderId="14" xfId="0" applyFont="1" applyFill="1" applyBorder="1" applyAlignment="1">
      <alignment horizontal="left" vertical="center" wrapText="1"/>
    </xf>
    <xf numFmtId="0" fontId="23" fillId="20" borderId="15" xfId="0" applyFont="1" applyFill="1" applyBorder="1" applyAlignment="1">
      <alignment horizontal="left" vertical="center" wrapText="1"/>
    </xf>
    <xf numFmtId="0" fontId="4" fillId="6" borderId="20"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 fillId="6" borderId="27" xfId="0" applyFont="1" applyFill="1" applyBorder="1" applyAlignment="1">
      <alignment horizontal="center" vertical="center" wrapText="1"/>
    </xf>
    <xf numFmtId="1" fontId="7" fillId="6" borderId="29" xfId="0" applyNumberFormat="1" applyFont="1" applyFill="1" applyBorder="1" applyAlignment="1">
      <alignment horizontal="center" vertical="center" wrapText="1"/>
    </xf>
    <xf numFmtId="0" fontId="4" fillId="6" borderId="29" xfId="0" applyFont="1" applyFill="1" applyBorder="1" applyAlignment="1">
      <alignment horizontal="center" vertical="center" wrapText="1"/>
    </xf>
    <xf numFmtId="14" fontId="4" fillId="6" borderId="20" xfId="0" applyNumberFormat="1" applyFont="1" applyFill="1" applyBorder="1" applyAlignment="1">
      <alignment horizontal="center" vertical="center" wrapText="1"/>
    </xf>
    <xf numFmtId="14" fontId="4" fillId="6" borderId="22" xfId="0" applyNumberFormat="1" applyFont="1" applyFill="1" applyBorder="1" applyAlignment="1">
      <alignment horizontal="center" vertical="center" wrapText="1"/>
    </xf>
    <xf numFmtId="14" fontId="4" fillId="6" borderId="27" xfId="0" applyNumberFormat="1" applyFont="1" applyFill="1" applyBorder="1" applyAlignment="1">
      <alignment horizontal="center" vertical="center" wrapText="1"/>
    </xf>
    <xf numFmtId="174" fontId="4" fillId="6" borderId="20" xfId="1" applyNumberFormat="1" applyFont="1" applyFill="1" applyBorder="1" applyAlignment="1">
      <alignment horizontal="center" vertical="center" wrapText="1"/>
    </xf>
    <xf numFmtId="174" fontId="4" fillId="6" borderId="22" xfId="1" applyNumberFormat="1" applyFont="1" applyFill="1" applyBorder="1" applyAlignment="1">
      <alignment horizontal="center" vertical="center" wrapText="1"/>
    </xf>
    <xf numFmtId="174" fontId="4" fillId="6" borderId="27" xfId="1" applyNumberFormat="1" applyFont="1" applyFill="1" applyBorder="1" applyAlignment="1">
      <alignment horizontal="center" vertical="center" wrapText="1"/>
    </xf>
    <xf numFmtId="1" fontId="4" fillId="6" borderId="20" xfId="0" applyNumberFormat="1" applyFont="1" applyFill="1" applyBorder="1" applyAlignment="1">
      <alignment horizontal="center" vertical="center" wrapText="1"/>
    </xf>
    <xf numFmtId="1" fontId="4" fillId="6" borderId="22" xfId="0" applyNumberFormat="1" applyFont="1" applyFill="1" applyBorder="1" applyAlignment="1">
      <alignment horizontal="center" vertical="center" wrapText="1"/>
    </xf>
    <xf numFmtId="1" fontId="4" fillId="6" borderId="27" xfId="0" applyNumberFormat="1" applyFont="1" applyFill="1" applyBorder="1" applyAlignment="1">
      <alignment horizontal="center" vertical="center" wrapText="1"/>
    </xf>
    <xf numFmtId="0" fontId="4" fillId="6" borderId="14" xfId="0" applyFont="1" applyFill="1" applyBorder="1" applyAlignment="1">
      <alignment horizontal="justify" vertical="center" wrapText="1"/>
    </xf>
    <xf numFmtId="167" fontId="4" fillId="0" borderId="6" xfId="1" applyFont="1" applyBorder="1" applyAlignment="1">
      <alignment horizontal="center" vertical="center" wrapText="1"/>
    </xf>
    <xf numFmtId="9" fontId="4" fillId="6" borderId="20" xfId="0" applyNumberFormat="1" applyFont="1" applyFill="1" applyBorder="1" applyAlignment="1">
      <alignment horizontal="center" vertical="center" wrapText="1"/>
    </xf>
    <xf numFmtId="9" fontId="4" fillId="6" borderId="22" xfId="0" applyNumberFormat="1" applyFont="1" applyFill="1" applyBorder="1" applyAlignment="1">
      <alignment horizontal="center" vertical="center" wrapText="1"/>
    </xf>
    <xf numFmtId="0" fontId="4" fillId="6" borderId="19" xfId="0" applyFont="1" applyFill="1" applyBorder="1" applyAlignment="1">
      <alignment horizontal="justify" vertical="center" wrapText="1"/>
    </xf>
    <xf numFmtId="0" fontId="4" fillId="6" borderId="23" xfId="0" applyFont="1" applyFill="1" applyBorder="1" applyAlignment="1">
      <alignment horizontal="justify" vertical="center" wrapText="1"/>
    </xf>
    <xf numFmtId="167" fontId="4" fillId="0" borderId="20" xfId="1" applyFont="1" applyBorder="1" applyAlignment="1">
      <alignment horizontal="center" vertical="center"/>
    </xf>
    <xf numFmtId="167" fontId="4" fillId="0" borderId="22" xfId="1" applyFont="1" applyBorder="1" applyAlignment="1">
      <alignment horizontal="center" vertical="center"/>
    </xf>
    <xf numFmtId="167" fontId="4" fillId="0" borderId="27" xfId="1" applyFont="1" applyBorder="1" applyAlignment="1">
      <alignment horizontal="center" vertical="center"/>
    </xf>
    <xf numFmtId="3" fontId="6" fillId="12" borderId="26" xfId="0" applyNumberFormat="1" applyFont="1" applyFill="1" applyBorder="1" applyAlignment="1">
      <alignment horizontal="center" vertical="center" wrapText="1"/>
    </xf>
    <xf numFmtId="3" fontId="6" fillId="12" borderId="28" xfId="0" applyNumberFormat="1" applyFont="1" applyFill="1" applyBorder="1" applyAlignment="1">
      <alignment horizontal="center" vertical="center" wrapText="1"/>
    </xf>
    <xf numFmtId="1" fontId="6" fillId="6" borderId="10" xfId="0" applyNumberFormat="1" applyFont="1" applyFill="1" applyBorder="1" applyAlignment="1">
      <alignment horizontal="center" vertical="center" wrapText="1"/>
    </xf>
    <xf numFmtId="1" fontId="6" fillId="6" borderId="11" xfId="0" applyNumberFormat="1" applyFont="1" applyFill="1" applyBorder="1" applyAlignment="1">
      <alignment horizontal="center" vertical="center" wrapText="1"/>
    </xf>
    <xf numFmtId="1" fontId="6" fillId="6" borderId="12" xfId="0" applyNumberFormat="1" applyFont="1" applyFill="1" applyBorder="1" applyAlignment="1">
      <alignment horizontal="center" vertical="center" wrapText="1"/>
    </xf>
    <xf numFmtId="1" fontId="6" fillId="6" borderId="5" xfId="0" applyNumberFormat="1" applyFont="1" applyFill="1" applyBorder="1" applyAlignment="1">
      <alignment horizontal="center" vertical="center" wrapText="1"/>
    </xf>
    <xf numFmtId="1" fontId="6" fillId="6" borderId="0" xfId="0" applyNumberFormat="1" applyFont="1" applyFill="1" applyAlignment="1">
      <alignment horizontal="center" vertical="center" wrapText="1"/>
    </xf>
    <xf numFmtId="1" fontId="6" fillId="6" borderId="25" xfId="0" applyNumberFormat="1" applyFont="1" applyFill="1" applyBorder="1" applyAlignment="1">
      <alignment horizontal="center" vertical="center" wrapText="1"/>
    </xf>
    <xf numFmtId="0" fontId="6" fillId="6" borderId="11"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6" fillId="6" borderId="0" xfId="0" applyFont="1" applyFill="1" applyAlignment="1">
      <alignment horizontal="center" vertical="center" wrapText="1"/>
    </xf>
    <xf numFmtId="0" fontId="6" fillId="6" borderId="25"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6" borderId="25"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6" borderId="20" xfId="0" applyFont="1" applyFill="1" applyBorder="1" applyAlignment="1">
      <alignment horizontal="justify" vertical="center" wrapText="1"/>
    </xf>
    <xf numFmtId="0" fontId="4" fillId="6" borderId="22" xfId="0" applyFont="1" applyFill="1" applyBorder="1" applyAlignment="1">
      <alignment horizontal="justify" vertical="center" wrapText="1"/>
    </xf>
    <xf numFmtId="171" fontId="6" fillId="12" borderId="19" xfId="0" applyNumberFormat="1" applyFont="1" applyFill="1" applyBorder="1" applyAlignment="1">
      <alignment horizontal="center" vertical="center" wrapText="1"/>
    </xf>
    <xf numFmtId="171" fontId="6" fillId="12" borderId="23" xfId="0" applyNumberFormat="1" applyFont="1" applyFill="1" applyBorder="1" applyAlignment="1">
      <alignment horizontal="center" vertical="center" wrapText="1"/>
    </xf>
    <xf numFmtId="1" fontId="6" fillId="12" borderId="27" xfId="0" applyNumberFormat="1" applyFont="1" applyFill="1" applyBorder="1" applyAlignment="1">
      <alignment horizontal="center" vertical="center" wrapText="1"/>
    </xf>
    <xf numFmtId="3" fontId="7" fillId="4" borderId="6" xfId="0" applyNumberFormat="1" applyFont="1" applyFill="1" applyBorder="1" applyAlignment="1">
      <alignment horizontal="center" vertical="center" wrapText="1"/>
    </xf>
    <xf numFmtId="167" fontId="6" fillId="12" borderId="19" xfId="1" applyFont="1" applyFill="1" applyBorder="1" applyAlignment="1">
      <alignment horizontal="center" vertical="center" wrapText="1"/>
    </xf>
    <xf numFmtId="167" fontId="6" fillId="12" borderId="23" xfId="1" applyFont="1" applyFill="1" applyBorder="1" applyAlignment="1">
      <alignment horizontal="center" vertical="center" wrapText="1"/>
    </xf>
    <xf numFmtId="167" fontId="4" fillId="0" borderId="20" xfId="1" applyFont="1" applyBorder="1" applyAlignment="1">
      <alignment horizontal="center" vertical="center" wrapText="1"/>
    </xf>
    <xf numFmtId="167" fontId="4" fillId="0" borderId="22" xfId="1" applyFont="1" applyBorder="1" applyAlignment="1">
      <alignment horizontal="center" vertical="center" wrapText="1"/>
    </xf>
    <xf numFmtId="3" fontId="4" fillId="6" borderId="20" xfId="0" applyNumberFormat="1" applyFont="1" applyFill="1" applyBorder="1" applyAlignment="1">
      <alignment horizontal="justify" vertical="center" wrapText="1"/>
    </xf>
    <xf numFmtId="3" fontId="4" fillId="6" borderId="22" xfId="0" applyNumberFormat="1" applyFont="1" applyFill="1" applyBorder="1" applyAlignment="1">
      <alignment horizontal="justify" vertical="center" wrapText="1"/>
    </xf>
    <xf numFmtId="3" fontId="4" fillId="6" borderId="27" xfId="0" applyNumberFormat="1" applyFont="1" applyFill="1" applyBorder="1" applyAlignment="1">
      <alignment horizontal="justify" vertical="center" wrapText="1"/>
    </xf>
    <xf numFmtId="0" fontId="4" fillId="6" borderId="23" xfId="0" applyFont="1" applyFill="1" applyBorder="1" applyAlignment="1">
      <alignment horizontal="center" vertical="center" wrapText="1"/>
    </xf>
    <xf numFmtId="3" fontId="10" fillId="6" borderId="26" xfId="0" applyNumberFormat="1" applyFont="1" applyFill="1" applyBorder="1" applyAlignment="1">
      <alignment horizontal="justify" vertical="center" wrapText="1"/>
    </xf>
    <xf numFmtId="3" fontId="4" fillId="6" borderId="28" xfId="0" applyNumberFormat="1" applyFont="1" applyFill="1" applyBorder="1" applyAlignment="1">
      <alignment horizontal="justify" vertical="center" wrapText="1"/>
    </xf>
    <xf numFmtId="3" fontId="4" fillId="6" borderId="34" xfId="0" applyNumberFormat="1" applyFont="1" applyFill="1" applyBorder="1" applyAlignment="1">
      <alignment horizontal="justify" vertical="center" wrapText="1"/>
    </xf>
    <xf numFmtId="174" fontId="4" fillId="0" borderId="20" xfId="1" applyNumberFormat="1" applyFont="1" applyBorder="1" applyAlignment="1">
      <alignment horizontal="center" vertical="center" wrapText="1"/>
    </xf>
    <xf numFmtId="174" fontId="4" fillId="0" borderId="22" xfId="1" applyNumberFormat="1" applyFont="1" applyBorder="1" applyAlignment="1">
      <alignment horizontal="center" vertical="center" wrapText="1"/>
    </xf>
    <xf numFmtId="174" fontId="4" fillId="0" borderId="27" xfId="1" applyNumberFormat="1" applyFont="1" applyBorder="1" applyAlignment="1">
      <alignment horizontal="center" vertical="center" wrapText="1"/>
    </xf>
    <xf numFmtId="3" fontId="4" fillId="6" borderId="20" xfId="0" applyNumberFormat="1" applyFont="1" applyFill="1" applyBorder="1" applyAlignment="1">
      <alignment horizontal="center" vertical="center" wrapText="1"/>
    </xf>
    <xf numFmtId="3" fontId="4" fillId="6" borderId="22" xfId="0" applyNumberFormat="1" applyFont="1" applyFill="1" applyBorder="1" applyAlignment="1">
      <alignment horizontal="center" vertical="center" wrapText="1"/>
    </xf>
    <xf numFmtId="3" fontId="4" fillId="6" borderId="27" xfId="0" applyNumberFormat="1" applyFont="1" applyFill="1" applyBorder="1" applyAlignment="1">
      <alignment horizontal="center" vertical="center" wrapText="1"/>
    </xf>
    <xf numFmtId="0" fontId="4" fillId="6" borderId="21" xfId="0" applyFont="1" applyFill="1" applyBorder="1" applyAlignment="1">
      <alignment horizontal="justify" vertical="center" wrapText="1"/>
    </xf>
    <xf numFmtId="1" fontId="6" fillId="6" borderId="20" xfId="0" applyNumberFormat="1" applyFont="1" applyFill="1" applyBorder="1" applyAlignment="1">
      <alignment horizontal="center" vertical="center" wrapText="1"/>
    </xf>
    <xf numFmtId="1" fontId="6" fillId="6" borderId="22" xfId="0" applyNumberFormat="1" applyFont="1" applyFill="1" applyBorder="1" applyAlignment="1">
      <alignment horizontal="center" vertical="center" wrapText="1"/>
    </xf>
    <xf numFmtId="1" fontId="6" fillId="6" borderId="27" xfId="0" applyNumberFormat="1" applyFont="1" applyFill="1" applyBorder="1" applyAlignment="1">
      <alignment horizontal="center" vertical="center" wrapText="1"/>
    </xf>
    <xf numFmtId="0" fontId="6" fillId="6" borderId="19" xfId="0" applyFont="1" applyFill="1" applyBorder="1" applyAlignment="1">
      <alignment horizontal="center" vertical="center" wrapText="1"/>
    </xf>
    <xf numFmtId="0" fontId="6" fillId="6" borderId="23" xfId="0" applyFont="1" applyFill="1" applyBorder="1" applyAlignment="1">
      <alignment horizontal="center" vertical="center" wrapText="1"/>
    </xf>
    <xf numFmtId="0" fontId="6" fillId="6" borderId="21" xfId="0" applyFont="1" applyFill="1" applyBorder="1" applyAlignment="1">
      <alignment horizontal="center" vertical="center" wrapText="1"/>
    </xf>
    <xf numFmtId="0" fontId="6" fillId="6" borderId="9"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4" fillId="0" borderId="6" xfId="0" applyFont="1" applyFill="1" applyBorder="1" applyAlignment="1">
      <alignment horizontal="center" vertical="center" wrapText="1"/>
    </xf>
    <xf numFmtId="3" fontId="4" fillId="6" borderId="14" xfId="0" applyNumberFormat="1" applyFont="1" applyFill="1" applyBorder="1" applyAlignment="1">
      <alignment horizontal="justify" vertical="center" wrapText="1"/>
    </xf>
    <xf numFmtId="0" fontId="4" fillId="0" borderId="20" xfId="0" applyFont="1" applyFill="1" applyBorder="1" applyAlignment="1">
      <alignment horizontal="center" vertical="center" wrapText="1"/>
    </xf>
    <xf numFmtId="0" fontId="4" fillId="0" borderId="22" xfId="0" applyFont="1" applyFill="1" applyBorder="1" applyAlignment="1">
      <alignment horizontal="center" vertical="center" wrapText="1"/>
    </xf>
    <xf numFmtId="3" fontId="10" fillId="6" borderId="28" xfId="0" applyNumberFormat="1" applyFont="1" applyFill="1" applyBorder="1" applyAlignment="1">
      <alignment horizontal="justify" vertical="center" wrapText="1"/>
    </xf>
    <xf numFmtId="167" fontId="4" fillId="0" borderId="20" xfId="1" applyFont="1" applyFill="1" applyBorder="1" applyAlignment="1">
      <alignment horizontal="center" vertical="center" wrapText="1"/>
    </xf>
    <xf numFmtId="167" fontId="4" fillId="0" borderId="22" xfId="1" applyFont="1" applyFill="1" applyBorder="1" applyAlignment="1">
      <alignment horizontal="center" vertical="center" wrapText="1"/>
    </xf>
    <xf numFmtId="167" fontId="4" fillId="0" borderId="27" xfId="1" applyFont="1" applyFill="1" applyBorder="1" applyAlignment="1">
      <alignment horizontal="center" vertical="center" wrapText="1"/>
    </xf>
    <xf numFmtId="3" fontId="4" fillId="6" borderId="6" xfId="0" applyNumberFormat="1" applyFont="1" applyFill="1" applyBorder="1" applyAlignment="1">
      <alignment horizontal="justify" vertical="center" wrapText="1"/>
    </xf>
    <xf numFmtId="1" fontId="21" fillId="6" borderId="20" xfId="0" applyNumberFormat="1" applyFont="1" applyFill="1" applyBorder="1" applyAlignment="1">
      <alignment horizontal="center" vertical="center" wrapText="1"/>
    </xf>
    <xf numFmtId="1" fontId="21" fillId="6" borderId="22" xfId="0" applyNumberFormat="1" applyFont="1" applyFill="1" applyBorder="1" applyAlignment="1">
      <alignment horizontal="center" vertical="center" wrapText="1"/>
    </xf>
    <xf numFmtId="1" fontId="21" fillId="6" borderId="27" xfId="0" applyNumberFormat="1" applyFont="1" applyFill="1" applyBorder="1" applyAlignment="1">
      <alignment horizontal="center" vertical="center" wrapText="1"/>
    </xf>
    <xf numFmtId="167" fontId="4" fillId="0" borderId="6" xfId="1" applyFont="1" applyFill="1" applyBorder="1" applyAlignment="1">
      <alignment horizontal="center" vertical="center" wrapText="1"/>
    </xf>
    <xf numFmtId="167" fontId="4" fillId="0" borderId="27" xfId="1" applyFont="1" applyBorder="1" applyAlignment="1">
      <alignment horizontal="center" vertical="center" wrapText="1"/>
    </xf>
    <xf numFmtId="9" fontId="4" fillId="6" borderId="27" xfId="0" applyNumberFormat="1" applyFont="1" applyFill="1" applyBorder="1" applyAlignment="1">
      <alignment horizontal="center" vertical="center" wrapText="1"/>
    </xf>
    <xf numFmtId="0" fontId="4" fillId="6" borderId="19" xfId="0" applyFont="1" applyFill="1" applyBorder="1" applyAlignment="1">
      <alignment horizontal="center"/>
    </xf>
    <xf numFmtId="0" fontId="4" fillId="6" borderId="11" xfId="0" applyFont="1" applyFill="1" applyBorder="1" applyAlignment="1">
      <alignment horizontal="center"/>
    </xf>
    <xf numFmtId="0" fontId="4" fillId="6" borderId="12" xfId="0" applyFont="1" applyFill="1" applyBorder="1" applyAlignment="1">
      <alignment horizontal="center"/>
    </xf>
    <xf numFmtId="0" fontId="4" fillId="6" borderId="23" xfId="0" applyFont="1" applyFill="1" applyBorder="1" applyAlignment="1">
      <alignment horizontal="center"/>
    </xf>
    <xf numFmtId="0" fontId="4" fillId="6" borderId="0" xfId="0" applyFont="1" applyFill="1" applyAlignment="1">
      <alignment horizontal="center"/>
    </xf>
    <xf numFmtId="0" fontId="4" fillId="6" borderId="25" xfId="0" applyFont="1" applyFill="1" applyBorder="1" applyAlignment="1">
      <alignment horizontal="center"/>
    </xf>
    <xf numFmtId="0" fontId="4" fillId="0" borderId="27" xfId="0" applyFont="1" applyFill="1" applyBorder="1" applyAlignment="1">
      <alignment horizontal="center" vertical="center" wrapText="1"/>
    </xf>
    <xf numFmtId="0" fontId="4" fillId="6" borderId="27" xfId="0" applyFont="1" applyFill="1" applyBorder="1" applyAlignment="1">
      <alignment horizontal="justify" vertical="center" wrapText="1"/>
    </xf>
    <xf numFmtId="0" fontId="4" fillId="6" borderId="19" xfId="0" applyFont="1" applyFill="1" applyBorder="1" applyAlignment="1">
      <alignment horizontal="center" vertical="center" wrapText="1"/>
    </xf>
    <xf numFmtId="0" fontId="4" fillId="6" borderId="21" xfId="0" applyFont="1" applyFill="1" applyBorder="1" applyAlignment="1">
      <alignment horizontal="center" vertical="center" wrapText="1"/>
    </xf>
    <xf numFmtId="0" fontId="4" fillId="0" borderId="19" xfId="0" applyFont="1"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0" fontId="4" fillId="0" borderId="23" xfId="0" applyFont="1" applyBorder="1" applyAlignment="1">
      <alignment horizontal="center"/>
    </xf>
    <xf numFmtId="0" fontId="4" fillId="0" borderId="0" xfId="0" applyFont="1" applyAlignment="1">
      <alignment horizontal="center"/>
    </xf>
    <xf numFmtId="0" fontId="4" fillId="0" borderId="25" xfId="0" applyFont="1" applyBorder="1" applyAlignment="1">
      <alignment horizontal="center"/>
    </xf>
    <xf numFmtId="0" fontId="4" fillId="0" borderId="9" xfId="0" applyFont="1" applyBorder="1" applyAlignment="1">
      <alignment horizontal="center"/>
    </xf>
    <xf numFmtId="0" fontId="4" fillId="0" borderId="13" xfId="0" applyFont="1" applyBorder="1" applyAlignment="1">
      <alignment horizontal="center"/>
    </xf>
    <xf numFmtId="167" fontId="4" fillId="6" borderId="6" xfId="1" applyFont="1" applyFill="1" applyBorder="1" applyAlignment="1">
      <alignment horizontal="center" vertical="center" wrapText="1"/>
    </xf>
    <xf numFmtId="167" fontId="4" fillId="6" borderId="20" xfId="1" applyFont="1" applyFill="1" applyBorder="1" applyAlignment="1">
      <alignment horizontal="center" vertical="center" wrapText="1"/>
    </xf>
    <xf numFmtId="167" fontId="4" fillId="6" borderId="22" xfId="1" applyFont="1" applyFill="1" applyBorder="1" applyAlignment="1">
      <alignment horizontal="center" vertical="center" wrapText="1"/>
    </xf>
    <xf numFmtId="0" fontId="6" fillId="0" borderId="0" xfId="0" applyFont="1" applyAlignment="1">
      <alignment horizontal="left"/>
    </xf>
    <xf numFmtId="174" fontId="4" fillId="6" borderId="12" xfId="1" applyNumberFormat="1" applyFont="1" applyFill="1" applyBorder="1" applyAlignment="1">
      <alignment horizontal="center" vertical="center" wrapText="1"/>
    </xf>
    <xf numFmtId="174" fontId="4" fillId="6" borderId="25" xfId="1" applyNumberFormat="1" applyFont="1" applyFill="1" applyBorder="1" applyAlignment="1">
      <alignment horizontal="center" vertical="center" wrapText="1"/>
    </xf>
    <xf numFmtId="0" fontId="23" fillId="6" borderId="0" xfId="0" applyFont="1" applyFill="1" applyAlignment="1">
      <alignment horizontal="center" vertical="center"/>
    </xf>
    <xf numFmtId="0" fontId="22" fillId="0" borderId="20" xfId="0" applyFont="1" applyBorder="1" applyAlignment="1">
      <alignment horizontal="center" vertical="center"/>
    </xf>
    <xf numFmtId="0" fontId="22" fillId="0" borderId="22" xfId="0" applyFont="1" applyBorder="1" applyAlignment="1">
      <alignment horizontal="center" vertical="center"/>
    </xf>
    <xf numFmtId="0" fontId="22" fillId="0" borderId="27" xfId="0" applyFont="1" applyBorder="1" applyAlignment="1">
      <alignment horizontal="center" vertical="center"/>
    </xf>
    <xf numFmtId="172" fontId="22" fillId="0" borderId="20" xfId="0" applyNumberFormat="1" applyFont="1" applyFill="1" applyBorder="1" applyAlignment="1">
      <alignment horizontal="center" vertical="center"/>
    </xf>
    <xf numFmtId="172" fontId="22" fillId="0" borderId="22" xfId="0" applyNumberFormat="1" applyFont="1" applyFill="1" applyBorder="1" applyAlignment="1">
      <alignment horizontal="center" vertical="center"/>
    </xf>
    <xf numFmtId="172" fontId="22" fillId="0" borderId="27" xfId="0" applyNumberFormat="1" applyFont="1" applyFill="1" applyBorder="1" applyAlignment="1">
      <alignment horizontal="center" vertical="center"/>
    </xf>
    <xf numFmtId="172" fontId="22" fillId="0" borderId="20" xfId="0" applyNumberFormat="1" applyFont="1" applyBorder="1" applyAlignment="1">
      <alignment horizontal="center" vertical="center"/>
    </xf>
    <xf numFmtId="172" fontId="22" fillId="0" borderId="22" xfId="0" applyNumberFormat="1" applyFont="1" applyBorder="1" applyAlignment="1">
      <alignment horizontal="center" vertical="center"/>
    </xf>
    <xf numFmtId="172" fontId="22" fillId="0" borderId="27" xfId="0" applyNumberFormat="1" applyFont="1" applyBorder="1" applyAlignment="1">
      <alignment horizontal="center" vertical="center"/>
    </xf>
    <xf numFmtId="0" fontId="22" fillId="0" borderId="20"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20" xfId="0" applyFont="1" applyBorder="1" applyAlignment="1">
      <alignment horizontal="center" vertical="center" textRotation="92"/>
    </xf>
    <xf numFmtId="0" fontId="22" fillId="0" borderId="27" xfId="0" applyFont="1" applyBorder="1" applyAlignment="1">
      <alignment horizontal="center" vertical="center" textRotation="92"/>
    </xf>
    <xf numFmtId="1" fontId="22" fillId="0" borderId="6" xfId="0" applyNumberFormat="1" applyFont="1" applyBorder="1" applyAlignment="1">
      <alignment horizontal="center" vertical="center"/>
    </xf>
    <xf numFmtId="0" fontId="22" fillId="0" borderId="6" xfId="0" applyFont="1" applyBorder="1" applyAlignment="1">
      <alignment horizontal="center" vertical="center"/>
    </xf>
    <xf numFmtId="0" fontId="22" fillId="6" borderId="20" xfId="0" applyFont="1" applyFill="1" applyBorder="1" applyAlignment="1">
      <alignment horizontal="center" vertical="center"/>
    </xf>
    <xf numFmtId="0" fontId="22" fillId="6" borderId="22" xfId="0" applyFont="1" applyFill="1" applyBorder="1" applyAlignment="1">
      <alignment horizontal="center" vertical="center"/>
    </xf>
    <xf numFmtId="0" fontId="22" fillId="6" borderId="27" xfId="0" applyFont="1" applyFill="1" applyBorder="1" applyAlignment="1">
      <alignment horizontal="center" vertical="center"/>
    </xf>
    <xf numFmtId="171" fontId="22" fillId="6" borderId="20" xfId="0" applyNumberFormat="1" applyFont="1" applyFill="1" applyBorder="1" applyAlignment="1">
      <alignment horizontal="center" vertical="center"/>
    </xf>
    <xf numFmtId="171" fontId="22" fillId="6" borderId="22" xfId="0" applyNumberFormat="1" applyFont="1" applyFill="1" applyBorder="1" applyAlignment="1">
      <alignment horizontal="center" vertical="center"/>
    </xf>
    <xf numFmtId="171" fontId="22" fillId="6" borderId="27" xfId="0" applyNumberFormat="1" applyFont="1" applyFill="1" applyBorder="1" applyAlignment="1">
      <alignment horizontal="center" vertical="center"/>
    </xf>
    <xf numFmtId="0" fontId="22" fillId="6" borderId="22" xfId="0" applyFont="1" applyFill="1" applyBorder="1" applyAlignment="1">
      <alignment horizontal="left" vertical="center" wrapText="1"/>
    </xf>
    <xf numFmtId="0" fontId="22" fillId="0" borderId="19" xfId="0" applyFont="1" applyBorder="1" applyAlignment="1">
      <alignment horizontal="center" vertical="center"/>
    </xf>
    <xf numFmtId="0" fontId="22" fillId="0" borderId="12" xfId="0" applyFont="1" applyBorder="1" applyAlignment="1">
      <alignment horizontal="center" vertical="center"/>
    </xf>
    <xf numFmtId="0" fontId="22" fillId="0" borderId="21" xfId="0" applyFont="1" applyBorder="1" applyAlignment="1">
      <alignment horizontal="center" vertical="center"/>
    </xf>
    <xf numFmtId="0" fontId="22" fillId="0" borderId="13" xfId="0" applyFont="1" applyBorder="1" applyAlignment="1">
      <alignment horizontal="center" vertical="center"/>
    </xf>
    <xf numFmtId="10" fontId="22" fillId="6" borderId="20" xfId="0" applyNumberFormat="1" applyFont="1" applyFill="1" applyBorder="1" applyAlignment="1">
      <alignment horizontal="center" vertical="center"/>
    </xf>
    <xf numFmtId="10" fontId="22" fillId="6" borderId="22" xfId="0" applyNumberFormat="1" applyFont="1" applyFill="1" applyBorder="1" applyAlignment="1">
      <alignment horizontal="center" vertical="center"/>
    </xf>
    <xf numFmtId="171" fontId="22" fillId="6" borderId="20" xfId="0" applyNumberFormat="1" applyFont="1" applyFill="1" applyBorder="1" applyAlignment="1">
      <alignment horizontal="right" vertical="center"/>
    </xf>
    <xf numFmtId="171" fontId="22" fillId="6" borderId="22" xfId="0" applyNumberFormat="1" applyFont="1" applyFill="1" applyBorder="1" applyAlignment="1">
      <alignment horizontal="right" vertical="center"/>
    </xf>
    <xf numFmtId="1" fontId="22" fillId="6" borderId="20" xfId="0" applyNumberFormat="1" applyFont="1" applyFill="1" applyBorder="1" applyAlignment="1">
      <alignment horizontal="center" vertical="center"/>
    </xf>
    <xf numFmtId="1" fontId="22" fillId="6" borderId="22" xfId="0" applyNumberFormat="1" applyFont="1" applyFill="1" applyBorder="1" applyAlignment="1">
      <alignment horizontal="center" vertical="center"/>
    </xf>
    <xf numFmtId="0" fontId="22" fillId="0" borderId="20" xfId="0" applyFont="1" applyBorder="1" applyAlignment="1">
      <alignment horizontal="center" vertical="center" textRotation="4"/>
    </xf>
    <xf numFmtId="0" fontId="22" fillId="0" borderId="22" xfId="0" applyFont="1" applyBorder="1" applyAlignment="1">
      <alignment horizontal="center" vertical="center" textRotation="4"/>
    </xf>
    <xf numFmtId="0" fontId="22" fillId="0" borderId="20" xfId="0" applyFont="1" applyBorder="1" applyAlignment="1">
      <alignment horizontal="center" vertical="center" textRotation="3"/>
    </xf>
    <xf numFmtId="0" fontId="22" fillId="0" borderId="27" xfId="0" applyFont="1" applyBorder="1" applyAlignment="1">
      <alignment horizontal="center" vertical="center" textRotation="3"/>
    </xf>
    <xf numFmtId="10" fontId="22" fillId="6" borderId="27" xfId="0" applyNumberFormat="1" applyFont="1" applyFill="1" applyBorder="1" applyAlignment="1">
      <alignment horizontal="center" vertical="center"/>
    </xf>
    <xf numFmtId="0" fontId="20" fillId="0" borderId="20" xfId="0" applyFont="1" applyBorder="1" applyAlignment="1">
      <alignment horizontal="justify" vertical="center" wrapText="1"/>
    </xf>
    <xf numFmtId="0" fontId="20" fillId="0" borderId="27" xfId="0" applyFont="1" applyBorder="1" applyAlignment="1">
      <alignment horizontal="justify" vertical="center" wrapText="1"/>
    </xf>
    <xf numFmtId="1" fontId="22" fillId="0" borderId="11" xfId="0" applyNumberFormat="1" applyFont="1" applyBorder="1" applyAlignment="1">
      <alignment horizontal="center" vertical="center"/>
    </xf>
    <xf numFmtId="1" fontId="22" fillId="0" borderId="12" xfId="0" applyNumberFormat="1" applyFont="1" applyBorder="1" applyAlignment="1">
      <alignment horizontal="center" vertical="center"/>
    </xf>
    <xf numFmtId="1" fontId="22" fillId="0" borderId="0" xfId="0" applyNumberFormat="1" applyFont="1" applyBorder="1" applyAlignment="1">
      <alignment horizontal="center" vertical="center"/>
    </xf>
    <xf numFmtId="1" fontId="22" fillId="0" borderId="25" xfId="0" applyNumberFormat="1" applyFont="1" applyBorder="1" applyAlignment="1">
      <alignment horizontal="center" vertical="center"/>
    </xf>
    <xf numFmtId="1" fontId="22" fillId="0" borderId="9" xfId="0" applyNumberFormat="1" applyFont="1" applyBorder="1" applyAlignment="1">
      <alignment horizontal="center" vertical="center"/>
    </xf>
    <xf numFmtId="1" fontId="22" fillId="0" borderId="13" xfId="0" applyNumberFormat="1" applyFont="1" applyBorder="1" applyAlignment="1">
      <alignment horizontal="center" vertical="center"/>
    </xf>
    <xf numFmtId="0" fontId="22" fillId="0" borderId="6" xfId="0" applyFont="1" applyFill="1" applyBorder="1" applyAlignment="1">
      <alignment horizontal="center" vertical="center"/>
    </xf>
    <xf numFmtId="0" fontId="22" fillId="0" borderId="6" xfId="0" applyFont="1" applyFill="1" applyBorder="1" applyAlignment="1">
      <alignment horizontal="justify" vertical="center" wrapText="1"/>
    </xf>
    <xf numFmtId="3" fontId="24" fillId="0" borderId="20" xfId="0" applyNumberFormat="1" applyFont="1" applyFill="1" applyBorder="1" applyAlignment="1">
      <alignment horizontal="center" vertical="center" wrapText="1"/>
    </xf>
    <xf numFmtId="3" fontId="24" fillId="0" borderId="27" xfId="0" applyNumberFormat="1" applyFont="1" applyFill="1" applyBorder="1" applyAlignment="1">
      <alignment horizontal="center" vertical="center" wrapText="1"/>
    </xf>
    <xf numFmtId="3" fontId="24" fillId="0" borderId="22" xfId="0" applyNumberFormat="1" applyFont="1" applyFill="1" applyBorder="1" applyAlignment="1">
      <alignment horizontal="center" vertical="center" wrapText="1"/>
    </xf>
    <xf numFmtId="0" fontId="22" fillId="0" borderId="20" xfId="0" applyFont="1" applyFill="1" applyBorder="1" applyAlignment="1">
      <alignment horizontal="center" vertical="center"/>
    </xf>
    <xf numFmtId="0" fontId="22" fillId="0" borderId="22" xfId="0" applyFont="1" applyFill="1" applyBorder="1" applyAlignment="1">
      <alignment horizontal="center" vertical="center"/>
    </xf>
    <xf numFmtId="0" fontId="22" fillId="0" borderId="27" xfId="0" applyFont="1" applyFill="1" applyBorder="1" applyAlignment="1">
      <alignment horizontal="center" vertical="center"/>
    </xf>
    <xf numFmtId="172" fontId="22" fillId="6" borderId="20" xfId="0" applyNumberFormat="1" applyFont="1" applyFill="1" applyBorder="1" applyAlignment="1">
      <alignment horizontal="center" vertical="center" wrapText="1"/>
    </xf>
    <xf numFmtId="172" fontId="22" fillId="6" borderId="22" xfId="0" applyNumberFormat="1" applyFont="1" applyFill="1" applyBorder="1" applyAlignment="1">
      <alignment horizontal="center" vertical="center" wrapText="1"/>
    </xf>
    <xf numFmtId="172" fontId="22" fillId="6" borderId="27" xfId="0" applyNumberFormat="1" applyFont="1" applyFill="1" applyBorder="1" applyAlignment="1">
      <alignment horizontal="center" vertical="center" wrapText="1"/>
    </xf>
    <xf numFmtId="3" fontId="22" fillId="6" borderId="20" xfId="0" applyNumberFormat="1" applyFont="1" applyFill="1" applyBorder="1" applyAlignment="1">
      <alignment horizontal="center" vertical="center"/>
    </xf>
    <xf numFmtId="3" fontId="22" fillId="6" borderId="22" xfId="0" applyNumberFormat="1" applyFont="1" applyFill="1" applyBorder="1" applyAlignment="1">
      <alignment horizontal="center" vertical="center"/>
    </xf>
    <xf numFmtId="1" fontId="22" fillId="6" borderId="20" xfId="0" applyNumberFormat="1" applyFont="1" applyFill="1" applyBorder="1" applyAlignment="1">
      <alignment horizontal="center" vertical="center" wrapText="1"/>
    </xf>
    <xf numFmtId="1" fontId="22" fillId="6" borderId="27" xfId="0" applyNumberFormat="1" applyFont="1" applyFill="1" applyBorder="1" applyAlignment="1">
      <alignment horizontal="center" vertical="center" wrapText="1"/>
    </xf>
    <xf numFmtId="172" fontId="22" fillId="6" borderId="6" xfId="0" applyNumberFormat="1" applyFont="1" applyFill="1" applyBorder="1" applyAlignment="1">
      <alignment horizontal="center" vertical="center" wrapText="1"/>
    </xf>
    <xf numFmtId="0" fontId="23" fillId="0" borderId="19"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23" xfId="0" applyFont="1" applyFill="1" applyBorder="1" applyAlignment="1">
      <alignment horizontal="center" vertical="center"/>
    </xf>
    <xf numFmtId="0" fontId="23" fillId="0" borderId="25" xfId="0" applyFont="1" applyFill="1" applyBorder="1" applyAlignment="1">
      <alignment horizontal="center" vertical="center"/>
    </xf>
    <xf numFmtId="0" fontId="22" fillId="0" borderId="20"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22" fillId="0" borderId="27" xfId="0" applyFont="1" applyFill="1" applyBorder="1" applyAlignment="1">
      <alignment horizontal="center" vertical="center" wrapText="1"/>
    </xf>
    <xf numFmtId="0" fontId="22" fillId="0" borderId="20" xfId="0" applyFont="1" applyFill="1" applyBorder="1" applyAlignment="1">
      <alignment horizontal="left" vertical="center" wrapText="1"/>
    </xf>
    <xf numFmtId="0" fontId="22" fillId="0" borderId="22" xfId="0" applyFont="1" applyFill="1" applyBorder="1" applyAlignment="1">
      <alignment horizontal="left" vertical="center" wrapText="1"/>
    </xf>
    <xf numFmtId="0" fontId="22" fillId="0" borderId="27" xfId="0" applyFont="1" applyFill="1" applyBorder="1" applyAlignment="1">
      <alignment horizontal="left" vertical="center" wrapText="1"/>
    </xf>
    <xf numFmtId="10" fontId="22" fillId="0" borderId="6" xfId="0" applyNumberFormat="1" applyFont="1" applyFill="1" applyBorder="1" applyAlignment="1">
      <alignment horizontal="center" vertical="center"/>
    </xf>
    <xf numFmtId="171" fontId="22" fillId="0" borderId="20" xfId="0" applyNumberFormat="1" applyFont="1" applyFill="1" applyBorder="1" applyAlignment="1">
      <alignment horizontal="center" vertical="center"/>
    </xf>
    <xf numFmtId="171" fontId="22" fillId="0" borderId="22" xfId="0" applyNumberFormat="1" applyFont="1" applyFill="1" applyBorder="1" applyAlignment="1">
      <alignment horizontal="center" vertical="center"/>
    </xf>
    <xf numFmtId="171" fontId="22" fillId="0" borderId="27" xfId="0" applyNumberFormat="1" applyFont="1" applyFill="1" applyBorder="1" applyAlignment="1">
      <alignment horizontal="center" vertical="center"/>
    </xf>
    <xf numFmtId="1" fontId="23" fillId="13" borderId="15" xfId="0" applyNumberFormat="1" applyFont="1" applyFill="1" applyBorder="1" applyAlignment="1">
      <alignment horizontal="left" vertical="center" wrapText="1"/>
    </xf>
    <xf numFmtId="1" fontId="23" fillId="13" borderId="11" xfId="0" applyNumberFormat="1" applyFont="1" applyFill="1" applyBorder="1" applyAlignment="1">
      <alignment horizontal="left" vertical="center" wrapText="1"/>
    </xf>
    <xf numFmtId="1" fontId="23" fillId="6" borderId="11" xfId="0" applyNumberFormat="1" applyFont="1" applyFill="1" applyBorder="1" applyAlignment="1">
      <alignment horizontal="center" vertical="center" wrapText="1"/>
    </xf>
    <xf numFmtId="1" fontId="23" fillId="6" borderId="0" xfId="0" applyNumberFormat="1" applyFont="1" applyFill="1" applyBorder="1" applyAlignment="1">
      <alignment horizontal="center" vertical="center" wrapText="1"/>
    </xf>
    <xf numFmtId="0" fontId="23" fillId="6" borderId="11" xfId="0" applyFont="1" applyFill="1" applyBorder="1" applyAlignment="1">
      <alignment horizontal="center" vertical="center" wrapText="1"/>
    </xf>
    <xf numFmtId="0" fontId="23" fillId="6" borderId="12"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23" fillId="6" borderId="25" xfId="0" applyFont="1" applyFill="1" applyBorder="1" applyAlignment="1">
      <alignment horizontal="center" vertical="center" wrapText="1"/>
    </xf>
    <xf numFmtId="0" fontId="22" fillId="6" borderId="19" xfId="0" applyFont="1" applyFill="1" applyBorder="1" applyAlignment="1">
      <alignment horizontal="center" vertical="center" wrapText="1"/>
    </xf>
    <xf numFmtId="0" fontId="22" fillId="6" borderId="12"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2" fillId="6" borderId="25" xfId="0" applyFont="1" applyFill="1" applyBorder="1" applyAlignment="1">
      <alignment horizontal="center" vertical="center" wrapText="1"/>
    </xf>
    <xf numFmtId="0" fontId="22" fillId="6" borderId="21" xfId="0" applyFont="1" applyFill="1" applyBorder="1" applyAlignment="1">
      <alignment horizontal="center" vertical="center" wrapText="1"/>
    </xf>
    <xf numFmtId="0" fontId="22" fillId="6" borderId="13" xfId="0" applyFont="1" applyFill="1" applyBorder="1" applyAlignment="1">
      <alignment horizontal="center" vertical="center" wrapText="1"/>
    </xf>
    <xf numFmtId="10" fontId="22" fillId="6" borderId="20" xfId="0" applyNumberFormat="1" applyFont="1" applyFill="1" applyBorder="1" applyAlignment="1">
      <alignment horizontal="center" vertical="center" wrapText="1"/>
    </xf>
    <xf numFmtId="10" fontId="22" fillId="6" borderId="27" xfId="0" applyNumberFormat="1" applyFont="1" applyFill="1" applyBorder="1" applyAlignment="1">
      <alignment horizontal="center" vertical="center" wrapText="1"/>
    </xf>
    <xf numFmtId="171" fontId="22" fillId="6" borderId="6" xfId="0" applyNumberFormat="1" applyFont="1" applyFill="1" applyBorder="1" applyAlignment="1">
      <alignment horizontal="center" vertical="center" wrapText="1"/>
    </xf>
    <xf numFmtId="171" fontId="22" fillId="6" borderId="20" xfId="0" applyNumberFormat="1" applyFont="1" applyFill="1" applyBorder="1" applyAlignment="1">
      <alignment horizontal="center" vertical="center" wrapText="1"/>
    </xf>
    <xf numFmtId="1" fontId="22" fillId="6" borderId="6" xfId="0" applyNumberFormat="1" applyFont="1" applyFill="1" applyBorder="1" applyAlignment="1">
      <alignment horizontal="center" vertical="center" wrapText="1" readingOrder="2"/>
    </xf>
    <xf numFmtId="1" fontId="22" fillId="6" borderId="20" xfId="0" applyNumberFormat="1" applyFont="1" applyFill="1" applyBorder="1" applyAlignment="1">
      <alignment horizontal="center" vertical="center" wrapText="1" readingOrder="2"/>
    </xf>
    <xf numFmtId="0" fontId="2" fillId="0" borderId="0" xfId="0" applyFont="1" applyBorder="1" applyAlignment="1">
      <alignment horizontal="center" vertical="center"/>
    </xf>
    <xf numFmtId="0" fontId="2" fillId="0" borderId="25" xfId="0" applyFont="1" applyBorder="1" applyAlignment="1">
      <alignment horizontal="center" vertical="center"/>
    </xf>
    <xf numFmtId="0" fontId="2" fillId="0" borderId="9" xfId="0" applyFont="1" applyBorder="1" applyAlignment="1">
      <alignment horizontal="center" vertical="center"/>
    </xf>
    <xf numFmtId="0" fontId="2" fillId="0" borderId="13" xfId="0" applyFont="1" applyBorder="1" applyAlignment="1">
      <alignment horizontal="center" vertical="center"/>
    </xf>
    <xf numFmtId="0" fontId="23" fillId="15" borderId="14" xfId="0" applyFont="1" applyFill="1" applyBorder="1" applyAlignment="1">
      <alignment horizontal="left" vertical="center"/>
    </xf>
    <xf numFmtId="0" fontId="23" fillId="15" borderId="15" xfId="0" applyFont="1" applyFill="1" applyBorder="1" applyAlignment="1">
      <alignment horizontal="left" vertical="center"/>
    </xf>
    <xf numFmtId="0" fontId="23" fillId="15" borderId="16" xfId="0" applyFont="1" applyFill="1" applyBorder="1" applyAlignment="1">
      <alignment horizontal="left" vertical="center"/>
    </xf>
    <xf numFmtId="171" fontId="22" fillId="0" borderId="6" xfId="0" applyNumberFormat="1" applyFont="1" applyFill="1" applyBorder="1" applyAlignment="1">
      <alignment horizontal="center" vertical="center"/>
    </xf>
    <xf numFmtId="10" fontId="22" fillId="6" borderId="6" xfId="0" applyNumberFormat="1" applyFont="1" applyFill="1" applyBorder="1" applyAlignment="1">
      <alignment horizontal="center" vertical="center"/>
    </xf>
    <xf numFmtId="0" fontId="24" fillId="6" borderId="20" xfId="0" applyFont="1" applyFill="1" applyBorder="1" applyAlignment="1">
      <alignment horizontal="justify" vertical="center" wrapText="1"/>
    </xf>
    <xf numFmtId="0" fontId="24" fillId="6" borderId="22" xfId="0" applyFont="1" applyFill="1" applyBorder="1" applyAlignment="1">
      <alignment horizontal="justify" vertical="center" wrapText="1"/>
    </xf>
    <xf numFmtId="0" fontId="24" fillId="6" borderId="27" xfId="0" applyFont="1" applyFill="1" applyBorder="1" applyAlignment="1">
      <alignment horizontal="justify" vertical="center" wrapText="1"/>
    </xf>
    <xf numFmtId="0" fontId="23" fillId="15" borderId="16" xfId="0" applyFont="1" applyFill="1" applyBorder="1" applyAlignment="1">
      <alignment horizontal="left" vertical="center" wrapText="1"/>
    </xf>
    <xf numFmtId="171" fontId="22" fillId="6" borderId="27" xfId="0" applyNumberFormat="1" applyFont="1" applyFill="1" applyBorder="1" applyAlignment="1">
      <alignment horizontal="center" vertical="center" wrapText="1"/>
    </xf>
    <xf numFmtId="0" fontId="32" fillId="0" borderId="20" xfId="0" applyFont="1" applyBorder="1" applyAlignment="1">
      <alignment horizontal="justify" vertical="center" wrapText="1"/>
    </xf>
    <xf numFmtId="0" fontId="32" fillId="0" borderId="27" xfId="0" applyFont="1" applyBorder="1" applyAlignment="1">
      <alignment horizontal="justify" vertical="center" wrapText="1"/>
    </xf>
    <xf numFmtId="1" fontId="22" fillId="6" borderId="27" xfId="0" applyNumberFormat="1" applyFont="1" applyFill="1" applyBorder="1" applyAlignment="1">
      <alignment horizontal="center" vertical="center" wrapText="1" readingOrder="2"/>
    </xf>
    <xf numFmtId="10" fontId="23" fillId="12" borderId="19" xfId="0" applyNumberFormat="1" applyFont="1" applyFill="1" applyBorder="1" applyAlignment="1">
      <alignment horizontal="center" vertical="center" wrapText="1"/>
    </xf>
    <xf numFmtId="10" fontId="23" fillId="12" borderId="23" xfId="0" applyNumberFormat="1" applyFont="1" applyFill="1" applyBorder="1" applyAlignment="1">
      <alignment horizontal="center" vertical="center" wrapText="1"/>
    </xf>
    <xf numFmtId="171" fontId="23" fillId="12" borderId="20" xfId="0" applyNumberFormat="1" applyFont="1" applyFill="1" applyBorder="1" applyAlignment="1">
      <alignment horizontal="center" vertical="center" wrapText="1"/>
    </xf>
    <xf numFmtId="171" fontId="23" fillId="12" borderId="22" xfId="0" applyNumberFormat="1" applyFont="1" applyFill="1" applyBorder="1" applyAlignment="1">
      <alignment horizontal="center" vertical="center" wrapText="1"/>
    </xf>
    <xf numFmtId="0" fontId="23" fillId="12" borderId="21" xfId="0" applyFont="1" applyFill="1" applyBorder="1" applyAlignment="1">
      <alignment horizontal="center" vertical="center" wrapText="1"/>
    </xf>
    <xf numFmtId="0" fontId="23" fillId="12" borderId="6" xfId="0" applyFont="1" applyFill="1" applyBorder="1" applyAlignment="1">
      <alignment horizontal="center" vertical="center" wrapText="1"/>
    </xf>
    <xf numFmtId="0" fontId="13" fillId="6" borderId="23" xfId="0" applyFont="1" applyFill="1" applyBorder="1" applyAlignment="1">
      <alignment horizontal="center" vertical="center" wrapText="1"/>
    </xf>
    <xf numFmtId="174" fontId="4" fillId="6" borderId="20" xfId="0" applyNumberFormat="1" applyFont="1" applyFill="1" applyBorder="1" applyAlignment="1">
      <alignment horizontal="center" vertical="center" wrapText="1"/>
    </xf>
    <xf numFmtId="174" fontId="4" fillId="6" borderId="27" xfId="0" applyNumberFormat="1" applyFont="1" applyFill="1" applyBorder="1" applyAlignment="1">
      <alignment horizontal="center" vertical="center" wrapText="1"/>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33" xfId="0" applyFont="1" applyBorder="1" applyAlignment="1">
      <alignment horizontal="center" vertical="center"/>
    </xf>
    <xf numFmtId="49" fontId="4" fillId="6" borderId="20" xfId="0" applyNumberFormat="1" applyFont="1" applyFill="1" applyBorder="1" applyAlignment="1">
      <alignment horizontal="center" vertical="center"/>
    </xf>
    <xf numFmtId="49" fontId="4" fillId="6" borderId="22" xfId="0" applyNumberFormat="1" applyFont="1" applyFill="1" applyBorder="1" applyAlignment="1">
      <alignment horizontal="center" vertical="center"/>
    </xf>
    <xf numFmtId="174" fontId="8" fillId="6" borderId="6" xfId="0" applyNumberFormat="1" applyFont="1" applyFill="1" applyBorder="1" applyAlignment="1">
      <alignment horizontal="center" vertical="center"/>
    </xf>
    <xf numFmtId="174" fontId="8" fillId="6" borderId="20" xfId="0" applyNumberFormat="1" applyFont="1" applyFill="1" applyBorder="1" applyAlignment="1">
      <alignment horizontal="center" vertical="center"/>
    </xf>
    <xf numFmtId="49" fontId="8" fillId="6" borderId="6" xfId="0" applyNumberFormat="1" applyFont="1" applyFill="1" applyBorder="1" applyAlignment="1">
      <alignment horizontal="center" vertical="center"/>
    </xf>
    <xf numFmtId="49" fontId="8" fillId="6" borderId="20" xfId="0" applyNumberFormat="1" applyFont="1" applyFill="1" applyBorder="1" applyAlignment="1">
      <alignment horizontal="center" vertical="center"/>
    </xf>
    <xf numFmtId="9" fontId="4" fillId="6" borderId="20" xfId="19" applyFont="1" applyFill="1" applyBorder="1" applyAlignment="1">
      <alignment horizontal="center" vertical="center" wrapText="1"/>
    </xf>
    <xf numFmtId="9" fontId="4" fillId="6" borderId="22" xfId="19" applyFont="1" applyFill="1" applyBorder="1" applyAlignment="1">
      <alignment horizontal="center" vertical="center" wrapText="1"/>
    </xf>
    <xf numFmtId="3" fontId="4" fillId="6" borderId="6" xfId="0" applyNumberFormat="1" applyFont="1" applyFill="1" applyBorder="1" applyAlignment="1">
      <alignment horizontal="center" vertical="center" wrapText="1"/>
    </xf>
    <xf numFmtId="0" fontId="16" fillId="19" borderId="6" xfId="0" applyFont="1" applyFill="1" applyBorder="1" applyAlignment="1">
      <alignment horizontal="justify" vertical="center" wrapText="1"/>
    </xf>
    <xf numFmtId="1" fontId="4" fillId="6" borderId="29" xfId="0" applyNumberFormat="1" applyFont="1" applyFill="1" applyBorder="1" applyAlignment="1">
      <alignment horizontal="center" vertical="center" wrapText="1"/>
    </xf>
    <xf numFmtId="1" fontId="6" fillId="15" borderId="6" xfId="0" applyNumberFormat="1" applyFont="1" applyFill="1" applyBorder="1" applyAlignment="1">
      <alignment horizontal="left" vertical="center" wrapText="1"/>
    </xf>
    <xf numFmtId="0" fontId="6" fillId="6" borderId="6" xfId="0" applyFont="1" applyFill="1" applyBorder="1" applyAlignment="1">
      <alignment horizontal="center" vertical="center"/>
    </xf>
    <xf numFmtId="0" fontId="6" fillId="6" borderId="20" xfId="0" applyFont="1" applyFill="1" applyBorder="1" applyAlignment="1">
      <alignment horizontal="center" vertical="center"/>
    </xf>
    <xf numFmtId="14" fontId="4" fillId="6" borderId="6" xfId="0" applyNumberFormat="1" applyFont="1" applyFill="1" applyBorder="1" applyAlignment="1">
      <alignment horizontal="center" vertical="center"/>
    </xf>
    <xf numFmtId="0" fontId="4" fillId="6" borderId="6" xfId="0" applyFont="1" applyFill="1" applyBorder="1" applyAlignment="1">
      <alignment horizontal="center" vertical="center"/>
    </xf>
    <xf numFmtId="0" fontId="4" fillId="6" borderId="20" xfId="0" applyFont="1" applyFill="1" applyBorder="1" applyAlignment="1">
      <alignment horizontal="center" vertical="center"/>
    </xf>
    <xf numFmtId="14" fontId="4" fillId="6" borderId="20" xfId="0" applyNumberFormat="1" applyFont="1" applyFill="1" applyBorder="1" applyAlignment="1">
      <alignment horizontal="center" vertical="center"/>
    </xf>
    <xf numFmtId="14" fontId="4" fillId="6" borderId="22" xfId="0" applyNumberFormat="1" applyFont="1" applyFill="1" applyBorder="1" applyAlignment="1">
      <alignment horizontal="center" vertical="center"/>
    </xf>
    <xf numFmtId="172" fontId="4" fillId="6" borderId="6" xfId="0" applyNumberFormat="1" applyFont="1" applyFill="1" applyBorder="1" applyAlignment="1">
      <alignment horizontal="center" vertical="center" wrapText="1"/>
    </xf>
    <xf numFmtId="1" fontId="6" fillId="6" borderId="19" xfId="0" applyNumberFormat="1" applyFont="1" applyFill="1" applyBorder="1" applyAlignment="1">
      <alignment horizontal="center" vertical="center"/>
    </xf>
    <xf numFmtId="1" fontId="6" fillId="6" borderId="23" xfId="0" applyNumberFormat="1" applyFont="1" applyFill="1" applyBorder="1" applyAlignment="1">
      <alignment horizontal="center" vertical="center"/>
    </xf>
    <xf numFmtId="1" fontId="6" fillId="6" borderId="45" xfId="0" applyNumberFormat="1" applyFont="1" applyFill="1" applyBorder="1" applyAlignment="1">
      <alignment horizontal="center" vertical="center"/>
    </xf>
    <xf numFmtId="1" fontId="6" fillId="6" borderId="12" xfId="0" applyNumberFormat="1" applyFont="1" applyFill="1" applyBorder="1" applyAlignment="1">
      <alignment horizontal="center" vertical="center"/>
    </xf>
    <xf numFmtId="1" fontId="6" fillId="6" borderId="25" xfId="0" applyNumberFormat="1" applyFont="1" applyFill="1" applyBorder="1" applyAlignment="1">
      <alignment horizontal="center" vertical="center"/>
    </xf>
    <xf numFmtId="1" fontId="6" fillId="6" borderId="48" xfId="0" applyNumberFormat="1" applyFont="1" applyFill="1" applyBorder="1" applyAlignment="1">
      <alignment horizontal="center" vertical="center"/>
    </xf>
    <xf numFmtId="1" fontId="6" fillId="15" borderId="15" xfId="0" applyNumberFormat="1" applyFont="1" applyFill="1" applyBorder="1" applyAlignment="1">
      <alignment horizontal="left" vertical="center" wrapText="1"/>
    </xf>
    <xf numFmtId="174" fontId="8" fillId="0" borderId="6" xfId="0" applyNumberFormat="1" applyFont="1" applyBorder="1" applyAlignment="1">
      <alignment horizontal="center" vertical="center"/>
    </xf>
    <xf numFmtId="49" fontId="8" fillId="0" borderId="6" xfId="0" applyNumberFormat="1" applyFont="1" applyBorder="1" applyAlignment="1">
      <alignment horizontal="center" vertical="center"/>
    </xf>
    <xf numFmtId="9" fontId="4" fillId="6" borderId="6" xfId="19" applyFont="1" applyFill="1" applyBorder="1" applyAlignment="1">
      <alignment horizontal="center" vertical="center" wrapText="1"/>
    </xf>
    <xf numFmtId="0" fontId="4" fillId="6" borderId="15" xfId="0" applyFont="1" applyFill="1" applyBorder="1" applyAlignment="1">
      <alignment horizontal="center" vertical="center" wrapText="1"/>
    </xf>
    <xf numFmtId="0" fontId="4" fillId="6" borderId="16" xfId="0" applyFont="1" applyFill="1" applyBorder="1" applyAlignment="1">
      <alignment horizontal="center" vertical="center" wrapText="1"/>
    </xf>
    <xf numFmtId="0" fontId="4" fillId="6" borderId="46" xfId="0" applyFont="1" applyFill="1" applyBorder="1" applyAlignment="1">
      <alignment horizontal="center" vertical="center" wrapText="1"/>
    </xf>
    <xf numFmtId="0" fontId="4" fillId="6" borderId="47" xfId="0" applyFont="1" applyFill="1" applyBorder="1" applyAlignment="1">
      <alignment horizontal="center" vertical="center" wrapText="1"/>
    </xf>
    <xf numFmtId="1" fontId="6" fillId="6" borderId="19" xfId="0" applyNumberFormat="1" applyFont="1" applyFill="1" applyBorder="1" applyAlignment="1">
      <alignment horizontal="center" vertical="top"/>
    </xf>
    <xf numFmtId="1" fontId="6" fillId="6" borderId="23" xfId="0" applyNumberFormat="1" applyFont="1" applyFill="1" applyBorder="1" applyAlignment="1">
      <alignment horizontal="center" vertical="top"/>
    </xf>
    <xf numFmtId="1" fontId="6" fillId="6" borderId="21" xfId="0" applyNumberFormat="1" applyFont="1" applyFill="1" applyBorder="1" applyAlignment="1">
      <alignment horizontal="center" vertical="top"/>
    </xf>
    <xf numFmtId="1" fontId="6" fillId="6" borderId="14" xfId="0" applyNumberFormat="1" applyFont="1" applyFill="1" applyBorder="1" applyAlignment="1">
      <alignment horizontal="center" vertical="center" wrapText="1"/>
    </xf>
    <xf numFmtId="1" fontId="6" fillId="6" borderId="16" xfId="0" applyNumberFormat="1" applyFont="1" applyFill="1" applyBorder="1" applyAlignment="1">
      <alignment horizontal="center" vertical="center"/>
    </xf>
    <xf numFmtId="3" fontId="6" fillId="12" borderId="6" xfId="0" applyNumberFormat="1" applyFont="1" applyFill="1" applyBorder="1" applyAlignment="1">
      <alignment horizontal="center" vertical="center" wrapText="1"/>
    </xf>
    <xf numFmtId="0" fontId="6" fillId="0" borderId="19" xfId="0" applyFont="1" applyBorder="1" applyAlignment="1">
      <alignment horizontal="center" vertical="center"/>
    </xf>
    <xf numFmtId="1" fontId="14" fillId="0" borderId="20" xfId="0" applyNumberFormat="1" applyFont="1" applyBorder="1" applyAlignment="1">
      <alignment horizontal="center" vertical="center"/>
    </xf>
    <xf numFmtId="1" fontId="14" fillId="0" borderId="22" xfId="0" applyNumberFormat="1" applyFont="1" applyBorder="1" applyAlignment="1">
      <alignment horizontal="center" vertical="center"/>
    </xf>
    <xf numFmtId="1" fontId="14" fillId="0" borderId="27" xfId="0" applyNumberFormat="1" applyFont="1" applyBorder="1" applyAlignment="1">
      <alignment horizontal="center" vertical="center"/>
    </xf>
    <xf numFmtId="0" fontId="14" fillId="0" borderId="20" xfId="0" applyFont="1" applyBorder="1" applyAlignment="1">
      <alignment horizontal="center" vertical="center"/>
    </xf>
    <xf numFmtId="0" fontId="14" fillId="0" borderId="22" xfId="0" applyFont="1" applyBorder="1" applyAlignment="1">
      <alignment horizontal="center" vertical="center"/>
    </xf>
    <xf numFmtId="0" fontId="14" fillId="0" borderId="27" xfId="0" applyFont="1" applyBorder="1" applyAlignment="1">
      <alignment horizontal="center" vertical="center"/>
    </xf>
    <xf numFmtId="14" fontId="14" fillId="0" borderId="20" xfId="0" applyNumberFormat="1" applyFont="1" applyBorder="1" applyAlignment="1">
      <alignment horizontal="center" vertical="center" wrapText="1"/>
    </xf>
    <xf numFmtId="14" fontId="14" fillId="0" borderId="22" xfId="0" applyNumberFormat="1" applyFont="1" applyBorder="1" applyAlignment="1">
      <alignment horizontal="center" vertical="center" wrapText="1"/>
    </xf>
    <xf numFmtId="14" fontId="14" fillId="0" borderId="27" xfId="0" applyNumberFormat="1" applyFont="1" applyBorder="1" applyAlignment="1">
      <alignment horizontal="center" vertical="center" wrapText="1"/>
    </xf>
    <xf numFmtId="0" fontId="14" fillId="0" borderId="20"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27" xfId="0" applyFont="1" applyBorder="1" applyAlignment="1">
      <alignment horizontal="center" vertical="center" wrapText="1"/>
    </xf>
    <xf numFmtId="1" fontId="4" fillId="6" borderId="20" xfId="0" applyNumberFormat="1" applyFont="1" applyFill="1" applyBorder="1" applyAlignment="1">
      <alignment horizontal="center" vertical="center"/>
    </xf>
    <xf numFmtId="1" fontId="4" fillId="6" borderId="22" xfId="0" applyNumberFormat="1" applyFont="1" applyFill="1" applyBorder="1" applyAlignment="1">
      <alignment horizontal="center" vertical="center"/>
    </xf>
    <xf numFmtId="1" fontId="4" fillId="6" borderId="27" xfId="0" applyNumberFormat="1" applyFont="1" applyFill="1" applyBorder="1" applyAlignment="1">
      <alignment horizontal="center" vertical="center"/>
    </xf>
    <xf numFmtId="9" fontId="4" fillId="6" borderId="20" xfId="4" applyFont="1" applyFill="1" applyBorder="1" applyAlignment="1">
      <alignment horizontal="justify" vertical="center" wrapText="1"/>
    </xf>
    <xf numFmtId="9" fontId="4" fillId="6" borderId="22" xfId="4" applyFont="1" applyFill="1" applyBorder="1" applyAlignment="1">
      <alignment horizontal="justify" vertical="center" wrapText="1"/>
    </xf>
    <xf numFmtId="9" fontId="4" fillId="6" borderId="27" xfId="4" applyFont="1" applyFill="1" applyBorder="1" applyAlignment="1">
      <alignment horizontal="justify" vertical="center" wrapText="1"/>
    </xf>
    <xf numFmtId="167" fontId="4" fillId="6" borderId="6" xfId="5" applyFont="1" applyFill="1" applyBorder="1" applyAlignment="1">
      <alignment horizontal="justify" vertical="center" wrapText="1"/>
    </xf>
    <xf numFmtId="0" fontId="4" fillId="6" borderId="22" xfId="0" applyFont="1" applyFill="1" applyBorder="1" applyAlignment="1">
      <alignment horizontal="center" vertical="center"/>
    </xf>
    <xf numFmtId="0" fontId="4" fillId="6" borderId="27" xfId="0" applyFont="1" applyFill="1" applyBorder="1" applyAlignment="1">
      <alignment horizontal="center" vertical="center"/>
    </xf>
    <xf numFmtId="0" fontId="4" fillId="6" borderId="23" xfId="0" applyFont="1" applyFill="1" applyBorder="1" applyAlignment="1">
      <alignment horizontal="center" vertical="center"/>
    </xf>
    <xf numFmtId="0" fontId="4" fillId="6" borderId="21" xfId="0" applyFont="1" applyFill="1" applyBorder="1" applyAlignment="1">
      <alignment horizontal="center" vertical="center"/>
    </xf>
    <xf numFmtId="0" fontId="4" fillId="6" borderId="25" xfId="0" applyFont="1" applyFill="1" applyBorder="1" applyAlignment="1">
      <alignment horizontal="center" vertical="center"/>
    </xf>
    <xf numFmtId="0" fontId="4" fillId="6" borderId="13" xfId="0" applyFont="1" applyFill="1" applyBorder="1" applyAlignment="1">
      <alignment horizontal="center" vertical="center"/>
    </xf>
    <xf numFmtId="0" fontId="4" fillId="0" borderId="20" xfId="0" applyFont="1" applyBorder="1" applyAlignment="1">
      <alignment horizontal="center" vertical="center"/>
    </xf>
    <xf numFmtId="0" fontId="4" fillId="0" borderId="22" xfId="0" applyFont="1" applyBorder="1" applyAlignment="1">
      <alignment horizontal="center" vertical="center"/>
    </xf>
    <xf numFmtId="0" fontId="4" fillId="6" borderId="20" xfId="0" applyFont="1" applyFill="1" applyBorder="1" applyAlignment="1">
      <alignment vertical="center" wrapText="1"/>
    </xf>
    <xf numFmtId="0" fontId="4" fillId="6" borderId="22" xfId="0" applyFont="1" applyFill="1" applyBorder="1" applyAlignment="1">
      <alignment vertical="center" wrapText="1"/>
    </xf>
    <xf numFmtId="0" fontId="4" fillId="6" borderId="27" xfId="0" applyFont="1" applyFill="1" applyBorder="1" applyAlignment="1">
      <alignment vertical="center" wrapText="1"/>
    </xf>
    <xf numFmtId="14" fontId="14" fillId="0" borderId="20" xfId="0" applyNumberFormat="1" applyFont="1" applyFill="1" applyBorder="1" applyAlignment="1">
      <alignment vertical="center" wrapText="1"/>
    </xf>
    <xf numFmtId="0" fontId="14" fillId="0" borderId="27" xfId="0" applyFont="1" applyFill="1" applyBorder="1" applyAlignment="1">
      <alignment vertical="center" wrapText="1"/>
    </xf>
    <xf numFmtId="14" fontId="14" fillId="0" borderId="12" xfId="0" applyNumberFormat="1" applyFont="1" applyFill="1" applyBorder="1" applyAlignment="1">
      <alignment vertical="center"/>
    </xf>
    <xf numFmtId="14" fontId="14" fillId="0" borderId="13" xfId="0" applyNumberFormat="1" applyFont="1" applyFill="1" applyBorder="1" applyAlignment="1">
      <alignment vertical="center"/>
    </xf>
    <xf numFmtId="1" fontId="6" fillId="6" borderId="14" xfId="0" applyNumberFormat="1" applyFont="1" applyFill="1" applyBorder="1" applyAlignment="1">
      <alignment horizontal="center" vertical="center"/>
    </xf>
    <xf numFmtId="1" fontId="6" fillId="6" borderId="15" xfId="0" applyNumberFormat="1" applyFont="1" applyFill="1" applyBorder="1" applyAlignment="1">
      <alignment horizontal="center" vertical="center"/>
    </xf>
    <xf numFmtId="0" fontId="6" fillId="0" borderId="0" xfId="0" applyFont="1" applyAlignment="1">
      <alignment horizontal="left" wrapText="1"/>
    </xf>
    <xf numFmtId="14" fontId="14" fillId="0" borderId="20" xfId="0" applyNumberFormat="1" applyFont="1" applyFill="1" applyBorder="1" applyAlignment="1">
      <alignment horizontal="right" vertical="center" wrapText="1"/>
    </xf>
    <xf numFmtId="14" fontId="14" fillId="0" borderId="27" xfId="0" applyNumberFormat="1" applyFont="1" applyFill="1" applyBorder="1" applyAlignment="1">
      <alignment horizontal="right" vertical="center" wrapText="1"/>
    </xf>
    <xf numFmtId="0" fontId="4" fillId="0" borderId="27" xfId="0" applyFont="1" applyBorder="1" applyAlignment="1">
      <alignment horizontal="center" vertical="center"/>
    </xf>
    <xf numFmtId="9" fontId="4" fillId="6" borderId="22" xfId="4" applyFont="1" applyFill="1" applyBorder="1" applyAlignment="1">
      <alignment horizontal="center" vertical="center"/>
    </xf>
    <xf numFmtId="9" fontId="4" fillId="6" borderId="27" xfId="4" applyFont="1" applyFill="1" applyBorder="1" applyAlignment="1">
      <alignment horizontal="center" vertical="center"/>
    </xf>
    <xf numFmtId="167" fontId="4" fillId="6" borderId="22" xfId="5" applyFont="1" applyFill="1" applyBorder="1" applyAlignment="1">
      <alignment horizontal="center" vertical="center"/>
    </xf>
    <xf numFmtId="167" fontId="4" fillId="0" borderId="20" xfId="5" applyFont="1" applyFill="1" applyBorder="1" applyAlignment="1">
      <alignment horizontal="center" vertical="center" wrapText="1"/>
    </xf>
    <xf numFmtId="167" fontId="4" fillId="0" borderId="27" xfId="5" applyFont="1" applyFill="1" applyBorder="1" applyAlignment="1">
      <alignment horizontal="center" vertical="center" wrapText="1"/>
    </xf>
    <xf numFmtId="0" fontId="14" fillId="0" borderId="6" xfId="0" applyFont="1" applyBorder="1" applyAlignment="1">
      <alignment horizontal="center" vertical="center" wrapText="1"/>
    </xf>
    <xf numFmtId="0" fontId="4" fillId="6" borderId="20" xfId="0" applyFont="1" applyFill="1" applyBorder="1" applyAlignment="1">
      <alignment horizontal="left" vertical="center" wrapText="1"/>
    </xf>
    <xf numFmtId="0" fontId="4" fillId="6" borderId="27" xfId="0" applyFont="1" applyFill="1" applyBorder="1" applyAlignment="1">
      <alignment horizontal="left" vertical="center" wrapText="1"/>
    </xf>
    <xf numFmtId="9" fontId="4" fillId="6" borderId="20" xfId="4" applyFont="1" applyFill="1" applyBorder="1" applyAlignment="1">
      <alignment horizontal="center" vertical="center"/>
    </xf>
    <xf numFmtId="167" fontId="4" fillId="6" borderId="22" xfId="5"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27" xfId="0" applyFont="1" applyBorder="1" applyAlignment="1">
      <alignment horizontal="left" vertical="center" wrapText="1"/>
    </xf>
    <xf numFmtId="167" fontId="4" fillId="0" borderId="20" xfId="5" applyFont="1" applyFill="1" applyBorder="1" applyAlignment="1">
      <alignment horizontal="center" vertical="center"/>
    </xf>
    <xf numFmtId="167" fontId="4" fillId="0" borderId="27" xfId="5" applyFont="1" applyFill="1" applyBorder="1" applyAlignment="1">
      <alignment horizontal="center" vertical="center"/>
    </xf>
    <xf numFmtId="14" fontId="14" fillId="0" borderId="22" xfId="0" applyNumberFormat="1" applyFont="1" applyFill="1" applyBorder="1" applyAlignment="1">
      <alignment horizontal="center" vertical="center"/>
    </xf>
    <xf numFmtId="0" fontId="14" fillId="0" borderId="22" xfId="0" applyFont="1" applyFill="1" applyBorder="1" applyAlignment="1">
      <alignment horizontal="center" vertical="center"/>
    </xf>
    <xf numFmtId="1" fontId="14" fillId="0" borderId="6" xfId="0" applyNumberFormat="1" applyFont="1" applyBorder="1" applyAlignment="1">
      <alignment horizontal="center" vertical="center" wrapText="1"/>
    </xf>
    <xf numFmtId="1" fontId="4" fillId="6" borderId="6" xfId="0" applyNumberFormat="1" applyFont="1" applyFill="1" applyBorder="1" applyAlignment="1">
      <alignment horizontal="center" vertical="center"/>
    </xf>
    <xf numFmtId="14" fontId="4" fillId="0" borderId="20" xfId="0" applyNumberFormat="1" applyFont="1" applyBorder="1" applyAlignment="1">
      <alignment horizontal="center" vertical="center" wrapText="1"/>
    </xf>
    <xf numFmtId="14" fontId="4" fillId="0" borderId="22" xfId="0" applyNumberFormat="1" applyFont="1" applyBorder="1" applyAlignment="1">
      <alignment horizontal="center" vertical="center" wrapText="1"/>
    </xf>
    <xf numFmtId="14" fontId="4" fillId="0" borderId="27" xfId="0" applyNumberFormat="1" applyFont="1" applyBorder="1" applyAlignment="1">
      <alignment horizontal="center" vertical="center" wrapText="1"/>
    </xf>
    <xf numFmtId="14" fontId="4" fillId="0" borderId="20" xfId="0" applyNumberFormat="1" applyFont="1" applyBorder="1" applyAlignment="1">
      <alignment horizontal="center" vertical="center"/>
    </xf>
    <xf numFmtId="14" fontId="4" fillId="0" borderId="22" xfId="0" applyNumberFormat="1" applyFont="1" applyBorder="1" applyAlignment="1">
      <alignment horizontal="center" vertical="center"/>
    </xf>
    <xf numFmtId="14" fontId="4" fillId="0" borderId="27" xfId="0" applyNumberFormat="1" applyFont="1" applyBorder="1" applyAlignment="1">
      <alignment horizontal="center" vertical="center"/>
    </xf>
    <xf numFmtId="14" fontId="4" fillId="0" borderId="20" xfId="0" applyNumberFormat="1" applyFont="1" applyFill="1" applyBorder="1" applyAlignment="1">
      <alignment horizontal="center" vertical="center" wrapText="1"/>
    </xf>
    <xf numFmtId="14" fontId="4" fillId="0" borderId="20" xfId="0" applyNumberFormat="1" applyFont="1" applyFill="1" applyBorder="1" applyAlignment="1">
      <alignment horizontal="center" vertical="center"/>
    </xf>
    <xf numFmtId="14" fontId="4" fillId="0" borderId="27" xfId="0" applyNumberFormat="1" applyFont="1" applyFill="1" applyBorder="1" applyAlignment="1">
      <alignment horizontal="center" vertical="center"/>
    </xf>
    <xf numFmtId="0" fontId="4" fillId="0" borderId="6" xfId="0" applyFont="1" applyBorder="1" applyAlignment="1">
      <alignment horizontal="left" vertical="center" wrapText="1"/>
    </xf>
    <xf numFmtId="167" fontId="4" fillId="6" borderId="20" xfId="5" applyFont="1" applyFill="1" applyBorder="1" applyAlignment="1">
      <alignment horizontal="center" vertical="center" wrapText="1"/>
    </xf>
    <xf numFmtId="0" fontId="4" fillId="6" borderId="22" xfId="0" applyFont="1" applyFill="1" applyBorder="1" applyAlignment="1">
      <alignment horizontal="left" vertical="center" wrapText="1"/>
    </xf>
    <xf numFmtId="1" fontId="14" fillId="0" borderId="6" xfId="0" applyNumberFormat="1" applyFont="1" applyBorder="1" applyAlignment="1">
      <alignment horizontal="center" vertical="center"/>
    </xf>
    <xf numFmtId="0" fontId="14" fillId="0" borderId="6" xfId="0" applyFont="1" applyBorder="1" applyAlignment="1">
      <alignment horizontal="center" vertical="center"/>
    </xf>
    <xf numFmtId="0" fontId="4" fillId="0" borderId="0" xfId="0" applyFont="1" applyAlignment="1">
      <alignment horizontal="center" vertical="center" wrapText="1"/>
    </xf>
    <xf numFmtId="0" fontId="4" fillId="0" borderId="25" xfId="0" applyFont="1" applyBorder="1" applyAlignment="1">
      <alignment horizontal="center" vertical="center" wrapText="1"/>
    </xf>
    <xf numFmtId="0" fontId="4" fillId="6" borderId="12" xfId="0" applyFont="1" applyFill="1" applyBorder="1" applyAlignment="1">
      <alignment horizontal="center" vertical="center"/>
    </xf>
    <xf numFmtId="14" fontId="14" fillId="0" borderId="20" xfId="0" applyNumberFormat="1" applyFont="1" applyBorder="1" applyAlignment="1">
      <alignment vertical="center" wrapText="1"/>
    </xf>
    <xf numFmtId="0" fontId="14" fillId="0" borderId="27" xfId="0" applyFont="1" applyBorder="1" applyAlignment="1">
      <alignment vertical="center" wrapText="1"/>
    </xf>
    <xf numFmtId="0" fontId="8" fillId="0" borderId="22" xfId="0" applyFont="1" applyBorder="1" applyAlignment="1">
      <alignment horizontal="justify" vertical="center" wrapText="1"/>
    </xf>
    <xf numFmtId="167" fontId="8" fillId="0" borderId="20" xfId="5" applyFont="1" applyFill="1" applyBorder="1" applyAlignment="1">
      <alignment horizontal="center" vertical="center" wrapText="1"/>
    </xf>
    <xf numFmtId="167" fontId="8" fillId="0" borderId="22" xfId="5" applyFont="1" applyFill="1" applyBorder="1" applyAlignment="1">
      <alignment horizontal="center" vertical="center" wrapText="1"/>
    </xf>
    <xf numFmtId="167" fontId="8" fillId="0" borderId="27" xfId="5" applyFont="1" applyFill="1" applyBorder="1" applyAlignment="1">
      <alignment horizontal="center" vertical="center" wrapText="1"/>
    </xf>
    <xf numFmtId="1" fontId="4" fillId="0" borderId="20" xfId="0" applyNumberFormat="1" applyFont="1" applyFill="1" applyBorder="1" applyAlignment="1">
      <alignment horizontal="center" vertical="center" wrapText="1"/>
    </xf>
    <xf numFmtId="1" fontId="4" fillId="0" borderId="27" xfId="0" applyNumberFormat="1" applyFont="1" applyFill="1" applyBorder="1" applyAlignment="1">
      <alignment horizontal="center" vertical="center" wrapText="1"/>
    </xf>
    <xf numFmtId="10" fontId="14" fillId="0" borderId="20" xfId="0" applyNumberFormat="1" applyFont="1" applyBorder="1" applyAlignment="1">
      <alignment horizontal="center" vertical="center"/>
    </xf>
    <xf numFmtId="10" fontId="14" fillId="0" borderId="27" xfId="0" applyNumberFormat="1" applyFont="1" applyBorder="1" applyAlignment="1">
      <alignment horizontal="center" vertical="center"/>
    </xf>
    <xf numFmtId="10" fontId="8" fillId="0" borderId="20" xfId="4" applyNumberFormat="1" applyFont="1" applyBorder="1" applyAlignment="1">
      <alignment horizontal="center" vertical="center"/>
    </xf>
    <xf numFmtId="10" fontId="8" fillId="0" borderId="27" xfId="4" applyNumberFormat="1" applyFont="1" applyBorder="1" applyAlignment="1">
      <alignment horizontal="center" vertical="center"/>
    </xf>
    <xf numFmtId="10" fontId="4" fillId="0" borderId="20" xfId="4" applyNumberFormat="1" applyFont="1" applyBorder="1" applyAlignment="1">
      <alignment horizontal="center" vertical="center"/>
    </xf>
    <xf numFmtId="10" fontId="4" fillId="0" borderId="22" xfId="4" applyNumberFormat="1" applyFont="1" applyBorder="1" applyAlignment="1">
      <alignment horizontal="center" vertical="center"/>
    </xf>
    <xf numFmtId="10" fontId="4" fillId="0" borderId="27" xfId="4" applyNumberFormat="1" applyFont="1" applyBorder="1" applyAlignment="1">
      <alignment horizontal="center" vertical="center"/>
    </xf>
    <xf numFmtId="0" fontId="4" fillId="0" borderId="20" xfId="0" applyFont="1" applyBorder="1" applyAlignment="1">
      <alignment vertical="center" wrapText="1"/>
    </xf>
    <xf numFmtId="0" fontId="4" fillId="0" borderId="27" xfId="0" applyFont="1" applyBorder="1" applyAlignment="1">
      <alignment vertical="center" wrapText="1"/>
    </xf>
    <xf numFmtId="167" fontId="4" fillId="0" borderId="22" xfId="5" applyFont="1" applyBorder="1" applyAlignment="1">
      <alignment horizontal="center" vertical="center"/>
    </xf>
    <xf numFmtId="0" fontId="4" fillId="0" borderId="12" xfId="0" applyFont="1" applyBorder="1" applyAlignment="1">
      <alignment horizontal="center" vertical="center"/>
    </xf>
    <xf numFmtId="0" fontId="4" fillId="0" borderId="25" xfId="0" applyFont="1" applyBorder="1" applyAlignment="1">
      <alignment horizontal="center" vertical="center"/>
    </xf>
    <xf numFmtId="2" fontId="4" fillId="6" borderId="20" xfId="4" applyNumberFormat="1" applyFont="1" applyFill="1" applyBorder="1" applyAlignment="1">
      <alignment horizontal="center" vertical="center"/>
    </xf>
    <xf numFmtId="2" fontId="4" fillId="6" borderId="22" xfId="4" applyNumberFormat="1" applyFont="1" applyFill="1" applyBorder="1" applyAlignment="1">
      <alignment horizontal="center" vertical="center"/>
    </xf>
    <xf numFmtId="182" fontId="4" fillId="6" borderId="20" xfId="0" applyNumberFormat="1" applyFont="1" applyFill="1" applyBorder="1" applyAlignment="1">
      <alignment horizontal="center" vertical="center" wrapText="1"/>
    </xf>
    <xf numFmtId="182" fontId="4" fillId="6" borderId="27" xfId="0" applyNumberFormat="1" applyFont="1" applyFill="1" applyBorder="1" applyAlignment="1">
      <alignment horizontal="center" vertical="center" wrapText="1"/>
    </xf>
    <xf numFmtId="0" fontId="4" fillId="0" borderId="22" xfId="0" applyFont="1" applyBorder="1" applyAlignment="1">
      <alignment horizontal="justify" vertical="center"/>
    </xf>
    <xf numFmtId="0" fontId="4" fillId="0" borderId="27" xfId="0" applyFont="1" applyBorder="1" applyAlignment="1">
      <alignment horizontal="justify" vertical="center"/>
    </xf>
    <xf numFmtId="182" fontId="4" fillId="6" borderId="20" xfId="0" applyNumberFormat="1" applyFont="1" applyFill="1" applyBorder="1" applyAlignment="1">
      <alignment horizontal="center" vertical="center"/>
    </xf>
    <xf numFmtId="182" fontId="4" fillId="6" borderId="22" xfId="0" applyNumberFormat="1" applyFont="1" applyFill="1" applyBorder="1" applyAlignment="1">
      <alignment horizontal="center" vertical="center"/>
    </xf>
    <xf numFmtId="182" fontId="4" fillId="6" borderId="27" xfId="0" applyNumberFormat="1" applyFont="1" applyFill="1" applyBorder="1" applyAlignment="1">
      <alignment horizontal="center" vertical="center"/>
    </xf>
    <xf numFmtId="0" fontId="4" fillId="0" borderId="20" xfId="0" applyFont="1" applyBorder="1" applyAlignment="1">
      <alignment vertical="center"/>
    </xf>
    <xf numFmtId="0" fontId="4" fillId="0" borderId="27" xfId="0" applyFont="1" applyBorder="1" applyAlignment="1">
      <alignment vertical="center"/>
    </xf>
    <xf numFmtId="169" fontId="17" fillId="12" borderId="19" xfId="0" applyNumberFormat="1" applyFont="1" applyFill="1" applyBorder="1" applyAlignment="1">
      <alignment horizontal="center" vertical="center" wrapText="1"/>
    </xf>
    <xf numFmtId="169" fontId="17" fillId="12" borderId="21" xfId="0" applyNumberFormat="1" applyFont="1" applyFill="1" applyBorder="1" applyAlignment="1">
      <alignment horizontal="center" vertical="center" wrapText="1"/>
    </xf>
    <xf numFmtId="3" fontId="6" fillId="12" borderId="27" xfId="0" applyNumberFormat="1" applyFont="1" applyFill="1" applyBorder="1" applyAlignment="1">
      <alignment horizontal="center" vertical="center" wrapText="1"/>
    </xf>
    <xf numFmtId="0" fontId="18" fillId="4" borderId="14" xfId="0" applyFont="1" applyFill="1" applyBorder="1" applyAlignment="1">
      <alignment horizontal="center" vertical="center" wrapText="1"/>
    </xf>
    <xf numFmtId="0" fontId="18" fillId="4" borderId="15" xfId="0" applyFont="1" applyFill="1" applyBorder="1" applyAlignment="1">
      <alignment horizontal="center" vertical="center" wrapText="1"/>
    </xf>
    <xf numFmtId="0" fontId="18" fillId="4" borderId="14" xfId="0" applyFont="1" applyFill="1" applyBorder="1" applyAlignment="1">
      <alignment horizontal="center" vertical="center"/>
    </xf>
    <xf numFmtId="0" fontId="18" fillId="4" borderId="15" xfId="0" applyFont="1" applyFill="1" applyBorder="1" applyAlignment="1">
      <alignment horizontal="center" vertical="center"/>
    </xf>
    <xf numFmtId="0" fontId="18" fillId="4" borderId="19" xfId="0" applyFont="1" applyFill="1" applyBorder="1" applyAlignment="1">
      <alignment horizontal="center" vertical="center" textRotation="90" wrapText="1"/>
    </xf>
    <xf numFmtId="0" fontId="18" fillId="4" borderId="21" xfId="0" applyFont="1" applyFill="1" applyBorder="1" applyAlignment="1">
      <alignment horizontal="center" vertical="center" textRotation="90" wrapText="1"/>
    </xf>
    <xf numFmtId="3" fontId="18" fillId="4" borderId="14" xfId="0" applyNumberFormat="1" applyFont="1" applyFill="1" applyBorder="1" applyAlignment="1">
      <alignment horizontal="center" vertical="center" wrapText="1"/>
    </xf>
    <xf numFmtId="3" fontId="18" fillId="4" borderId="15" xfId="0" applyNumberFormat="1" applyFont="1" applyFill="1" applyBorder="1" applyAlignment="1">
      <alignment horizontal="center" vertical="center" wrapText="1"/>
    </xf>
    <xf numFmtId="9" fontId="4" fillId="6" borderId="6" xfId="4" applyFont="1" applyFill="1" applyBorder="1" applyAlignment="1">
      <alignment vertical="center" wrapText="1"/>
    </xf>
    <xf numFmtId="167" fontId="4" fillId="6" borderId="6" xfId="5" applyFont="1" applyFill="1" applyBorder="1" applyAlignment="1">
      <alignment vertical="center" wrapText="1"/>
    </xf>
    <xf numFmtId="0" fontId="4" fillId="6" borderId="6" xfId="0" applyFont="1" applyFill="1" applyBorder="1" applyAlignment="1">
      <alignment vertical="center" wrapText="1"/>
    </xf>
    <xf numFmtId="9" fontId="4" fillId="0" borderId="20" xfId="4" applyNumberFormat="1" applyFont="1" applyBorder="1" applyAlignment="1">
      <alignment horizontal="center" vertical="center" wrapText="1"/>
    </xf>
    <xf numFmtId="9" fontId="4" fillId="0" borderId="22" xfId="4" applyNumberFormat="1" applyFont="1" applyBorder="1" applyAlignment="1">
      <alignment horizontal="center" vertical="center" wrapText="1"/>
    </xf>
    <xf numFmtId="9" fontId="4" fillId="0" borderId="27" xfId="4" applyNumberFormat="1" applyFont="1" applyBorder="1" applyAlignment="1">
      <alignment horizontal="center" vertical="center" wrapText="1"/>
    </xf>
    <xf numFmtId="3" fontId="4" fillId="0" borderId="6" xfId="0" applyNumberFormat="1" applyFont="1" applyBorder="1" applyAlignment="1">
      <alignment horizontal="center" vertical="center" wrapText="1"/>
    </xf>
    <xf numFmtId="0" fontId="22" fillId="0" borderId="22" xfId="0" applyFont="1" applyFill="1" applyBorder="1" applyAlignment="1">
      <alignment horizontal="center"/>
    </xf>
    <xf numFmtId="0" fontId="22" fillId="0" borderId="27" xfId="0" applyFont="1" applyFill="1" applyBorder="1" applyAlignment="1">
      <alignment horizontal="center"/>
    </xf>
    <xf numFmtId="14" fontId="22" fillId="0" borderId="6" xfId="0" applyNumberFormat="1" applyFont="1" applyBorder="1" applyAlignment="1">
      <alignment horizontal="center" vertical="center"/>
    </xf>
    <xf numFmtId="0" fontId="33" fillId="0" borderId="22" xfId="0" applyFont="1" applyFill="1" applyBorder="1" applyAlignment="1">
      <alignment horizontal="center" vertical="center" wrapText="1"/>
    </xf>
    <xf numFmtId="0" fontId="33" fillId="0" borderId="27" xfId="0" applyFont="1" applyFill="1" applyBorder="1" applyAlignment="1">
      <alignment horizontal="center" vertical="center" wrapText="1"/>
    </xf>
    <xf numFmtId="0" fontId="33" fillId="0" borderId="20" xfId="0" applyFont="1" applyFill="1" applyBorder="1" applyAlignment="1">
      <alignment horizontal="justify" vertical="center" wrapText="1"/>
    </xf>
    <xf numFmtId="0" fontId="33" fillId="0" borderId="27" xfId="0" applyFont="1" applyFill="1" applyBorder="1" applyAlignment="1">
      <alignment horizontal="justify" vertical="center" wrapText="1"/>
    </xf>
    <xf numFmtId="0" fontId="23" fillId="0" borderId="6" xfId="0" applyFont="1" applyBorder="1" applyAlignment="1">
      <alignment horizontal="center" vertical="center" wrapText="1"/>
    </xf>
    <xf numFmtId="0" fontId="22" fillId="0" borderId="23" xfId="0" applyFont="1" applyBorder="1" applyAlignment="1">
      <alignment horizontal="center" vertical="center" wrapText="1"/>
    </xf>
    <xf numFmtId="0" fontId="22" fillId="0" borderId="25"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13" xfId="0" applyFont="1" applyBorder="1" applyAlignment="1">
      <alignment horizontal="center" vertical="center" wrapText="1"/>
    </xf>
    <xf numFmtId="0" fontId="33" fillId="0" borderId="20" xfId="0" applyFont="1" applyFill="1" applyBorder="1" applyAlignment="1">
      <alignment horizontal="center" vertical="center" wrapText="1"/>
    </xf>
    <xf numFmtId="0" fontId="33" fillId="0" borderId="22" xfId="0" applyFont="1" applyFill="1" applyBorder="1" applyAlignment="1">
      <alignment horizontal="justify" vertical="center" wrapText="1"/>
    </xf>
    <xf numFmtId="1" fontId="33" fillId="0" borderId="19" xfId="0" applyNumberFormat="1" applyFont="1" applyFill="1" applyBorder="1" applyAlignment="1">
      <alignment horizontal="center" vertical="center" wrapText="1"/>
    </xf>
    <xf numFmtId="1" fontId="33" fillId="0" borderId="23" xfId="0" applyNumberFormat="1" applyFont="1" applyFill="1" applyBorder="1" applyAlignment="1">
      <alignment horizontal="center" vertical="center" wrapText="1"/>
    </xf>
    <xf numFmtId="0" fontId="33" fillId="6" borderId="6" xfId="0" applyFont="1" applyFill="1" applyBorder="1" applyAlignment="1">
      <alignment horizontal="center" vertical="center" wrapText="1"/>
    </xf>
    <xf numFmtId="184" fontId="22" fillId="0" borderId="25" xfId="0" applyNumberFormat="1" applyFont="1" applyFill="1" applyBorder="1" applyAlignment="1">
      <alignment horizontal="center" vertical="center" wrapText="1"/>
    </xf>
    <xf numFmtId="184" fontId="22" fillId="0" borderId="13" xfId="0" applyNumberFormat="1" applyFont="1" applyFill="1" applyBorder="1" applyAlignment="1">
      <alignment horizontal="center" vertical="center" wrapText="1"/>
    </xf>
    <xf numFmtId="182" fontId="22" fillId="0" borderId="20" xfId="3" applyNumberFormat="1" applyFont="1" applyFill="1" applyBorder="1" applyAlignment="1">
      <alignment horizontal="center" vertical="center"/>
    </xf>
    <xf numFmtId="182" fontId="22" fillId="0" borderId="22" xfId="3" applyNumberFormat="1" applyFont="1" applyFill="1" applyBorder="1" applyAlignment="1">
      <alignment horizontal="center" vertical="center"/>
    </xf>
    <xf numFmtId="0" fontId="33" fillId="6" borderId="20" xfId="0" applyFont="1" applyFill="1" applyBorder="1" applyAlignment="1">
      <alignment horizontal="center" vertical="center" wrapText="1"/>
    </xf>
    <xf numFmtId="0" fontId="33" fillId="6" borderId="22" xfId="0" applyFont="1" applyFill="1" applyBorder="1" applyAlignment="1">
      <alignment horizontal="center" vertical="center" wrapText="1"/>
    </xf>
    <xf numFmtId="0" fontId="33" fillId="6" borderId="27" xfId="0" applyFont="1" applyFill="1" applyBorder="1" applyAlignment="1">
      <alignment horizontal="center" vertical="center" wrapText="1"/>
    </xf>
    <xf numFmtId="0" fontId="22" fillId="0" borderId="25" xfId="0" applyFont="1" applyBorder="1" applyAlignment="1">
      <alignment horizontal="center" vertical="center"/>
    </xf>
    <xf numFmtId="0" fontId="22" fillId="0" borderId="20" xfId="0" applyFont="1" applyBorder="1" applyAlignment="1">
      <alignment horizontal="center"/>
    </xf>
    <xf numFmtId="0" fontId="22" fillId="0" borderId="22" xfId="0" applyFont="1" applyBorder="1" applyAlignment="1">
      <alignment horizontal="center"/>
    </xf>
    <xf numFmtId="0" fontId="22" fillId="0" borderId="27" xfId="0" applyFont="1" applyBorder="1" applyAlignment="1">
      <alignment horizontal="center"/>
    </xf>
    <xf numFmtId="0" fontId="33" fillId="0" borderId="12" xfId="0" applyFont="1" applyFill="1" applyBorder="1" applyAlignment="1">
      <alignment horizontal="center" vertical="center" wrapText="1"/>
    </xf>
    <xf numFmtId="0" fontId="33" fillId="0" borderId="25" xfId="0" applyFont="1" applyFill="1" applyBorder="1" applyAlignment="1">
      <alignment horizontal="center" vertical="center" wrapText="1"/>
    </xf>
    <xf numFmtId="0" fontId="33" fillId="0" borderId="13" xfId="0" applyFont="1" applyFill="1" applyBorder="1" applyAlignment="1">
      <alignment horizontal="center" vertical="center" wrapText="1"/>
    </xf>
    <xf numFmtId="184" fontId="22" fillId="6" borderId="22" xfId="0" applyNumberFormat="1" applyFont="1" applyFill="1" applyBorder="1" applyAlignment="1">
      <alignment horizontal="center" vertical="center" wrapText="1"/>
    </xf>
    <xf numFmtId="184" fontId="22" fillId="6" borderId="27" xfId="0" applyNumberFormat="1" applyFont="1" applyFill="1" applyBorder="1" applyAlignment="1">
      <alignment horizontal="center" vertical="center" wrapText="1"/>
    </xf>
    <xf numFmtId="0" fontId="33" fillId="6" borderId="20" xfId="0" applyFont="1" applyFill="1" applyBorder="1" applyAlignment="1">
      <alignment horizontal="justify" vertical="center" wrapText="1"/>
    </xf>
    <xf numFmtId="0" fontId="33" fillId="6" borderId="22" xfId="0" applyFont="1" applyFill="1" applyBorder="1" applyAlignment="1">
      <alignment horizontal="justify" vertical="center" wrapText="1"/>
    </xf>
    <xf numFmtId="0" fontId="33" fillId="6" borderId="27" xfId="0" applyFont="1" applyFill="1" applyBorder="1" applyAlignment="1">
      <alignment horizontal="justify" vertical="center" wrapText="1"/>
    </xf>
    <xf numFmtId="9" fontId="22" fillId="6" borderId="20" xfId="3" applyFont="1" applyFill="1" applyBorder="1" applyAlignment="1">
      <alignment horizontal="center" vertical="center"/>
    </xf>
    <xf numFmtId="9" fontId="22" fillId="6" borderId="22" xfId="3" applyFont="1" applyFill="1" applyBorder="1" applyAlignment="1">
      <alignment horizontal="center" vertical="center"/>
    </xf>
    <xf numFmtId="9" fontId="22" fillId="6" borderId="27" xfId="3" applyFont="1" applyFill="1" applyBorder="1" applyAlignment="1">
      <alignment horizontal="center" vertical="center"/>
    </xf>
    <xf numFmtId="171" fontId="22" fillId="6" borderId="6" xfId="0" applyNumberFormat="1" applyFont="1" applyFill="1" applyBorder="1" applyAlignment="1">
      <alignment horizontal="center" vertical="center"/>
    </xf>
    <xf numFmtId="174" fontId="22" fillId="6" borderId="20" xfId="18" applyNumberFormat="1" applyFont="1" applyFill="1" applyBorder="1" applyAlignment="1">
      <alignment horizontal="center" vertical="center"/>
    </xf>
    <xf numFmtId="174" fontId="22" fillId="6" borderId="22" xfId="18" applyNumberFormat="1" applyFont="1" applyFill="1" applyBorder="1" applyAlignment="1">
      <alignment horizontal="center" vertical="center"/>
    </xf>
    <xf numFmtId="174" fontId="22" fillId="6" borderId="27" xfId="18" applyNumberFormat="1" applyFont="1" applyFill="1" applyBorder="1" applyAlignment="1">
      <alignment horizontal="center" vertical="center"/>
    </xf>
    <xf numFmtId="1" fontId="22" fillId="6" borderId="6" xfId="6" applyNumberFormat="1" applyFont="1" applyFill="1" applyBorder="1" applyAlignment="1">
      <alignment horizontal="center" vertical="center" wrapText="1"/>
    </xf>
    <xf numFmtId="183" fontId="22" fillId="6" borderId="20" xfId="0" applyNumberFormat="1" applyFont="1" applyFill="1" applyBorder="1" applyAlignment="1">
      <alignment horizontal="center" vertical="center" wrapText="1"/>
    </xf>
    <xf numFmtId="183" fontId="22" fillId="6" borderId="22" xfId="0" applyNumberFormat="1" applyFont="1" applyFill="1" applyBorder="1" applyAlignment="1">
      <alignment horizontal="center" vertical="center" wrapText="1"/>
    </xf>
    <xf numFmtId="183" fontId="22" fillId="6" borderId="27" xfId="0" applyNumberFormat="1" applyFont="1" applyFill="1" applyBorder="1" applyAlignment="1">
      <alignment horizontal="center" vertical="center" wrapText="1"/>
    </xf>
    <xf numFmtId="184" fontId="22" fillId="6" borderId="20" xfId="0" applyNumberFormat="1" applyFont="1" applyFill="1" applyBorder="1" applyAlignment="1">
      <alignment horizontal="center" vertical="center" wrapText="1"/>
    </xf>
    <xf numFmtId="9" fontId="22" fillId="6" borderId="6" xfId="3" applyFont="1" applyFill="1" applyBorder="1" applyAlignment="1">
      <alignment horizontal="center" vertical="center"/>
    </xf>
    <xf numFmtId="174" fontId="24" fillId="0" borderId="20" xfId="0" applyNumberFormat="1" applyFont="1" applyBorder="1" applyAlignment="1">
      <alignment horizontal="center" vertical="center"/>
    </xf>
    <xf numFmtId="174" fontId="24" fillId="0" borderId="22" xfId="0" applyNumberFormat="1" applyFont="1" applyBorder="1" applyAlignment="1">
      <alignment horizontal="center" vertical="center"/>
    </xf>
    <xf numFmtId="174" fontId="24" fillId="0" borderId="27" xfId="0" applyNumberFormat="1" applyFont="1" applyBorder="1" applyAlignment="1">
      <alignment horizontal="center" vertical="center"/>
    </xf>
    <xf numFmtId="174" fontId="24" fillId="0" borderId="20" xfId="18" applyNumberFormat="1" applyFont="1" applyFill="1" applyBorder="1" applyAlignment="1">
      <alignment horizontal="center" vertical="center"/>
    </xf>
    <xf numFmtId="174" fontId="24" fillId="0" borderId="22" xfId="18" applyNumberFormat="1" applyFont="1" applyFill="1" applyBorder="1" applyAlignment="1">
      <alignment horizontal="center" vertical="center"/>
    </xf>
    <xf numFmtId="174" fontId="24" fillId="0" borderId="27" xfId="18" applyNumberFormat="1" applyFont="1" applyFill="1" applyBorder="1" applyAlignment="1">
      <alignment horizontal="center" vertical="center"/>
    </xf>
    <xf numFmtId="3" fontId="24" fillId="0" borderId="20" xfId="0" applyNumberFormat="1" applyFont="1" applyFill="1" applyBorder="1" applyAlignment="1">
      <alignment horizontal="center" vertical="center"/>
    </xf>
    <xf numFmtId="3" fontId="24" fillId="0" borderId="22" xfId="0" applyNumberFormat="1" applyFont="1" applyFill="1" applyBorder="1" applyAlignment="1">
      <alignment horizontal="center" vertical="center"/>
    </xf>
    <xf numFmtId="3" fontId="24" fillId="0" borderId="27" xfId="0" applyNumberFormat="1" applyFont="1" applyFill="1" applyBorder="1" applyAlignment="1">
      <alignment horizontal="center" vertical="center"/>
    </xf>
    <xf numFmtId="14" fontId="22" fillId="0" borderId="20" xfId="0" applyNumberFormat="1" applyFont="1" applyBorder="1" applyAlignment="1">
      <alignment horizontal="center" vertical="center" wrapText="1"/>
    </xf>
    <xf numFmtId="14" fontId="22" fillId="0" borderId="22" xfId="0" applyNumberFormat="1" applyFont="1" applyBorder="1" applyAlignment="1">
      <alignment horizontal="center" vertical="center" wrapText="1"/>
    </xf>
    <xf numFmtId="14" fontId="22" fillId="0" borderId="27" xfId="0" applyNumberFormat="1" applyFont="1" applyBorder="1" applyAlignment="1">
      <alignment horizontal="center" vertical="center" wrapText="1"/>
    </xf>
    <xf numFmtId="14" fontId="22" fillId="0" borderId="20" xfId="0" applyNumberFormat="1" applyFont="1" applyBorder="1" applyAlignment="1">
      <alignment horizontal="center" vertical="center"/>
    </xf>
    <xf numFmtId="14" fontId="22" fillId="0" borderId="22" xfId="0" applyNumberFormat="1" applyFont="1" applyBorder="1" applyAlignment="1">
      <alignment horizontal="center" vertical="center"/>
    </xf>
    <xf numFmtId="14" fontId="22" fillId="0" borderId="27" xfId="0" applyNumberFormat="1" applyFont="1" applyBorder="1" applyAlignment="1">
      <alignment horizontal="center" vertical="center"/>
    </xf>
    <xf numFmtId="0" fontId="24" fillId="0" borderId="20" xfId="9" applyNumberFormat="1" applyFont="1" applyFill="1" applyBorder="1" applyAlignment="1">
      <alignment horizontal="justify" vertical="center" wrapText="1"/>
    </xf>
    <xf numFmtId="0" fontId="24" fillId="0" borderId="22" xfId="9" applyNumberFormat="1" applyFont="1" applyFill="1" applyBorder="1" applyAlignment="1">
      <alignment horizontal="justify" vertical="center" wrapText="1"/>
    </xf>
    <xf numFmtId="0" fontId="24" fillId="0" borderId="27" xfId="9" applyNumberFormat="1" applyFont="1" applyFill="1" applyBorder="1" applyAlignment="1">
      <alignment horizontal="justify" vertical="center" wrapText="1"/>
    </xf>
    <xf numFmtId="0" fontId="22" fillId="0" borderId="23" xfId="0" applyFont="1" applyBorder="1" applyAlignment="1">
      <alignment horizontal="center" vertical="center"/>
    </xf>
    <xf numFmtId="174" fontId="22" fillId="0" borderId="20" xfId="0" applyNumberFormat="1" applyFont="1" applyBorder="1" applyAlignment="1">
      <alignment horizontal="center" vertical="center"/>
    </xf>
    <xf numFmtId="174" fontId="22" fillId="0" borderId="22" xfId="0" applyNumberFormat="1" applyFont="1" applyBorder="1" applyAlignment="1">
      <alignment horizontal="center" vertical="center"/>
    </xf>
    <xf numFmtId="0" fontId="24" fillId="0" borderId="6" xfId="9" applyNumberFormat="1" applyFont="1" applyFill="1" applyBorder="1" applyAlignment="1">
      <alignment horizontal="justify" vertical="center" wrapText="1"/>
    </xf>
    <xf numFmtId="1" fontId="24" fillId="6" borderId="6" xfId="0" applyNumberFormat="1" applyFont="1" applyFill="1" applyBorder="1" applyAlignment="1">
      <alignment horizontal="center" vertical="center" wrapText="1"/>
    </xf>
    <xf numFmtId="0" fontId="33" fillId="0" borderId="6" xfId="0" applyFont="1" applyFill="1" applyBorder="1" applyAlignment="1">
      <alignment horizontal="center" vertical="center" wrapText="1"/>
    </xf>
    <xf numFmtId="1" fontId="24" fillId="6" borderId="27" xfId="0" applyNumberFormat="1" applyFont="1" applyFill="1" applyBorder="1" applyAlignment="1">
      <alignment horizontal="center" vertical="center" wrapText="1"/>
    </xf>
    <xf numFmtId="0" fontId="33" fillId="6" borderId="6" xfId="0" applyFont="1" applyFill="1" applyBorder="1" applyAlignment="1">
      <alignment horizontal="justify" vertical="center" wrapText="1"/>
    </xf>
    <xf numFmtId="0" fontId="33" fillId="0" borderId="6" xfId="0" applyFont="1" applyFill="1" applyBorder="1" applyAlignment="1">
      <alignment horizontal="justify" vertical="center" wrapText="1"/>
    </xf>
    <xf numFmtId="174" fontId="23" fillId="0" borderId="20" xfId="18" applyNumberFormat="1" applyFont="1" applyFill="1" applyBorder="1" applyAlignment="1">
      <alignment horizontal="center" vertical="center"/>
    </xf>
    <xf numFmtId="174" fontId="23" fillId="0" borderId="22" xfId="18" applyNumberFormat="1" applyFont="1" applyFill="1" applyBorder="1" applyAlignment="1">
      <alignment horizontal="center" vertical="center"/>
    </xf>
    <xf numFmtId="174" fontId="23" fillId="0" borderId="27" xfId="18" applyNumberFormat="1" applyFont="1" applyFill="1" applyBorder="1" applyAlignment="1">
      <alignment horizontal="center" vertical="center"/>
    </xf>
    <xf numFmtId="174" fontId="22" fillId="0" borderId="20" xfId="18" applyNumberFormat="1" applyFont="1" applyFill="1" applyBorder="1" applyAlignment="1">
      <alignment horizontal="center" vertical="center"/>
    </xf>
    <xf numFmtId="174" fontId="22" fillId="0" borderId="22" xfId="18" applyNumberFormat="1" applyFont="1" applyFill="1" applyBorder="1" applyAlignment="1">
      <alignment horizontal="center" vertical="center"/>
    </xf>
    <xf numFmtId="174" fontId="22" fillId="0" borderId="27" xfId="18" applyNumberFormat="1" applyFont="1" applyFill="1" applyBorder="1" applyAlignment="1">
      <alignment horizontal="center" vertical="center"/>
    </xf>
    <xf numFmtId="3" fontId="23" fillId="0" borderId="20" xfId="0" applyNumberFormat="1" applyFont="1" applyFill="1" applyBorder="1" applyAlignment="1">
      <alignment horizontal="center" vertical="center"/>
    </xf>
    <xf numFmtId="3" fontId="23" fillId="0" borderId="22" xfId="0" applyNumberFormat="1" applyFont="1" applyFill="1" applyBorder="1" applyAlignment="1">
      <alignment horizontal="center" vertical="center"/>
    </xf>
    <xf numFmtId="3" fontId="23" fillId="0" borderId="27" xfId="0" applyNumberFormat="1" applyFont="1" applyFill="1" applyBorder="1" applyAlignment="1">
      <alignment horizontal="center" vertical="center"/>
    </xf>
    <xf numFmtId="0" fontId="33" fillId="0" borderId="16" xfId="0" applyFont="1" applyFill="1" applyBorder="1" applyAlignment="1">
      <alignment horizontal="center" vertical="center" wrapText="1"/>
    </xf>
    <xf numFmtId="1" fontId="22" fillId="6" borderId="6" xfId="25" applyNumberFormat="1" applyFont="1" applyFill="1" applyBorder="1" applyAlignment="1">
      <alignment horizontal="center" vertical="center" wrapText="1"/>
    </xf>
    <xf numFmtId="174" fontId="22" fillId="0" borderId="22" xfId="18" applyNumberFormat="1" applyFont="1" applyFill="1" applyBorder="1" applyAlignment="1">
      <alignment vertical="center"/>
    </xf>
    <xf numFmtId="174" fontId="22" fillId="0" borderId="27" xfId="18" applyNumberFormat="1" applyFont="1" applyFill="1" applyBorder="1" applyAlignment="1">
      <alignment vertical="center"/>
    </xf>
    <xf numFmtId="0" fontId="22" fillId="0" borderId="12" xfId="0" applyFont="1" applyBorder="1" applyAlignment="1">
      <alignment horizontal="center"/>
    </xf>
    <xf numFmtId="0" fontId="22" fillId="0" borderId="25" xfId="0" applyFont="1" applyBorder="1" applyAlignment="1">
      <alignment horizontal="center"/>
    </xf>
    <xf numFmtId="171" fontId="24" fillId="0" borderId="27" xfId="0" applyNumberFormat="1" applyFont="1" applyFill="1" applyBorder="1" applyAlignment="1">
      <alignment horizontal="center" vertical="center"/>
    </xf>
    <xf numFmtId="171" fontId="24" fillId="0" borderId="6" xfId="0" applyNumberFormat="1" applyFont="1" applyFill="1" applyBorder="1" applyAlignment="1">
      <alignment horizontal="center" vertical="center"/>
    </xf>
    <xf numFmtId="184" fontId="22" fillId="6" borderId="6" xfId="2" applyNumberFormat="1" applyFont="1" applyFill="1" applyBorder="1" applyAlignment="1">
      <alignment horizontal="center" vertical="center"/>
    </xf>
    <xf numFmtId="184" fontId="22" fillId="6" borderId="20" xfId="2" applyNumberFormat="1" applyFont="1" applyFill="1" applyBorder="1" applyAlignment="1">
      <alignment horizontal="center" vertical="center"/>
    </xf>
    <xf numFmtId="14" fontId="22" fillId="0" borderId="19" xfId="0" applyNumberFormat="1" applyFont="1" applyBorder="1" applyAlignment="1">
      <alignment horizontal="center" vertical="center"/>
    </xf>
    <xf numFmtId="14" fontId="22" fillId="0" borderId="23" xfId="0" applyNumberFormat="1" applyFont="1" applyBorder="1" applyAlignment="1">
      <alignment horizontal="center" vertical="center"/>
    </xf>
    <xf numFmtId="14" fontId="22" fillId="6" borderId="27" xfId="0" applyNumberFormat="1" applyFont="1" applyFill="1" applyBorder="1" applyAlignment="1">
      <alignment horizontal="center" vertical="center"/>
    </xf>
    <xf numFmtId="0" fontId="22" fillId="6" borderId="6" xfId="0" applyFont="1" applyFill="1" applyBorder="1" applyAlignment="1">
      <alignment horizontal="center" vertical="center"/>
    </xf>
    <xf numFmtId="0" fontId="24" fillId="0" borderId="20" xfId="0" applyFont="1" applyFill="1" applyBorder="1" applyAlignment="1">
      <alignment horizontal="center" vertical="center" wrapText="1"/>
    </xf>
    <xf numFmtId="0" fontId="24" fillId="0" borderId="22" xfId="0" applyFont="1" applyFill="1" applyBorder="1" applyAlignment="1">
      <alignment horizontal="center" vertical="center" wrapText="1"/>
    </xf>
    <xf numFmtId="0" fontId="24" fillId="0" borderId="27" xfId="0" applyFont="1" applyFill="1" applyBorder="1" applyAlignment="1">
      <alignment horizontal="center" vertical="center" wrapText="1"/>
    </xf>
    <xf numFmtId="10" fontId="22" fillId="0" borderId="20" xfId="3" applyNumberFormat="1" applyFont="1" applyFill="1" applyBorder="1" applyAlignment="1">
      <alignment horizontal="center" vertical="center"/>
    </xf>
    <xf numFmtId="10" fontId="22" fillId="0" borderId="22" xfId="3" applyNumberFormat="1" applyFont="1" applyFill="1" applyBorder="1" applyAlignment="1">
      <alignment horizontal="center" vertical="center"/>
    </xf>
    <xf numFmtId="10" fontId="22" fillId="0" borderId="27" xfId="3" applyNumberFormat="1" applyFont="1" applyFill="1" applyBorder="1" applyAlignment="1">
      <alignment horizontal="center" vertical="center"/>
    </xf>
    <xf numFmtId="10" fontId="22" fillId="6" borderId="20" xfId="3" applyNumberFormat="1" applyFont="1" applyFill="1" applyBorder="1" applyAlignment="1">
      <alignment horizontal="center" vertical="center"/>
    </xf>
    <xf numFmtId="10" fontId="22" fillId="6" borderId="22" xfId="3" applyNumberFormat="1" applyFont="1" applyFill="1" applyBorder="1" applyAlignment="1">
      <alignment horizontal="center" vertical="center"/>
    </xf>
    <xf numFmtId="0" fontId="22" fillId="6" borderId="20" xfId="0" applyNumberFormat="1" applyFont="1" applyFill="1" applyBorder="1" applyAlignment="1">
      <alignment horizontal="center" vertical="center"/>
    </xf>
    <xf numFmtId="0" fontId="22" fillId="6" borderId="22" xfId="0" applyNumberFormat="1" applyFont="1" applyFill="1" applyBorder="1" applyAlignment="1">
      <alignment horizontal="center" vertical="center"/>
    </xf>
    <xf numFmtId="1" fontId="22" fillId="6" borderId="6" xfId="0" applyNumberFormat="1" applyFont="1" applyFill="1" applyBorder="1" applyAlignment="1">
      <alignment horizontal="center" vertical="center"/>
    </xf>
    <xf numFmtId="0" fontId="22" fillId="0" borderId="25" xfId="0" applyFont="1" applyFill="1" applyBorder="1" applyAlignment="1">
      <alignment horizontal="justify" vertical="center" wrapText="1"/>
    </xf>
    <xf numFmtId="0" fontId="22" fillId="0" borderId="13" xfId="0" applyFont="1" applyFill="1" applyBorder="1" applyAlignment="1">
      <alignment horizontal="justify" vertical="center" wrapText="1"/>
    </xf>
    <xf numFmtId="0" fontId="22" fillId="0" borderId="12" xfId="0" applyFont="1" applyFill="1" applyBorder="1" applyAlignment="1">
      <alignment horizontal="justify" vertical="center" wrapText="1"/>
    </xf>
    <xf numFmtId="185" fontId="22" fillId="0" borderId="22" xfId="0" applyNumberFormat="1" applyFont="1" applyBorder="1" applyAlignment="1">
      <alignment horizontal="center" vertical="center"/>
    </xf>
    <xf numFmtId="185" fontId="22" fillId="0" borderId="20" xfId="0" applyNumberFormat="1" applyFont="1" applyBorder="1" applyAlignment="1">
      <alignment horizontal="center" vertical="center"/>
    </xf>
    <xf numFmtId="0" fontId="24" fillId="0" borderId="6" xfId="0" applyFont="1" applyFill="1" applyBorder="1" applyAlignment="1">
      <alignment horizontal="center" vertical="center" wrapText="1"/>
    </xf>
    <xf numFmtId="0" fontId="33" fillId="0" borderId="12" xfId="0" applyFont="1" applyFill="1" applyBorder="1" applyAlignment="1">
      <alignment horizontal="justify" vertical="center" wrapText="1"/>
    </xf>
    <xf numFmtId="0" fontId="33" fillId="0" borderId="25" xfId="0" applyFont="1" applyFill="1" applyBorder="1" applyAlignment="1">
      <alignment horizontal="justify" vertical="center" wrapText="1"/>
    </xf>
    <xf numFmtId="183" fontId="22" fillId="6" borderId="6" xfId="0" applyNumberFormat="1" applyFont="1" applyFill="1" applyBorder="1" applyAlignment="1">
      <alignment horizontal="center" vertical="center" wrapText="1"/>
    </xf>
    <xf numFmtId="184" fontId="22" fillId="0" borderId="20" xfId="0" applyNumberFormat="1" applyFont="1" applyBorder="1" applyAlignment="1">
      <alignment horizontal="center" vertical="center" wrapText="1"/>
    </xf>
    <xf numFmtId="184" fontId="22" fillId="0" borderId="22" xfId="0" applyNumberFormat="1" applyFont="1" applyBorder="1" applyAlignment="1">
      <alignment horizontal="center" vertical="center" wrapText="1"/>
    </xf>
    <xf numFmtId="184" fontId="22" fillId="0" borderId="27" xfId="0" applyNumberFormat="1" applyFont="1" applyBorder="1" applyAlignment="1">
      <alignment horizontal="center" vertical="center" wrapText="1"/>
    </xf>
    <xf numFmtId="0" fontId="33" fillId="6" borderId="11" xfId="0" applyFont="1" applyFill="1" applyBorder="1" applyAlignment="1">
      <alignment horizontal="justify" vertical="center" wrapText="1"/>
    </xf>
    <xf numFmtId="0" fontId="33" fillId="6" borderId="0" xfId="0" applyFont="1" applyFill="1" applyBorder="1" applyAlignment="1">
      <alignment horizontal="justify" vertical="center" wrapText="1"/>
    </xf>
    <xf numFmtId="0" fontId="33" fillId="6" borderId="9" xfId="0" applyFont="1" applyFill="1" applyBorder="1" applyAlignment="1">
      <alignment horizontal="justify" vertical="center" wrapText="1"/>
    </xf>
    <xf numFmtId="0" fontId="33" fillId="6" borderId="14" xfId="0" applyFont="1" applyFill="1" applyBorder="1" applyAlignment="1">
      <alignment horizontal="justify" vertical="center" wrapText="1"/>
    </xf>
    <xf numFmtId="174" fontId="22" fillId="6" borderId="6" xfId="18" applyNumberFormat="1" applyFont="1" applyFill="1" applyBorder="1" applyAlignment="1">
      <alignment horizontal="center" vertical="center"/>
    </xf>
    <xf numFmtId="0" fontId="22" fillId="6" borderId="27" xfId="0" applyNumberFormat="1" applyFont="1" applyFill="1" applyBorder="1" applyAlignment="1">
      <alignment horizontal="center" vertical="center"/>
    </xf>
    <xf numFmtId="3" fontId="23" fillId="3" borderId="20" xfId="0" applyNumberFormat="1" applyFont="1" applyFill="1" applyBorder="1" applyAlignment="1">
      <alignment horizontal="center" vertical="center" wrapText="1"/>
    </xf>
    <xf numFmtId="3" fontId="23" fillId="3" borderId="22" xfId="0" applyNumberFormat="1" applyFont="1" applyFill="1" applyBorder="1" applyAlignment="1">
      <alignment horizontal="center" vertical="center" wrapText="1"/>
    </xf>
    <xf numFmtId="3" fontId="23" fillId="3" borderId="27" xfId="0" applyNumberFormat="1" applyFont="1" applyFill="1" applyBorder="1" applyAlignment="1">
      <alignment horizontal="center" vertical="center" wrapText="1"/>
    </xf>
    <xf numFmtId="0" fontId="22" fillId="0" borderId="19" xfId="0" applyFont="1" applyBorder="1" applyAlignment="1">
      <alignment horizontal="center" vertical="center" wrapText="1"/>
    </xf>
    <xf numFmtId="0" fontId="22" fillId="0" borderId="12" xfId="0" applyFont="1" applyBorder="1" applyAlignment="1">
      <alignment horizontal="center" vertical="center" wrapText="1"/>
    </xf>
    <xf numFmtId="0" fontId="22" fillId="6" borderId="20" xfId="18" applyNumberFormat="1" applyFont="1" applyFill="1" applyBorder="1" applyAlignment="1">
      <alignment horizontal="center" vertical="center"/>
    </xf>
    <xf numFmtId="0" fontId="22" fillId="6" borderId="22" xfId="18" applyNumberFormat="1" applyFont="1" applyFill="1" applyBorder="1" applyAlignment="1">
      <alignment horizontal="center" vertical="center"/>
    </xf>
    <xf numFmtId="0" fontId="22" fillId="6" borderId="27" xfId="18" applyNumberFormat="1" applyFont="1" applyFill="1" applyBorder="1" applyAlignment="1">
      <alignment horizontal="center" vertical="center"/>
    </xf>
    <xf numFmtId="0" fontId="23" fillId="3" borderId="20"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7" xfId="0" applyFont="1" applyFill="1" applyBorder="1" applyAlignment="1">
      <alignment horizontal="center" vertical="center" wrapText="1"/>
    </xf>
    <xf numFmtId="14" fontId="22" fillId="0" borderId="27" xfId="0" applyNumberFormat="1" applyFont="1" applyFill="1" applyBorder="1" applyAlignment="1">
      <alignment horizontal="center" vertical="center"/>
    </xf>
    <xf numFmtId="14" fontId="22" fillId="0" borderId="6" xfId="0" applyNumberFormat="1" applyFont="1" applyFill="1" applyBorder="1" applyAlignment="1">
      <alignment horizontal="center" vertical="center"/>
    </xf>
    <xf numFmtId="0" fontId="23" fillId="0" borderId="0" xfId="0" applyFont="1" applyBorder="1" applyAlignment="1">
      <alignment horizontal="center" vertical="center"/>
    </xf>
    <xf numFmtId="0" fontId="23" fillId="0" borderId="0" xfId="0" applyNumberFormat="1" applyFont="1" applyAlignment="1">
      <alignment horizontal="center" wrapText="1"/>
    </xf>
    <xf numFmtId="0" fontId="35" fillId="4" borderId="6" xfId="0" applyFont="1" applyFill="1" applyBorder="1" applyAlignment="1">
      <alignment horizontal="center" vertical="center" wrapText="1"/>
    </xf>
    <xf numFmtId="169" fontId="23" fillId="3" borderId="20" xfId="0" applyNumberFormat="1" applyFont="1" applyFill="1" applyBorder="1" applyAlignment="1">
      <alignment horizontal="center" vertical="center" wrapText="1"/>
    </xf>
    <xf numFmtId="169" fontId="23" fillId="3" borderId="22" xfId="0" applyNumberFormat="1" applyFont="1" applyFill="1" applyBorder="1" applyAlignment="1">
      <alignment horizontal="center" vertical="center" wrapText="1"/>
    </xf>
    <xf numFmtId="169" fontId="23" fillId="3" borderId="27" xfId="0" applyNumberFormat="1" applyFont="1" applyFill="1" applyBorder="1" applyAlignment="1">
      <alignment horizontal="center" vertical="center" wrapText="1"/>
    </xf>
    <xf numFmtId="0" fontId="24" fillId="0" borderId="25" xfId="0" applyFont="1" applyFill="1" applyBorder="1" applyAlignment="1">
      <alignment horizontal="center" vertical="center" wrapText="1"/>
    </xf>
    <xf numFmtId="1" fontId="24" fillId="6" borderId="27" xfId="6" applyNumberFormat="1" applyFont="1" applyFill="1" applyBorder="1" applyAlignment="1">
      <alignment horizontal="center" vertical="center" wrapText="1"/>
    </xf>
    <xf numFmtId="1" fontId="24" fillId="6" borderId="20" xfId="6" applyNumberFormat="1" applyFont="1" applyFill="1" applyBorder="1" applyAlignment="1">
      <alignment horizontal="center" vertical="center" wrapText="1"/>
    </xf>
    <xf numFmtId="0" fontId="22" fillId="0" borderId="0" xfId="0" applyFont="1" applyAlignment="1">
      <alignment horizontal="center" wrapText="1"/>
    </xf>
    <xf numFmtId="3" fontId="22" fillId="0" borderId="20" xfId="0" applyNumberFormat="1" applyFont="1" applyFill="1" applyBorder="1" applyAlignment="1">
      <alignment horizontal="center" vertical="center"/>
    </xf>
    <xf numFmtId="3" fontId="22" fillId="0" borderId="22" xfId="0" applyNumberFormat="1" applyFont="1" applyFill="1" applyBorder="1" applyAlignment="1">
      <alignment horizontal="center" vertical="center"/>
    </xf>
    <xf numFmtId="3" fontId="22" fillId="0" borderId="27" xfId="0" applyNumberFormat="1" applyFont="1" applyFill="1" applyBorder="1" applyAlignment="1">
      <alignment horizontal="center" vertical="center"/>
    </xf>
    <xf numFmtId="174" fontId="22" fillId="0" borderId="20" xfId="0" applyNumberFormat="1" applyFont="1" applyFill="1" applyBorder="1" applyAlignment="1">
      <alignment horizontal="center" vertical="center"/>
    </xf>
    <xf numFmtId="174" fontId="22" fillId="0" borderId="22" xfId="0" applyNumberFormat="1" applyFont="1" applyFill="1" applyBorder="1" applyAlignment="1">
      <alignment horizontal="center" vertical="center"/>
    </xf>
    <xf numFmtId="174" fontId="22" fillId="0" borderId="27" xfId="0" applyNumberFormat="1" applyFont="1" applyFill="1" applyBorder="1" applyAlignment="1">
      <alignment horizontal="center" vertical="center"/>
    </xf>
    <xf numFmtId="167" fontId="24" fillId="6" borderId="20" xfId="7" applyFont="1" applyFill="1" applyBorder="1" applyAlignment="1">
      <alignment horizontal="justify" vertical="center" wrapText="1"/>
    </xf>
    <xf numFmtId="167" fontId="24" fillId="6" borderId="22" xfId="7" applyFont="1" applyFill="1" applyBorder="1" applyAlignment="1">
      <alignment horizontal="justify" vertical="center" wrapText="1"/>
    </xf>
    <xf numFmtId="49" fontId="24" fillId="6" borderId="20" xfId="9" applyNumberFormat="1" applyFont="1" applyFill="1" applyBorder="1" applyAlignment="1">
      <alignment horizontal="center" vertical="center" wrapText="1"/>
    </xf>
    <xf numFmtId="49" fontId="24" fillId="6" borderId="22" xfId="9" applyNumberFormat="1" applyFont="1" applyFill="1" applyBorder="1" applyAlignment="1">
      <alignment horizontal="center" vertical="center" wrapText="1"/>
    </xf>
    <xf numFmtId="0" fontId="22" fillId="6" borderId="20" xfId="0" applyNumberFormat="1" applyFont="1" applyFill="1" applyBorder="1" applyAlignment="1">
      <alignment horizontal="center" vertical="center" wrapText="1"/>
    </xf>
    <xf numFmtId="0" fontId="22" fillId="6" borderId="22" xfId="0" applyNumberFormat="1" applyFont="1" applyFill="1" applyBorder="1" applyAlignment="1">
      <alignment horizontal="center" vertical="center" wrapText="1"/>
    </xf>
    <xf numFmtId="0" fontId="22" fillId="0" borderId="19" xfId="0" applyFont="1" applyFill="1" applyBorder="1" applyAlignment="1">
      <alignment horizontal="justify" vertical="center" wrapText="1"/>
    </xf>
    <xf numFmtId="0" fontId="22" fillId="0" borderId="23" xfId="0" applyFont="1" applyFill="1" applyBorder="1" applyAlignment="1">
      <alignment horizontal="justify" vertical="center" wrapText="1"/>
    </xf>
    <xf numFmtId="185" fontId="22" fillId="0" borderId="6" xfId="0" applyNumberFormat="1" applyFont="1" applyBorder="1" applyAlignment="1">
      <alignment horizontal="center" vertical="center"/>
    </xf>
    <xf numFmtId="0" fontId="23" fillId="0" borderId="0" xfId="0" applyFont="1" applyBorder="1" applyAlignment="1">
      <alignment horizontal="center" vertical="center" wrapText="1"/>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23" fillId="0" borderId="16" xfId="0" applyFont="1" applyBorder="1" applyAlignment="1">
      <alignment horizontal="center" vertical="center"/>
    </xf>
    <xf numFmtId="0" fontId="23" fillId="3" borderId="12" xfId="0" applyFont="1" applyFill="1" applyBorder="1" applyAlignment="1">
      <alignment horizontal="center" vertical="center" wrapText="1"/>
    </xf>
    <xf numFmtId="0" fontId="23" fillId="3" borderId="25" xfId="0" applyFont="1" applyFill="1" applyBorder="1" applyAlignment="1">
      <alignment horizontal="center" vertical="center" wrapText="1"/>
    </xf>
    <xf numFmtId="0" fontId="23" fillId="3" borderId="13" xfId="0" applyFont="1" applyFill="1" applyBorder="1" applyAlignment="1">
      <alignment horizontal="center" vertical="center" wrapText="1"/>
    </xf>
    <xf numFmtId="171" fontId="23" fillId="3" borderId="20" xfId="0" applyNumberFormat="1" applyFont="1" applyFill="1" applyBorder="1" applyAlignment="1">
      <alignment horizontal="center" vertical="center" wrapText="1"/>
    </xf>
    <xf numFmtId="171" fontId="23" fillId="3" borderId="22" xfId="0" applyNumberFormat="1" applyFont="1" applyFill="1" applyBorder="1" applyAlignment="1">
      <alignment horizontal="center" vertical="center" wrapText="1"/>
    </xf>
    <xf numFmtId="171" fontId="23" fillId="3" borderId="27" xfId="0" applyNumberFormat="1" applyFont="1" applyFill="1" applyBorder="1" applyAlignment="1">
      <alignment horizontal="center" vertical="center" wrapText="1"/>
    </xf>
    <xf numFmtId="0" fontId="23" fillId="24" borderId="20" xfId="0" applyFont="1" applyFill="1" applyBorder="1" applyAlignment="1">
      <alignment horizontal="center" vertical="center" wrapText="1"/>
    </xf>
    <xf numFmtId="0" fontId="23" fillId="24" borderId="22" xfId="0" applyFont="1" applyFill="1" applyBorder="1" applyAlignment="1">
      <alignment horizontal="center" vertical="center" wrapText="1"/>
    </xf>
    <xf numFmtId="0" fontId="23" fillId="24" borderId="27" xfId="0" applyFont="1" applyFill="1" applyBorder="1" applyAlignment="1">
      <alignment horizontal="center" vertical="center" wrapText="1"/>
    </xf>
    <xf numFmtId="171" fontId="23" fillId="3" borderId="19" xfId="0" applyNumberFormat="1" applyFont="1" applyFill="1" applyBorder="1" applyAlignment="1">
      <alignment horizontal="center" vertical="center" wrapText="1"/>
    </xf>
    <xf numFmtId="171" fontId="23" fillId="3" borderId="23" xfId="0" applyNumberFormat="1" applyFont="1" applyFill="1" applyBorder="1" applyAlignment="1">
      <alignment horizontal="center" vertical="center" wrapText="1"/>
    </xf>
    <xf numFmtId="172" fontId="4" fillId="6" borderId="20" xfId="0" applyNumberFormat="1" applyFont="1" applyFill="1" applyBorder="1" applyAlignment="1">
      <alignment horizontal="center" vertical="center" wrapText="1"/>
    </xf>
    <xf numFmtId="172" fontId="4" fillId="6" borderId="22" xfId="0" applyNumberFormat="1" applyFont="1" applyFill="1" applyBorder="1" applyAlignment="1">
      <alignment horizontal="center" vertical="center" wrapText="1"/>
    </xf>
    <xf numFmtId="3" fontId="4" fillId="6" borderId="26" xfId="0" applyNumberFormat="1" applyFont="1" applyFill="1" applyBorder="1" applyAlignment="1">
      <alignment horizontal="justify" vertical="center" wrapText="1"/>
    </xf>
    <xf numFmtId="167" fontId="4" fillId="6" borderId="27" xfId="5" applyFont="1" applyFill="1" applyBorder="1" applyAlignment="1">
      <alignment horizontal="center" vertical="center" wrapText="1"/>
    </xf>
    <xf numFmtId="3" fontId="8" fillId="6" borderId="29" xfId="0" applyNumberFormat="1" applyFont="1" applyFill="1" applyBorder="1" applyAlignment="1">
      <alignment horizontal="center" vertical="center" wrapText="1"/>
    </xf>
    <xf numFmtId="9" fontId="4" fillId="6" borderId="20" xfId="8" applyNumberFormat="1" applyFont="1" applyFill="1" applyBorder="1" applyAlignment="1">
      <alignment horizontal="center" vertical="center" wrapText="1"/>
    </xf>
    <xf numFmtId="165" fontId="4" fillId="6" borderId="22" xfId="8" applyFont="1" applyFill="1" applyBorder="1" applyAlignment="1">
      <alignment horizontal="center" vertical="center" wrapText="1"/>
    </xf>
    <xf numFmtId="0" fontId="8" fillId="0" borderId="20" xfId="0" applyFont="1" applyBorder="1" applyAlignment="1">
      <alignment horizontal="justify" vertical="center" wrapText="1"/>
    </xf>
    <xf numFmtId="0" fontId="8" fillId="0" borderId="27" xfId="0" applyFont="1" applyBorder="1" applyAlignment="1">
      <alignment horizontal="justify" vertical="center" wrapText="1"/>
    </xf>
    <xf numFmtId="3" fontId="4" fillId="6" borderId="29" xfId="0" applyNumberFormat="1" applyFont="1" applyFill="1" applyBorder="1" applyAlignment="1">
      <alignment horizontal="center" vertical="center" wrapText="1"/>
    </xf>
    <xf numFmtId="0" fontId="4" fillId="6" borderId="18" xfId="0" applyFont="1" applyFill="1" applyBorder="1" applyAlignment="1">
      <alignment horizontal="center" vertical="center" wrapText="1"/>
    </xf>
    <xf numFmtId="0" fontId="4" fillId="6" borderId="35" xfId="0" applyFont="1" applyFill="1" applyBorder="1" applyAlignment="1">
      <alignment horizontal="center" vertical="center" wrapText="1"/>
    </xf>
    <xf numFmtId="1" fontId="6" fillId="14" borderId="6" xfId="0" applyNumberFormat="1" applyFont="1" applyFill="1" applyBorder="1" applyAlignment="1">
      <alignment horizontal="left" vertical="center"/>
    </xf>
    <xf numFmtId="0" fontId="6" fillId="15" borderId="16" xfId="0" applyFont="1" applyFill="1" applyBorder="1" applyAlignment="1">
      <alignment horizontal="left" vertical="center"/>
    </xf>
    <xf numFmtId="0" fontId="6" fillId="15" borderId="6" xfId="0" applyFont="1" applyFill="1" applyBorder="1" applyAlignment="1">
      <alignment horizontal="left" vertical="center"/>
    </xf>
    <xf numFmtId="0" fontId="4" fillId="6" borderId="12" xfId="0" applyFont="1" applyFill="1" applyBorder="1" applyAlignment="1">
      <alignment horizontal="justify" vertical="center" wrapText="1"/>
    </xf>
    <xf numFmtId="0" fontId="4" fillId="6" borderId="25" xfId="0" applyFont="1" applyFill="1" applyBorder="1" applyAlignment="1">
      <alignment horizontal="justify"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6" fillId="12" borderId="13" xfId="0" applyFont="1" applyFill="1" applyBorder="1" applyAlignment="1">
      <alignment horizontal="center" vertical="center" wrapText="1"/>
    </xf>
    <xf numFmtId="0" fontId="6" fillId="0" borderId="12" xfId="0" applyFont="1" applyBorder="1" applyAlignment="1">
      <alignment horizontal="center" vertical="center"/>
    </xf>
    <xf numFmtId="0" fontId="6" fillId="12" borderId="18" xfId="0" applyFont="1" applyFill="1" applyBorder="1" applyAlignment="1">
      <alignment horizontal="center" vertical="center" wrapText="1"/>
    </xf>
    <xf numFmtId="0" fontId="4" fillId="6" borderId="20" xfId="26" applyFont="1" applyFill="1" applyBorder="1" applyAlignment="1">
      <alignment horizontal="center" vertical="center" wrapText="1"/>
    </xf>
    <xf numFmtId="0" fontId="4" fillId="6" borderId="22" xfId="26" applyFont="1" applyFill="1" applyBorder="1" applyAlignment="1">
      <alignment horizontal="center" vertical="center" wrapText="1"/>
    </xf>
    <xf numFmtId="0" fontId="4" fillId="6" borderId="27" xfId="26" applyFont="1" applyFill="1" applyBorder="1" applyAlignment="1">
      <alignment horizontal="center" vertical="center" wrapText="1"/>
    </xf>
    <xf numFmtId="9" fontId="4" fillId="6" borderId="6" xfId="4" applyFont="1" applyFill="1" applyBorder="1" applyAlignment="1">
      <alignment horizontal="center" vertical="center" wrapText="1"/>
    </xf>
    <xf numFmtId="0" fontId="4" fillId="6" borderId="6" xfId="26" applyFont="1" applyFill="1" applyBorder="1" applyAlignment="1">
      <alignment horizontal="left" vertical="center" wrapText="1"/>
    </xf>
    <xf numFmtId="9" fontId="4" fillId="6" borderId="22" xfId="4" applyFont="1" applyFill="1" applyBorder="1" applyAlignment="1">
      <alignment horizontal="center" vertical="center" wrapText="1"/>
    </xf>
    <xf numFmtId="9" fontId="4" fillId="6" borderId="27" xfId="4" applyFont="1" applyFill="1" applyBorder="1" applyAlignment="1">
      <alignment horizontal="center" vertical="center" wrapText="1"/>
    </xf>
    <xf numFmtId="0" fontId="4" fillId="0" borderId="30" xfId="26" applyFont="1" applyBorder="1" applyAlignment="1">
      <alignment horizontal="center"/>
    </xf>
    <xf numFmtId="0" fontId="4" fillId="0" borderId="31" xfId="26" applyFont="1" applyBorder="1" applyAlignment="1">
      <alignment horizontal="center"/>
    </xf>
    <xf numFmtId="0" fontId="4" fillId="0" borderId="33" xfId="26" applyFont="1" applyBorder="1" applyAlignment="1">
      <alignment horizontal="center"/>
    </xf>
    <xf numFmtId="14" fontId="8" fillId="0" borderId="6" xfId="5" applyNumberFormat="1" applyFont="1" applyBorder="1" applyAlignment="1">
      <alignment horizontal="center" vertical="center" wrapText="1"/>
    </xf>
    <xf numFmtId="0" fontId="8" fillId="0" borderId="6" xfId="5" applyNumberFormat="1" applyFont="1" applyBorder="1" applyAlignment="1">
      <alignment horizontal="center" vertical="center" wrapText="1"/>
    </xf>
    <xf numFmtId="3" fontId="4" fillId="6" borderId="26" xfId="26" applyNumberFormat="1" applyFont="1" applyFill="1" applyBorder="1" applyAlignment="1">
      <alignment horizontal="center" vertical="center" wrapText="1"/>
    </xf>
    <xf numFmtId="3" fontId="4" fillId="6" borderId="28" xfId="26" applyNumberFormat="1" applyFont="1" applyFill="1" applyBorder="1" applyAlignment="1">
      <alignment horizontal="center" vertical="center" wrapText="1"/>
    </xf>
    <xf numFmtId="3" fontId="4" fillId="6" borderId="34" xfId="26" applyNumberFormat="1" applyFont="1" applyFill="1" applyBorder="1" applyAlignment="1">
      <alignment horizontal="center" vertical="center" wrapText="1"/>
    </xf>
    <xf numFmtId="0" fontId="4" fillId="6" borderId="20" xfId="26" applyFont="1" applyFill="1" applyBorder="1" applyAlignment="1">
      <alignment horizontal="justify" vertical="center" wrapText="1"/>
    </xf>
    <xf numFmtId="0" fontId="4" fillId="6" borderId="22" xfId="26" applyFont="1" applyFill="1" applyBorder="1" applyAlignment="1">
      <alignment horizontal="justify" vertical="center" wrapText="1"/>
    </xf>
    <xf numFmtId="0" fontId="8" fillId="0" borderId="20" xfId="5" applyNumberFormat="1" applyFont="1" applyBorder="1" applyAlignment="1">
      <alignment horizontal="center" vertical="center" wrapText="1"/>
    </xf>
    <xf numFmtId="0" fontId="8" fillId="0" borderId="22" xfId="5" applyNumberFormat="1" applyFont="1" applyBorder="1" applyAlignment="1">
      <alignment horizontal="center" vertical="center" wrapText="1"/>
    </xf>
    <xf numFmtId="0" fontId="8" fillId="0" borderId="27" xfId="5" applyNumberFormat="1" applyFont="1" applyBorder="1" applyAlignment="1">
      <alignment horizontal="center" vertical="center" wrapText="1"/>
    </xf>
    <xf numFmtId="0" fontId="4" fillId="0" borderId="20" xfId="26" applyFont="1" applyBorder="1" applyAlignment="1">
      <alignment horizontal="justify" vertical="center" wrapText="1"/>
    </xf>
    <xf numFmtId="0" fontId="4" fillId="0" borderId="22" xfId="26" applyFont="1" applyBorder="1" applyAlignment="1">
      <alignment horizontal="justify" vertical="center" wrapText="1"/>
    </xf>
    <xf numFmtId="0" fontId="4" fillId="0" borderId="6" xfId="26" applyFont="1" applyBorder="1" applyAlignment="1">
      <alignment horizontal="justify" vertical="center" wrapText="1"/>
    </xf>
    <xf numFmtId="0" fontId="4" fillId="6" borderId="6" xfId="26" applyFont="1" applyFill="1" applyBorder="1" applyAlignment="1">
      <alignment horizontal="center" vertical="center" wrapText="1"/>
    </xf>
    <xf numFmtId="0" fontId="4" fillId="0" borderId="20" xfId="26" applyFont="1" applyFill="1" applyBorder="1" applyAlignment="1">
      <alignment horizontal="center" vertical="center" wrapText="1"/>
    </xf>
    <xf numFmtId="0" fontId="4" fillId="0" borderId="22" xfId="26" applyFont="1" applyFill="1" applyBorder="1" applyAlignment="1">
      <alignment horizontal="center" vertical="center" wrapText="1"/>
    </xf>
    <xf numFmtId="0" fontId="4" fillId="0" borderId="20" xfId="26" applyFont="1" applyBorder="1" applyAlignment="1">
      <alignment horizontal="left" vertical="center" wrapText="1"/>
    </xf>
    <xf numFmtId="0" fontId="4" fillId="0" borderId="22" xfId="26" applyFont="1" applyBorder="1" applyAlignment="1">
      <alignment horizontal="left" vertical="center" wrapText="1"/>
    </xf>
    <xf numFmtId="0" fontId="4" fillId="0" borderId="20" xfId="26" applyFont="1" applyBorder="1" applyAlignment="1">
      <alignment horizontal="center" vertical="center" wrapText="1"/>
    </xf>
    <xf numFmtId="0" fontId="4" fillId="0" borderId="22" xfId="26" applyFont="1" applyBorder="1" applyAlignment="1">
      <alignment horizontal="center" vertical="center" wrapText="1"/>
    </xf>
    <xf numFmtId="0" fontId="4" fillId="0" borderId="27" xfId="26" applyFont="1" applyBorder="1" applyAlignment="1">
      <alignment horizontal="center" vertical="center" wrapText="1"/>
    </xf>
    <xf numFmtId="0" fontId="4" fillId="0" borderId="27" xfId="26" applyFont="1" applyBorder="1" applyAlignment="1">
      <alignment horizontal="justify" vertical="center" wrapText="1"/>
    </xf>
    <xf numFmtId="167" fontId="4" fillId="6" borderId="6" xfId="5" applyFont="1" applyFill="1" applyBorder="1" applyAlignment="1">
      <alignment horizontal="center" vertical="center" wrapText="1"/>
    </xf>
    <xf numFmtId="169" fontId="4" fillId="6" borderId="20" xfId="26" applyNumberFormat="1" applyFont="1" applyFill="1" applyBorder="1" applyAlignment="1">
      <alignment horizontal="center" vertical="center" wrapText="1"/>
    </xf>
    <xf numFmtId="169" fontId="4" fillId="6" borderId="22" xfId="26" applyNumberFormat="1" applyFont="1" applyFill="1" applyBorder="1" applyAlignment="1">
      <alignment horizontal="center" vertical="center" wrapText="1"/>
    </xf>
    <xf numFmtId="169" fontId="4" fillId="6" borderId="27" xfId="26" applyNumberFormat="1" applyFont="1" applyFill="1" applyBorder="1" applyAlignment="1">
      <alignment horizontal="center" vertical="center" wrapText="1"/>
    </xf>
    <xf numFmtId="0" fontId="4" fillId="6" borderId="27" xfId="26" applyFont="1" applyFill="1" applyBorder="1" applyAlignment="1">
      <alignment horizontal="justify" vertical="center" wrapText="1"/>
    </xf>
    <xf numFmtId="0" fontId="4" fillId="6" borderId="20" xfId="26" applyFont="1" applyFill="1" applyBorder="1" applyAlignment="1">
      <alignment horizontal="center" vertical="center"/>
    </xf>
    <xf numFmtId="0" fontId="4" fillId="6" borderId="22" xfId="26" applyFont="1" applyFill="1" applyBorder="1" applyAlignment="1">
      <alignment horizontal="center" vertical="center"/>
    </xf>
    <xf numFmtId="0" fontId="4" fillId="6" borderId="27" xfId="26" applyFont="1" applyFill="1" applyBorder="1" applyAlignment="1">
      <alignment horizontal="center" vertical="center"/>
    </xf>
    <xf numFmtId="9" fontId="4" fillId="6" borderId="20" xfId="4" applyFont="1" applyFill="1" applyBorder="1" applyAlignment="1">
      <alignment horizontal="center" vertical="center" wrapText="1"/>
    </xf>
    <xf numFmtId="0" fontId="4" fillId="0" borderId="27" xfId="26" applyFont="1" applyFill="1" applyBorder="1" applyAlignment="1">
      <alignment horizontal="center" vertical="center" wrapText="1"/>
    </xf>
    <xf numFmtId="0" fontId="4" fillId="0" borderId="6" xfId="5" applyNumberFormat="1" applyFont="1" applyBorder="1" applyAlignment="1">
      <alignment horizontal="center" vertical="center" wrapText="1"/>
    </xf>
    <xf numFmtId="14" fontId="4" fillId="0" borderId="20" xfId="5" applyNumberFormat="1" applyFont="1" applyBorder="1" applyAlignment="1">
      <alignment horizontal="center" vertical="center" wrapText="1"/>
    </xf>
    <xf numFmtId="0" fontId="4" fillId="0" borderId="26" xfId="5" applyNumberFormat="1" applyFont="1" applyBorder="1" applyAlignment="1">
      <alignment horizontal="center" vertical="center" wrapText="1"/>
    </xf>
    <xf numFmtId="0" fontId="4" fillId="0" borderId="28" xfId="5" applyNumberFormat="1" applyFont="1" applyBorder="1" applyAlignment="1">
      <alignment horizontal="center" vertical="center" wrapText="1"/>
    </xf>
    <xf numFmtId="0" fontId="4" fillId="0" borderId="34" xfId="5" applyNumberFormat="1" applyFont="1" applyBorder="1" applyAlignment="1">
      <alignment horizontal="center" vertical="center" wrapText="1"/>
    </xf>
    <xf numFmtId="0" fontId="4" fillId="6" borderId="20" xfId="26" applyFont="1" applyFill="1" applyBorder="1" applyAlignment="1">
      <alignment horizontal="left" vertical="center" wrapText="1"/>
    </xf>
    <xf numFmtId="0" fontId="4" fillId="6" borderId="27" xfId="26" applyFont="1" applyFill="1" applyBorder="1" applyAlignment="1">
      <alignment horizontal="left" vertical="center" wrapText="1"/>
    </xf>
    <xf numFmtId="169" fontId="4" fillId="6" borderId="6" xfId="26" applyNumberFormat="1" applyFont="1" applyFill="1" applyBorder="1" applyAlignment="1">
      <alignment horizontal="center" vertical="center" wrapText="1"/>
    </xf>
    <xf numFmtId="174" fontId="6" fillId="18" borderId="14" xfId="5" applyNumberFormat="1" applyFont="1" applyFill="1" applyBorder="1" applyAlignment="1">
      <alignment horizontal="center" vertical="center" textRotation="180" wrapText="1"/>
    </xf>
    <xf numFmtId="174" fontId="6" fillId="18" borderId="15" xfId="5" applyNumberFormat="1" applyFont="1" applyFill="1" applyBorder="1" applyAlignment="1">
      <alignment horizontal="center" vertical="center" textRotation="180" wrapText="1"/>
    </xf>
    <xf numFmtId="0" fontId="4" fillId="6" borderId="22" xfId="26" applyFont="1" applyFill="1" applyBorder="1" applyAlignment="1">
      <alignment horizontal="left" vertical="center" wrapText="1"/>
    </xf>
    <xf numFmtId="0" fontId="4" fillId="0" borderId="20" xfId="26" applyFont="1" applyFill="1" applyBorder="1" applyAlignment="1">
      <alignment horizontal="justify" vertical="center" wrapText="1"/>
    </xf>
    <xf numFmtId="0" fontId="4" fillId="0" borderId="27" xfId="26" applyFont="1" applyFill="1" applyBorder="1" applyAlignment="1">
      <alignment horizontal="justify" vertical="center" wrapText="1"/>
    </xf>
    <xf numFmtId="0" fontId="4" fillId="6" borderId="6" xfId="5" applyNumberFormat="1" applyFont="1" applyFill="1" applyBorder="1" applyAlignment="1">
      <alignment horizontal="center" vertical="center" wrapText="1"/>
    </xf>
    <xf numFmtId="0" fontId="4" fillId="6" borderId="16" xfId="26" applyFont="1" applyFill="1" applyBorder="1" applyAlignment="1">
      <alignment horizontal="justify" vertical="center" wrapText="1"/>
    </xf>
    <xf numFmtId="1" fontId="4" fillId="6" borderId="6" xfId="26" quotePrefix="1" applyNumberFormat="1" applyFont="1" applyFill="1" applyBorder="1" applyAlignment="1">
      <alignment horizontal="center" vertical="center" wrapText="1"/>
    </xf>
    <xf numFmtId="0" fontId="4" fillId="6" borderId="20" xfId="5" applyNumberFormat="1" applyFont="1" applyFill="1" applyBorder="1" applyAlignment="1">
      <alignment horizontal="center" vertical="center" wrapText="1"/>
    </xf>
    <xf numFmtId="0" fontId="4" fillId="6" borderId="22" xfId="5" applyNumberFormat="1" applyFont="1" applyFill="1" applyBorder="1" applyAlignment="1">
      <alignment horizontal="center" vertical="center" wrapText="1"/>
    </xf>
    <xf numFmtId="0" fontId="4" fillId="6" borderId="27" xfId="5" applyNumberFormat="1" applyFont="1" applyFill="1" applyBorder="1" applyAlignment="1">
      <alignment horizontal="center" vertical="center" wrapText="1"/>
    </xf>
    <xf numFmtId="0" fontId="4" fillId="0" borderId="6" xfId="26" applyFont="1" applyFill="1" applyBorder="1" applyAlignment="1">
      <alignment horizontal="center" vertical="center" wrapText="1"/>
    </xf>
    <xf numFmtId="10" fontId="4" fillId="6" borderId="6" xfId="4" applyNumberFormat="1" applyFont="1" applyFill="1" applyBorder="1" applyAlignment="1">
      <alignment horizontal="center" vertical="center" wrapText="1"/>
    </xf>
    <xf numFmtId="0" fontId="4" fillId="6" borderId="12" xfId="26" applyFont="1" applyFill="1" applyBorder="1" applyAlignment="1">
      <alignment horizontal="left" vertical="center" wrapText="1"/>
    </xf>
    <xf numFmtId="0" fontId="4" fillId="6" borderId="13" xfId="26" applyFont="1" applyFill="1" applyBorder="1" applyAlignment="1">
      <alignment horizontal="left" vertical="center" wrapText="1"/>
    </xf>
    <xf numFmtId="0" fontId="6" fillId="0" borderId="19" xfId="26" applyFont="1" applyBorder="1" applyAlignment="1">
      <alignment horizontal="center" vertical="center" wrapText="1"/>
    </xf>
    <xf numFmtId="0" fontId="6" fillId="0" borderId="11" xfId="26" applyFont="1" applyBorder="1" applyAlignment="1">
      <alignment horizontal="center" vertical="center" wrapText="1"/>
    </xf>
    <xf numFmtId="0" fontId="6" fillId="0" borderId="23" xfId="26" applyFont="1" applyBorder="1" applyAlignment="1">
      <alignment horizontal="center" vertical="center" wrapText="1"/>
    </xf>
    <xf numFmtId="0" fontId="6" fillId="0" borderId="0" xfId="26" applyFont="1" applyAlignment="1">
      <alignment horizontal="center" vertical="center" wrapText="1"/>
    </xf>
    <xf numFmtId="0" fontId="6" fillId="0" borderId="21" xfId="26" applyFont="1" applyBorder="1" applyAlignment="1">
      <alignment horizontal="center" vertical="center" wrapText="1"/>
    </xf>
    <xf numFmtId="0" fontId="6" fillId="0" borderId="9" xfId="26" applyFont="1" applyBorder="1" applyAlignment="1">
      <alignment horizontal="center" vertical="center" wrapText="1"/>
    </xf>
    <xf numFmtId="0" fontId="4" fillId="6" borderId="11" xfId="26" applyFont="1" applyFill="1" applyBorder="1" applyAlignment="1">
      <alignment horizontal="center" vertical="center" wrapText="1"/>
    </xf>
    <xf numFmtId="0" fontId="4" fillId="6" borderId="9" xfId="26" applyFont="1" applyFill="1" applyBorder="1" applyAlignment="1">
      <alignment horizontal="center" vertical="center" wrapText="1"/>
    </xf>
    <xf numFmtId="0" fontId="4" fillId="0" borderId="27" xfId="26" applyFont="1" applyBorder="1" applyAlignment="1">
      <alignment horizontal="left" vertical="center" wrapText="1"/>
    </xf>
    <xf numFmtId="1" fontId="4" fillId="6" borderId="20" xfId="26" applyNumberFormat="1" applyFont="1" applyFill="1" applyBorder="1" applyAlignment="1">
      <alignment horizontal="center" vertical="center" wrapText="1"/>
    </xf>
    <xf numFmtId="1" fontId="4" fillId="6" borderId="22" xfId="26" applyNumberFormat="1" applyFont="1" applyFill="1" applyBorder="1" applyAlignment="1">
      <alignment horizontal="center" vertical="center" wrapText="1"/>
    </xf>
    <xf numFmtId="1" fontId="4" fillId="6" borderId="27" xfId="26" applyNumberFormat="1" applyFont="1" applyFill="1" applyBorder="1" applyAlignment="1">
      <alignment horizontal="center" vertical="center" wrapText="1"/>
    </xf>
    <xf numFmtId="173" fontId="4" fillId="6" borderId="20" xfId="26" applyNumberFormat="1" applyFont="1" applyFill="1" applyBorder="1" applyAlignment="1">
      <alignment horizontal="center" vertical="center" wrapText="1"/>
    </xf>
    <xf numFmtId="173" fontId="4" fillId="6" borderId="22" xfId="26" applyNumberFormat="1" applyFont="1" applyFill="1" applyBorder="1" applyAlignment="1">
      <alignment horizontal="center" vertical="center" wrapText="1"/>
    </xf>
    <xf numFmtId="173" fontId="4" fillId="6" borderId="27" xfId="26" applyNumberFormat="1" applyFont="1" applyFill="1" applyBorder="1" applyAlignment="1">
      <alignment horizontal="center" vertical="center" wrapText="1"/>
    </xf>
    <xf numFmtId="1" fontId="4" fillId="6" borderId="26" xfId="26" applyNumberFormat="1" applyFont="1" applyFill="1" applyBorder="1" applyAlignment="1">
      <alignment horizontal="center" vertical="center" wrapText="1"/>
    </xf>
    <xf numFmtId="1" fontId="4" fillId="6" borderId="28" xfId="26" applyNumberFormat="1" applyFont="1" applyFill="1" applyBorder="1" applyAlignment="1">
      <alignment horizontal="center" vertical="center" wrapText="1"/>
    </xf>
    <xf numFmtId="1" fontId="4" fillId="6" borderId="34" xfId="26" applyNumberFormat="1" applyFont="1" applyFill="1" applyBorder="1" applyAlignment="1">
      <alignment horizontal="center" vertical="center" wrapText="1"/>
    </xf>
    <xf numFmtId="0" fontId="4" fillId="0" borderId="22" xfId="26" applyFont="1" applyFill="1" applyBorder="1" applyAlignment="1">
      <alignment horizontal="justify" vertical="center" wrapText="1"/>
    </xf>
    <xf numFmtId="0" fontId="8" fillId="6" borderId="20" xfId="26" applyFont="1" applyFill="1" applyBorder="1" applyAlignment="1">
      <alignment horizontal="center" vertical="center" wrapText="1"/>
    </xf>
    <xf numFmtId="0" fontId="8" fillId="6" borderId="22" xfId="26" applyFont="1" applyFill="1" applyBorder="1" applyAlignment="1">
      <alignment horizontal="center" vertical="center" wrapText="1"/>
    </xf>
    <xf numFmtId="0" fontId="8" fillId="6" borderId="27" xfId="26" applyFont="1" applyFill="1" applyBorder="1" applyAlignment="1">
      <alignment horizontal="center" vertical="center" wrapText="1"/>
    </xf>
    <xf numFmtId="37" fontId="4" fillId="0" borderId="20" xfId="5" applyNumberFormat="1" applyFont="1" applyBorder="1" applyAlignment="1">
      <alignment horizontal="center" vertical="center" wrapText="1"/>
    </xf>
    <xf numFmtId="37" fontId="4" fillId="0" borderId="22" xfId="5" applyNumberFormat="1" applyFont="1" applyBorder="1" applyAlignment="1">
      <alignment horizontal="center" vertical="center" wrapText="1"/>
    </xf>
    <xf numFmtId="37" fontId="4" fillId="0" borderId="27" xfId="5" applyNumberFormat="1" applyFont="1" applyBorder="1" applyAlignment="1">
      <alignment horizontal="center" vertical="center" wrapText="1"/>
    </xf>
    <xf numFmtId="169" fontId="4" fillId="0" borderId="6" xfId="26" applyNumberFormat="1" applyFont="1" applyBorder="1" applyAlignment="1">
      <alignment horizontal="center" vertical="center" wrapText="1"/>
    </xf>
    <xf numFmtId="3" fontId="4" fillId="0" borderId="26" xfId="26" applyNumberFormat="1" applyFont="1" applyBorder="1" applyAlignment="1">
      <alignment horizontal="center" vertical="center" wrapText="1"/>
    </xf>
    <xf numFmtId="3" fontId="4" fillId="0" borderId="28" xfId="26" applyNumberFormat="1" applyFont="1" applyBorder="1" applyAlignment="1">
      <alignment horizontal="center" vertical="center" wrapText="1"/>
    </xf>
    <xf numFmtId="3" fontId="4" fillId="0" borderId="34" xfId="26" applyNumberFormat="1" applyFont="1" applyBorder="1" applyAlignment="1">
      <alignment horizontal="center" vertical="center" wrapText="1"/>
    </xf>
    <xf numFmtId="1" fontId="8" fillId="0" borderId="20" xfId="26" applyNumberFormat="1" applyFont="1" applyBorder="1" applyAlignment="1">
      <alignment horizontal="center" vertical="center" wrapText="1"/>
    </xf>
    <xf numFmtId="1" fontId="8" fillId="0" borderId="22" xfId="26" applyNumberFormat="1" applyFont="1" applyBorder="1" applyAlignment="1">
      <alignment horizontal="center" vertical="center" wrapText="1"/>
    </xf>
    <xf numFmtId="1" fontId="8" fillId="0" borderId="27" xfId="26" applyNumberFormat="1" applyFont="1" applyBorder="1" applyAlignment="1">
      <alignment horizontal="center" vertical="center" wrapText="1"/>
    </xf>
    <xf numFmtId="0" fontId="4" fillId="0" borderId="6" xfId="26" applyFont="1" applyBorder="1" applyAlignment="1">
      <alignment horizontal="center" vertical="center" wrapText="1"/>
    </xf>
    <xf numFmtId="174" fontId="4" fillId="0" borderId="20" xfId="5" applyNumberFormat="1" applyFont="1" applyBorder="1" applyAlignment="1">
      <alignment vertical="center" wrapText="1"/>
    </xf>
    <xf numFmtId="174" fontId="4" fillId="0" borderId="22" xfId="5" applyNumberFormat="1" applyFont="1" applyBorder="1" applyAlignment="1">
      <alignment vertical="center" wrapText="1"/>
    </xf>
    <xf numFmtId="174" fontId="4" fillId="0" borderId="27" xfId="5" applyNumberFormat="1" applyFont="1" applyBorder="1" applyAlignment="1">
      <alignment vertical="center" wrapText="1"/>
    </xf>
    <xf numFmtId="9" fontId="4" fillId="0" borderId="20" xfId="4" applyFont="1" applyBorder="1" applyAlignment="1">
      <alignment horizontal="center" vertical="center" wrapText="1"/>
    </xf>
    <xf numFmtId="9" fontId="4" fillId="0" borderId="22" xfId="4" applyFont="1" applyBorder="1" applyAlignment="1">
      <alignment horizontal="center" vertical="center" wrapText="1"/>
    </xf>
    <xf numFmtId="9" fontId="4" fillId="0" borderId="27" xfId="4" applyFont="1" applyBorder="1" applyAlignment="1">
      <alignment horizontal="center" vertical="center" wrapText="1"/>
    </xf>
    <xf numFmtId="174" fontId="4" fillId="0" borderId="20" xfId="5" applyNumberFormat="1" applyFont="1" applyBorder="1" applyAlignment="1">
      <alignment horizontal="center" vertical="center" wrapText="1"/>
    </xf>
    <xf numFmtId="174" fontId="4" fillId="0" borderId="22" xfId="5" applyNumberFormat="1" applyFont="1" applyBorder="1" applyAlignment="1">
      <alignment horizontal="center" vertical="center" wrapText="1"/>
    </xf>
    <xf numFmtId="0" fontId="8" fillId="0" borderId="20" xfId="26" applyFont="1" applyFill="1" applyBorder="1" applyAlignment="1">
      <alignment horizontal="justify" vertical="center" wrapText="1"/>
    </xf>
    <xf numFmtId="0" fontId="8" fillId="0" borderId="22" xfId="26" applyFont="1" applyFill="1" applyBorder="1" applyAlignment="1">
      <alignment horizontal="justify" vertical="center" wrapText="1"/>
    </xf>
    <xf numFmtId="0" fontId="8" fillId="0" borderId="27" xfId="26" applyFont="1" applyFill="1" applyBorder="1" applyAlignment="1">
      <alignment horizontal="justify" vertical="center" wrapText="1"/>
    </xf>
    <xf numFmtId="174" fontId="4" fillId="0" borderId="27" xfId="5" applyNumberFormat="1" applyFont="1" applyBorder="1" applyAlignment="1">
      <alignment horizontal="center" vertical="center" wrapText="1"/>
    </xf>
    <xf numFmtId="169" fontId="4" fillId="0" borderId="20" xfId="26" applyNumberFormat="1" applyFont="1" applyBorder="1" applyAlignment="1">
      <alignment horizontal="center" vertical="center" wrapText="1"/>
    </xf>
    <xf numFmtId="169" fontId="4" fillId="0" borderId="22" xfId="26" applyNumberFormat="1" applyFont="1" applyBorder="1" applyAlignment="1">
      <alignment horizontal="center" vertical="center" wrapText="1"/>
    </xf>
    <xf numFmtId="9" fontId="8" fillId="6" borderId="20" xfId="4" applyFont="1" applyFill="1" applyBorder="1" applyAlignment="1">
      <alignment horizontal="center" vertical="center" wrapText="1"/>
    </xf>
    <xf numFmtId="9" fontId="8" fillId="6" borderId="22" xfId="4" applyFont="1" applyFill="1" applyBorder="1" applyAlignment="1">
      <alignment horizontal="center" vertical="center" wrapText="1"/>
    </xf>
    <xf numFmtId="9" fontId="8" fillId="6" borderId="27" xfId="4" applyFont="1" applyFill="1" applyBorder="1" applyAlignment="1">
      <alignment horizontal="center" vertical="center" wrapText="1"/>
    </xf>
    <xf numFmtId="169" fontId="8" fillId="6" borderId="20" xfId="26" applyNumberFormat="1" applyFont="1" applyFill="1" applyBorder="1" applyAlignment="1">
      <alignment horizontal="center" vertical="center" wrapText="1"/>
    </xf>
    <xf numFmtId="169" fontId="8" fillId="6" borderId="22" xfId="26" applyNumberFormat="1" applyFont="1" applyFill="1" applyBorder="1" applyAlignment="1">
      <alignment horizontal="center" vertical="center" wrapText="1"/>
    </xf>
    <xf numFmtId="169" fontId="8" fillId="6" borderId="27" xfId="26" applyNumberFormat="1" applyFont="1" applyFill="1" applyBorder="1" applyAlignment="1">
      <alignment horizontal="center" vertical="center" wrapText="1"/>
    </xf>
    <xf numFmtId="3" fontId="8" fillId="6" borderId="26" xfId="26" applyNumberFormat="1" applyFont="1" applyFill="1" applyBorder="1" applyAlignment="1">
      <alignment horizontal="center" vertical="center" wrapText="1"/>
    </xf>
    <xf numFmtId="3" fontId="8" fillId="6" borderId="28" xfId="26" applyNumberFormat="1" applyFont="1" applyFill="1" applyBorder="1" applyAlignment="1">
      <alignment horizontal="center" vertical="center" wrapText="1"/>
    </xf>
    <xf numFmtId="3" fontId="8" fillId="6" borderId="34" xfId="26" applyNumberFormat="1" applyFont="1" applyFill="1" applyBorder="1" applyAlignment="1">
      <alignment horizontal="center" vertical="center" wrapText="1"/>
    </xf>
    <xf numFmtId="0" fontId="8" fillId="0" borderId="20" xfId="26" applyFont="1" applyFill="1" applyBorder="1" applyAlignment="1">
      <alignment horizontal="center" vertical="center" wrapText="1"/>
    </xf>
    <xf numFmtId="0" fontId="8" fillId="0" borderId="22" xfId="26" applyFont="1" applyFill="1" applyBorder="1" applyAlignment="1">
      <alignment horizontal="center" vertical="center" wrapText="1"/>
    </xf>
    <xf numFmtId="0" fontId="8" fillId="0" borderId="27" xfId="26" applyFont="1" applyFill="1" applyBorder="1" applyAlignment="1">
      <alignment horizontal="center" vertical="center" wrapText="1"/>
    </xf>
    <xf numFmtId="0" fontId="8" fillId="6" borderId="20" xfId="26" applyFont="1" applyFill="1" applyBorder="1" applyAlignment="1">
      <alignment horizontal="justify" vertical="center" wrapText="1"/>
    </xf>
    <xf numFmtId="0" fontId="8" fillId="6" borderId="22" xfId="26" applyFont="1" applyFill="1" applyBorder="1" applyAlignment="1">
      <alignment horizontal="justify" vertical="center" wrapText="1"/>
    </xf>
    <xf numFmtId="0" fontId="8" fillId="6" borderId="27" xfId="26" applyFont="1" applyFill="1" applyBorder="1" applyAlignment="1">
      <alignment horizontal="justify" vertical="center" wrapText="1"/>
    </xf>
    <xf numFmtId="167" fontId="8" fillId="6" borderId="20" xfId="5" applyFont="1" applyFill="1" applyBorder="1" applyAlignment="1">
      <alignment horizontal="center" vertical="center" wrapText="1"/>
    </xf>
    <xf numFmtId="167" fontId="8" fillId="6" borderId="22" xfId="5" applyFont="1" applyFill="1" applyBorder="1" applyAlignment="1">
      <alignment horizontal="center" vertical="center" wrapText="1"/>
    </xf>
    <xf numFmtId="167" fontId="8" fillId="6" borderId="27" xfId="5" applyFont="1" applyFill="1" applyBorder="1" applyAlignment="1">
      <alignment horizontal="center" vertical="center" wrapText="1"/>
    </xf>
    <xf numFmtId="37" fontId="8" fillId="0" borderId="20" xfId="5" applyNumberFormat="1" applyFont="1" applyBorder="1" applyAlignment="1">
      <alignment horizontal="center" vertical="center" wrapText="1"/>
    </xf>
    <xf numFmtId="37" fontId="8" fillId="0" borderId="22" xfId="5" applyNumberFormat="1" applyFont="1" applyBorder="1" applyAlignment="1">
      <alignment horizontal="center" vertical="center" wrapText="1"/>
    </xf>
    <xf numFmtId="37" fontId="8" fillId="0" borderId="27" xfId="5" applyNumberFormat="1" applyFont="1" applyBorder="1" applyAlignment="1">
      <alignment horizontal="center" vertical="center" wrapText="1"/>
    </xf>
    <xf numFmtId="9" fontId="4" fillId="6" borderId="22" xfId="3" applyFont="1" applyFill="1" applyBorder="1" applyAlignment="1">
      <alignment horizontal="center" vertical="center" wrapText="1"/>
    </xf>
    <xf numFmtId="3" fontId="4" fillId="6" borderId="49" xfId="26" applyNumberFormat="1" applyFont="1" applyFill="1" applyBorder="1" applyAlignment="1">
      <alignment horizontal="center" vertical="center" wrapText="1"/>
    </xf>
    <xf numFmtId="49" fontId="4" fillId="0" borderId="20" xfId="27" applyNumberFormat="1" applyFont="1" applyBorder="1" applyAlignment="1">
      <alignment horizontal="justify" vertical="center" wrapText="1"/>
    </xf>
    <xf numFmtId="49" fontId="4" fillId="0" borderId="27" xfId="27" applyNumberFormat="1" applyFont="1" applyBorder="1" applyAlignment="1">
      <alignment horizontal="justify" vertical="center" wrapText="1"/>
    </xf>
    <xf numFmtId="9" fontId="8" fillId="0" borderId="20" xfId="4" applyFont="1" applyFill="1" applyBorder="1" applyAlignment="1">
      <alignment horizontal="center" vertical="center" wrapText="1"/>
    </xf>
    <xf numFmtId="9" fontId="8" fillId="0" borderId="22" xfId="4" applyFont="1" applyFill="1" applyBorder="1" applyAlignment="1">
      <alignment horizontal="center" vertical="center" wrapText="1"/>
    </xf>
    <xf numFmtId="9" fontId="8" fillId="0" borderId="27" xfId="4" applyFont="1" applyFill="1" applyBorder="1" applyAlignment="1">
      <alignment horizontal="center" vertical="center" wrapText="1"/>
    </xf>
    <xf numFmtId="9" fontId="8" fillId="6" borderId="6" xfId="4" applyFont="1" applyFill="1" applyBorder="1" applyAlignment="1">
      <alignment horizontal="center" vertical="center" wrapText="1"/>
    </xf>
    <xf numFmtId="0" fontId="4" fillId="0" borderId="19" xfId="5" applyNumberFormat="1" applyFont="1" applyBorder="1" applyAlignment="1">
      <alignment horizontal="center" vertical="center"/>
    </xf>
    <xf numFmtId="0" fontId="4" fillId="0" borderId="23" xfId="5" applyNumberFormat="1" applyFont="1" applyBorder="1" applyAlignment="1">
      <alignment horizontal="center" vertical="center"/>
    </xf>
    <xf numFmtId="0" fontId="4" fillId="0" borderId="21" xfId="5" applyNumberFormat="1" applyFont="1" applyBorder="1" applyAlignment="1">
      <alignment horizontal="center" vertical="center"/>
    </xf>
    <xf numFmtId="0" fontId="4" fillId="0" borderId="10" xfId="26" applyFont="1" applyBorder="1" applyAlignment="1">
      <alignment horizontal="center"/>
    </xf>
    <xf numFmtId="0" fontId="4" fillId="0" borderId="11" xfId="26" applyFont="1" applyBorder="1" applyAlignment="1">
      <alignment horizontal="center"/>
    </xf>
    <xf numFmtId="0" fontId="4" fillId="0" borderId="12" xfId="26" applyFont="1" applyBorder="1" applyAlignment="1">
      <alignment horizontal="center"/>
    </xf>
    <xf numFmtId="0" fontId="17" fillId="12" borderId="19" xfId="0" applyFont="1" applyFill="1" applyBorder="1" applyAlignment="1">
      <alignment horizontal="center" vertical="center" wrapText="1"/>
    </xf>
    <xf numFmtId="0" fontId="17" fillId="12" borderId="23" xfId="0" applyFont="1" applyFill="1" applyBorder="1" applyAlignment="1">
      <alignment horizontal="center" vertical="center" wrapText="1"/>
    </xf>
    <xf numFmtId="0" fontId="17" fillId="12" borderId="21" xfId="0" applyFont="1" applyFill="1" applyBorder="1" applyAlignment="1">
      <alignment horizontal="center" vertical="center" wrapText="1"/>
    </xf>
    <xf numFmtId="0" fontId="6" fillId="0" borderId="36" xfId="0" applyFont="1" applyBorder="1" applyAlignment="1">
      <alignment horizontal="center" vertical="center"/>
    </xf>
    <xf numFmtId="0" fontId="6" fillId="0" borderId="23" xfId="0" applyFont="1" applyBorder="1" applyAlignment="1">
      <alignment horizontal="center" vertical="center"/>
    </xf>
    <xf numFmtId="0" fontId="6" fillId="0" borderId="42" xfId="0" applyFont="1" applyBorder="1" applyAlignment="1">
      <alignment horizontal="center" vertical="center"/>
    </xf>
    <xf numFmtId="0" fontId="6" fillId="6" borderId="0" xfId="26" applyFont="1" applyFill="1" applyBorder="1" applyAlignment="1">
      <alignment horizontal="center"/>
    </xf>
    <xf numFmtId="0" fontId="4" fillId="6" borderId="0" xfId="26" applyFont="1" applyFill="1" applyAlignment="1">
      <alignment horizontal="center"/>
    </xf>
    <xf numFmtId="49" fontId="8" fillId="0" borderId="20" xfId="27" applyNumberFormat="1" applyFont="1" applyFill="1" applyBorder="1" applyAlignment="1">
      <alignment horizontal="justify" vertical="center" wrapText="1"/>
    </xf>
    <xf numFmtId="49" fontId="8" fillId="0" borderId="27" xfId="27" applyNumberFormat="1" applyFont="1" applyFill="1" applyBorder="1" applyAlignment="1">
      <alignment horizontal="justify" vertical="center" wrapText="1"/>
    </xf>
    <xf numFmtId="0" fontId="4" fillId="0" borderId="20" xfId="26" applyFont="1" applyBorder="1" applyAlignment="1">
      <alignment horizontal="center" vertical="center"/>
    </xf>
    <xf numFmtId="0" fontId="4" fillId="0" borderId="22" xfId="26" applyFont="1" applyBorder="1" applyAlignment="1">
      <alignment horizontal="center" vertical="center"/>
    </xf>
    <xf numFmtId="0" fontId="4" fillId="0" borderId="27" xfId="26" applyFont="1" applyBorder="1" applyAlignment="1">
      <alignment horizontal="center" vertical="center"/>
    </xf>
    <xf numFmtId="0" fontId="4" fillId="6" borderId="20" xfId="26" quotePrefix="1" applyFont="1" applyFill="1" applyBorder="1" applyAlignment="1">
      <alignment horizontal="justify" vertical="center" wrapText="1"/>
    </xf>
    <xf numFmtId="0" fontId="4" fillId="6" borderId="22" xfId="26" quotePrefix="1" applyFont="1" applyFill="1" applyBorder="1" applyAlignment="1">
      <alignment horizontal="justify" vertical="center" wrapText="1"/>
    </xf>
    <xf numFmtId="0" fontId="4" fillId="6" borderId="27" xfId="26" quotePrefix="1" applyFont="1" applyFill="1" applyBorder="1" applyAlignment="1">
      <alignment horizontal="justify" vertical="center" wrapText="1"/>
    </xf>
    <xf numFmtId="0" fontId="23" fillId="6" borderId="14" xfId="0" applyFont="1" applyFill="1" applyBorder="1" applyAlignment="1">
      <alignment horizontal="center" vertical="center" wrapText="1"/>
    </xf>
    <xf numFmtId="0" fontId="23" fillId="6" borderId="15" xfId="0" applyFont="1" applyFill="1" applyBorder="1" applyAlignment="1">
      <alignment horizontal="center" vertical="center" wrapText="1"/>
    </xf>
    <xf numFmtId="0" fontId="23" fillId="6" borderId="16" xfId="0" applyFont="1" applyFill="1" applyBorder="1" applyAlignment="1">
      <alignment horizontal="center" vertical="center" wrapText="1"/>
    </xf>
    <xf numFmtId="0" fontId="22" fillId="0" borderId="26" xfId="0" applyFont="1" applyBorder="1" applyAlignment="1">
      <alignment horizontal="center" vertical="center" wrapText="1"/>
    </xf>
    <xf numFmtId="0" fontId="22" fillId="0" borderId="28" xfId="0" applyFont="1" applyBorder="1" applyAlignment="1">
      <alignment horizontal="center" vertical="center" wrapText="1"/>
    </xf>
    <xf numFmtId="0" fontId="22" fillId="6" borderId="0" xfId="0" applyFont="1" applyFill="1" applyBorder="1" applyAlignment="1">
      <alignment horizontal="center" vertical="center" wrapText="1"/>
    </xf>
    <xf numFmtId="0" fontId="23" fillId="0" borderId="2" xfId="0" applyFont="1" applyBorder="1" applyAlignment="1">
      <alignment horizontal="left" vertical="top" wrapText="1"/>
    </xf>
    <xf numFmtId="0" fontId="23" fillId="0" borderId="0" xfId="0" applyFont="1" applyAlignment="1">
      <alignment horizontal="left" vertical="top" wrapText="1"/>
    </xf>
    <xf numFmtId="0" fontId="17" fillId="0" borderId="0" xfId="0" applyFont="1" applyBorder="1" applyAlignment="1">
      <alignment horizontal="center" vertical="top" wrapText="1"/>
    </xf>
    <xf numFmtId="0" fontId="36" fillId="0" borderId="0" xfId="0" applyFont="1" applyAlignment="1">
      <alignment horizontal="left" vertical="top" wrapText="1"/>
    </xf>
    <xf numFmtId="0" fontId="22" fillId="6" borderId="20" xfId="0" applyFont="1" applyFill="1" applyBorder="1" applyAlignment="1">
      <alignment horizontal="justify" vertical="top" wrapText="1"/>
    </xf>
    <xf numFmtId="0" fontId="22" fillId="6" borderId="22" xfId="0" applyFont="1" applyFill="1" applyBorder="1" applyAlignment="1">
      <alignment horizontal="justify" vertical="top" wrapText="1"/>
    </xf>
    <xf numFmtId="171" fontId="22" fillId="6" borderId="22" xfId="0" applyNumberFormat="1" applyFont="1" applyFill="1" applyBorder="1" applyAlignment="1">
      <alignment horizontal="center" vertical="center" wrapText="1"/>
    </xf>
    <xf numFmtId="171" fontId="22" fillId="6" borderId="20" xfId="0" applyNumberFormat="1" applyFont="1" applyFill="1" applyBorder="1" applyAlignment="1">
      <alignment horizontal="justify" vertical="center" wrapText="1"/>
    </xf>
    <xf numFmtId="171" fontId="22" fillId="6" borderId="22" xfId="0" applyNumberFormat="1" applyFont="1" applyFill="1" applyBorder="1" applyAlignment="1">
      <alignment horizontal="justify" vertical="center" wrapText="1"/>
    </xf>
    <xf numFmtId="1" fontId="22" fillId="6" borderId="20" xfId="0" applyNumberFormat="1" applyFont="1" applyFill="1" applyBorder="1" applyAlignment="1">
      <alignment horizontal="justify" vertical="center" wrapText="1"/>
    </xf>
    <xf numFmtId="1" fontId="22" fillId="6" borderId="22" xfId="0" applyNumberFormat="1" applyFont="1" applyFill="1" applyBorder="1" applyAlignment="1">
      <alignment horizontal="justify" vertical="center" wrapText="1"/>
    </xf>
    <xf numFmtId="14" fontId="22" fillId="0" borderId="21" xfId="0" applyNumberFormat="1" applyFont="1" applyBorder="1" applyAlignment="1">
      <alignment horizontal="center" vertical="center"/>
    </xf>
    <xf numFmtId="0" fontId="22" fillId="0" borderId="34" xfId="0" applyFont="1" applyBorder="1" applyAlignment="1">
      <alignment horizontal="center" vertical="center" wrapText="1"/>
    </xf>
    <xf numFmtId="174" fontId="4" fillId="0" borderId="19" xfId="1" applyNumberFormat="1" applyFont="1" applyBorder="1" applyAlignment="1">
      <alignment horizontal="center" vertical="center"/>
    </xf>
    <xf numFmtId="174" fontId="4" fillId="0" borderId="23" xfId="1" applyNumberFormat="1" applyFont="1" applyBorder="1" applyAlignment="1">
      <alignment horizontal="center" vertical="center"/>
    </xf>
    <xf numFmtId="0" fontId="2" fillId="0" borderId="2" xfId="0" applyFont="1" applyBorder="1" applyAlignment="1">
      <alignment horizontal="center" vertical="center"/>
    </xf>
    <xf numFmtId="0" fontId="2" fillId="0" borderId="43"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3" fillId="0" borderId="10" xfId="0" applyFont="1" applyBorder="1" applyAlignment="1">
      <alignment horizontal="center" vertical="center"/>
    </xf>
    <xf numFmtId="0" fontId="23" fillId="0" borderId="8" xfId="0" applyFont="1" applyBorder="1" applyAlignment="1">
      <alignment horizontal="center" vertical="center"/>
    </xf>
    <xf numFmtId="0" fontId="23" fillId="0" borderId="7" xfId="0" applyFont="1" applyBorder="1" applyAlignment="1">
      <alignment horizontal="center" vertical="center"/>
    </xf>
    <xf numFmtId="1" fontId="23" fillId="12" borderId="35" xfId="0" applyNumberFormat="1" applyFont="1" applyFill="1" applyBorder="1" applyAlignment="1">
      <alignment horizontal="center" vertical="center" wrapText="1"/>
    </xf>
    <xf numFmtId="1" fontId="23" fillId="12" borderId="37" xfId="0" applyNumberFormat="1" applyFont="1" applyFill="1" applyBorder="1" applyAlignment="1">
      <alignment horizontal="center" vertical="center" wrapText="1"/>
    </xf>
    <xf numFmtId="3" fontId="23" fillId="12" borderId="26" xfId="0" applyNumberFormat="1" applyFont="1" applyFill="1" applyBorder="1" applyAlignment="1">
      <alignment horizontal="center" vertical="center" wrapText="1"/>
    </xf>
    <xf numFmtId="3" fontId="23" fillId="12" borderId="28" xfId="0" applyNumberFormat="1" applyFont="1" applyFill="1" applyBorder="1" applyAlignment="1">
      <alignment horizontal="center" vertical="center" wrapText="1"/>
    </xf>
    <xf numFmtId="1" fontId="23" fillId="12" borderId="20" xfId="0" applyNumberFormat="1" applyFont="1" applyFill="1" applyBorder="1" applyAlignment="1">
      <alignment horizontal="center" vertical="center" wrapText="1"/>
    </xf>
    <xf numFmtId="1" fontId="23" fillId="12" borderId="27" xfId="0" applyNumberFormat="1" applyFont="1" applyFill="1" applyBorder="1" applyAlignment="1">
      <alignment horizontal="center" vertical="center" wrapText="1"/>
    </xf>
    <xf numFmtId="1" fontId="22" fillId="6" borderId="26" xfId="0" applyNumberFormat="1" applyFont="1" applyFill="1" applyBorder="1" applyAlignment="1">
      <alignment horizontal="center" vertical="center" wrapText="1"/>
    </xf>
    <xf numFmtId="1" fontId="22" fillId="6" borderId="28" xfId="0" applyNumberFormat="1" applyFont="1" applyFill="1" applyBorder="1" applyAlignment="1">
      <alignment horizontal="center" vertical="center" wrapText="1"/>
    </xf>
    <xf numFmtId="1" fontId="22" fillId="6" borderId="34" xfId="0" applyNumberFormat="1" applyFont="1" applyFill="1" applyBorder="1" applyAlignment="1">
      <alignment horizontal="center" vertical="center" wrapText="1"/>
    </xf>
    <xf numFmtId="1" fontId="22" fillId="6" borderId="27" xfId="0" applyNumberFormat="1" applyFont="1" applyFill="1" applyBorder="1" applyAlignment="1">
      <alignment horizontal="center" vertical="center"/>
    </xf>
    <xf numFmtId="14" fontId="22" fillId="6" borderId="20" xfId="0" applyNumberFormat="1" applyFont="1" applyFill="1" applyBorder="1" applyAlignment="1">
      <alignment horizontal="center" vertical="center"/>
    </xf>
    <xf numFmtId="14" fontId="22" fillId="6" borderId="22" xfId="0" applyNumberFormat="1" applyFont="1" applyFill="1" applyBorder="1" applyAlignment="1">
      <alignment horizontal="center" vertical="center"/>
    </xf>
    <xf numFmtId="1" fontId="22" fillId="6" borderId="27" xfId="0" applyNumberFormat="1" applyFont="1" applyFill="1" applyBorder="1" applyAlignment="1">
      <alignment horizontal="justify" vertical="center" wrapText="1"/>
    </xf>
    <xf numFmtId="3" fontId="22" fillId="6" borderId="20" xfId="0" applyNumberFormat="1" applyFont="1" applyFill="1" applyBorder="1" applyAlignment="1">
      <alignment horizontal="justify" vertical="center" wrapText="1"/>
    </xf>
    <xf numFmtId="3" fontId="22" fillId="6" borderId="22" xfId="0" applyNumberFormat="1" applyFont="1" applyFill="1" applyBorder="1" applyAlignment="1">
      <alignment horizontal="justify" vertical="center" wrapText="1"/>
    </xf>
    <xf numFmtId="3" fontId="22" fillId="6" borderId="27" xfId="0" applyNumberFormat="1" applyFont="1" applyFill="1" applyBorder="1" applyAlignment="1">
      <alignment horizontal="justify" vertical="center" wrapText="1"/>
    </xf>
    <xf numFmtId="0" fontId="22" fillId="0" borderId="19" xfId="0" applyFont="1" applyBorder="1" applyAlignment="1">
      <alignment horizontal="center" vertical="center" textRotation="94" wrapText="1"/>
    </xf>
    <xf numFmtId="0" fontId="22" fillId="0" borderId="23" xfId="0" applyFont="1" applyBorder="1" applyAlignment="1">
      <alignment horizontal="center" vertical="center" textRotation="94" wrapText="1"/>
    </xf>
    <xf numFmtId="0" fontId="19" fillId="13" borderId="14" xfId="0" applyFont="1" applyFill="1" applyBorder="1" applyAlignment="1">
      <alignment horizontal="left" vertical="center" wrapText="1"/>
    </xf>
    <xf numFmtId="0" fontId="19" fillId="13" borderId="15" xfId="0" applyFont="1" applyFill="1" applyBorder="1" applyAlignment="1">
      <alignment horizontal="left" vertical="center" wrapText="1"/>
    </xf>
    <xf numFmtId="0" fontId="19" fillId="20" borderId="14" xfId="0" applyFont="1" applyFill="1" applyBorder="1" applyAlignment="1">
      <alignment horizontal="left" vertical="center" wrapText="1"/>
    </xf>
    <xf numFmtId="0" fontId="19" fillId="20" borderId="15" xfId="0" applyFont="1" applyFill="1" applyBorder="1" applyAlignment="1">
      <alignment horizontal="left" vertical="center" wrapText="1"/>
    </xf>
    <xf numFmtId="0" fontId="19" fillId="20" borderId="16" xfId="0" applyFont="1" applyFill="1" applyBorder="1" applyAlignment="1">
      <alignment horizontal="left" vertical="center" wrapText="1"/>
    </xf>
    <xf numFmtId="0" fontId="28" fillId="0" borderId="20" xfId="0" applyFont="1" applyFill="1" applyBorder="1" applyAlignment="1">
      <alignment horizontal="center" vertical="center" wrapText="1"/>
    </xf>
    <xf numFmtId="0" fontId="28" fillId="0" borderId="22" xfId="0" applyFont="1" applyFill="1" applyBorder="1" applyAlignment="1">
      <alignment horizontal="center" vertical="center" wrapText="1"/>
    </xf>
    <xf numFmtId="0" fontId="28" fillId="0" borderId="27" xfId="0" applyFont="1" applyFill="1" applyBorder="1" applyAlignment="1">
      <alignment horizontal="center" vertical="center" wrapText="1"/>
    </xf>
    <xf numFmtId="165" fontId="24" fillId="0" borderId="20" xfId="28" applyFont="1" applyFill="1" applyBorder="1" applyAlignment="1">
      <alignment horizontal="center" vertical="center" wrapText="1"/>
    </xf>
    <xf numFmtId="165" fontId="24" fillId="0" borderId="22" xfId="28" applyFont="1" applyFill="1" applyBorder="1" applyAlignment="1">
      <alignment horizontal="center" vertical="center" wrapText="1"/>
    </xf>
    <xf numFmtId="165" fontId="24" fillId="0" borderId="27" xfId="28" applyFont="1" applyFill="1" applyBorder="1" applyAlignment="1">
      <alignment horizontal="center" vertical="center" wrapText="1"/>
    </xf>
    <xf numFmtId="0" fontId="19" fillId="15" borderId="6" xfId="0" applyFont="1" applyFill="1" applyBorder="1" applyAlignment="1">
      <alignment horizontal="left" vertical="center" wrapText="1"/>
    </xf>
    <xf numFmtId="49" fontId="24" fillId="6" borderId="20" xfId="0" applyNumberFormat="1" applyFont="1" applyFill="1" applyBorder="1" applyAlignment="1">
      <alignment horizontal="center" vertical="center" wrapText="1"/>
    </xf>
    <xf numFmtId="49" fontId="24" fillId="6" borderId="27" xfId="0" applyNumberFormat="1" applyFont="1" applyFill="1" applyBorder="1" applyAlignment="1">
      <alignment horizontal="center" vertical="center" wrapText="1"/>
    </xf>
    <xf numFmtId="0" fontId="24" fillId="6" borderId="20" xfId="0" applyFont="1" applyFill="1" applyBorder="1" applyAlignment="1">
      <alignment horizontal="center" vertical="center" wrapText="1"/>
    </xf>
    <xf numFmtId="0" fontId="24" fillId="6" borderId="27" xfId="0" applyFont="1" applyFill="1" applyBorder="1" applyAlignment="1">
      <alignment horizontal="center" vertical="center" wrapText="1"/>
    </xf>
    <xf numFmtId="0" fontId="24" fillId="0" borderId="20" xfId="1" applyNumberFormat="1" applyFont="1" applyFill="1" applyBorder="1" applyAlignment="1">
      <alignment horizontal="center" vertical="center" wrapText="1"/>
    </xf>
    <xf numFmtId="0" fontId="24" fillId="0" borderId="27" xfId="1" applyNumberFormat="1" applyFont="1" applyFill="1" applyBorder="1" applyAlignment="1">
      <alignment horizontal="center" vertical="center" wrapText="1"/>
    </xf>
    <xf numFmtId="9" fontId="24" fillId="0" borderId="20" xfId="3" applyFont="1" applyFill="1" applyBorder="1" applyAlignment="1">
      <alignment horizontal="center" vertical="center" wrapText="1"/>
    </xf>
    <xf numFmtId="9" fontId="24" fillId="0" borderId="27" xfId="3" applyFont="1" applyFill="1" applyBorder="1" applyAlignment="1">
      <alignment horizontal="center" vertical="center" wrapText="1"/>
    </xf>
    <xf numFmtId="188" fontId="24" fillId="0" borderId="20" xfId="0" applyNumberFormat="1" applyFont="1" applyFill="1" applyBorder="1" applyAlignment="1">
      <alignment horizontal="center" vertical="center" wrapText="1"/>
    </xf>
    <xf numFmtId="188" fontId="24" fillId="0" borderId="27" xfId="0" applyNumberFormat="1" applyFont="1" applyFill="1" applyBorder="1" applyAlignment="1">
      <alignment horizontal="center" vertical="center" wrapText="1"/>
    </xf>
    <xf numFmtId="0" fontId="7" fillId="0" borderId="0" xfId="0" applyFont="1" applyBorder="1" applyAlignment="1">
      <alignment horizontal="center" vertical="center" wrapText="1"/>
    </xf>
    <xf numFmtId="0" fontId="7" fillId="0" borderId="6" xfId="0" applyFont="1" applyFill="1" applyBorder="1" applyAlignment="1">
      <alignment horizontal="center" vertical="center"/>
    </xf>
    <xf numFmtId="0" fontId="7" fillId="0" borderId="6" xfId="0" applyFont="1" applyBorder="1" applyAlignment="1">
      <alignment horizontal="justify" vertical="center"/>
    </xf>
    <xf numFmtId="14" fontId="28" fillId="24" borderId="6" xfId="0" applyNumberFormat="1" applyFont="1" applyFill="1" applyBorder="1" applyAlignment="1">
      <alignment horizontal="justify" vertical="center" wrapText="1"/>
    </xf>
    <xf numFmtId="3" fontId="28" fillId="24" borderId="6" xfId="0" applyNumberFormat="1" applyFont="1" applyFill="1" applyBorder="1" applyAlignment="1">
      <alignment horizontal="justify" vertical="center" wrapText="1"/>
    </xf>
    <xf numFmtId="0" fontId="28" fillId="24" borderId="20" xfId="0" applyFont="1" applyFill="1" applyBorder="1" applyAlignment="1">
      <alignment horizontal="justify" vertical="center" wrapText="1"/>
    </xf>
    <xf numFmtId="0" fontId="28" fillId="24" borderId="22" xfId="0" applyFont="1" applyFill="1" applyBorder="1" applyAlignment="1">
      <alignment horizontal="justify" vertical="center" wrapText="1"/>
    </xf>
    <xf numFmtId="0" fontId="28" fillId="24" borderId="20" xfId="0" applyNumberFormat="1" applyFont="1" applyFill="1" applyBorder="1" applyAlignment="1">
      <alignment horizontal="justify" vertical="center" wrapText="1"/>
    </xf>
    <xf numFmtId="0" fontId="28" fillId="24" borderId="27" xfId="0" applyNumberFormat="1" applyFont="1" applyFill="1" applyBorder="1" applyAlignment="1">
      <alignment horizontal="justify" vertical="center" wrapText="1"/>
    </xf>
    <xf numFmtId="3" fontId="28" fillId="24" borderId="20" xfId="0" applyNumberFormat="1" applyFont="1" applyFill="1" applyBorder="1" applyAlignment="1">
      <alignment horizontal="justify" vertical="center" wrapText="1"/>
    </xf>
    <xf numFmtId="3" fontId="28" fillId="24" borderId="27" xfId="0" applyNumberFormat="1" applyFont="1" applyFill="1" applyBorder="1" applyAlignment="1">
      <alignment horizontal="justify" vertical="center" wrapText="1"/>
    </xf>
    <xf numFmtId="0" fontId="28" fillId="24" borderId="20" xfId="0" applyFont="1" applyFill="1" applyBorder="1" applyAlignment="1">
      <alignment horizontal="justify" vertical="center"/>
    </xf>
    <xf numFmtId="0" fontId="28" fillId="24" borderId="27" xfId="0" applyFont="1" applyFill="1" applyBorder="1" applyAlignment="1">
      <alignment horizontal="justify" vertical="center"/>
    </xf>
    <xf numFmtId="0" fontId="28" fillId="24" borderId="22" xfId="0" applyFont="1" applyFill="1" applyBorder="1" applyAlignment="1">
      <alignment horizontal="justify" vertical="center"/>
    </xf>
    <xf numFmtId="0" fontId="7" fillId="0" borderId="6" xfId="0" applyFont="1" applyBorder="1" applyAlignment="1">
      <alignment horizontal="center" vertical="center"/>
    </xf>
    <xf numFmtId="187" fontId="24" fillId="0" borderId="20" xfId="0" applyNumberFormat="1" applyFont="1" applyFill="1" applyBorder="1" applyAlignment="1">
      <alignment horizontal="center" vertical="center" wrapText="1"/>
    </xf>
    <xf numFmtId="187" fontId="24" fillId="0" borderId="27" xfId="0" applyNumberFormat="1" applyFont="1" applyFill="1" applyBorder="1" applyAlignment="1">
      <alignment horizontal="center" vertical="center" wrapText="1"/>
    </xf>
    <xf numFmtId="0" fontId="24" fillId="0" borderId="20" xfId="0" applyNumberFormat="1" applyFont="1" applyFill="1" applyBorder="1" applyAlignment="1">
      <alignment horizontal="center" vertical="center" wrapText="1"/>
    </xf>
    <xf numFmtId="0" fontId="24" fillId="0" borderId="27" xfId="0" applyNumberFormat="1" applyFont="1" applyFill="1" applyBorder="1" applyAlignment="1">
      <alignment horizontal="center" vertical="center" wrapText="1"/>
    </xf>
    <xf numFmtId="0" fontId="28" fillId="15" borderId="6" xfId="0" applyFont="1" applyFill="1" applyBorder="1" applyAlignment="1">
      <alignment horizontal="left" vertical="center" wrapText="1"/>
    </xf>
    <xf numFmtId="0" fontId="24" fillId="6" borderId="22" xfId="0" applyFont="1" applyFill="1" applyBorder="1" applyAlignment="1">
      <alignment horizontal="center" vertical="center" wrapText="1"/>
    </xf>
    <xf numFmtId="9" fontId="24" fillId="6" borderId="20" xfId="3" applyFont="1" applyFill="1" applyBorder="1" applyAlignment="1">
      <alignment horizontal="center" vertical="center" wrapText="1"/>
    </xf>
    <xf numFmtId="9" fontId="24" fillId="6" borderId="27" xfId="3" applyFont="1" applyFill="1" applyBorder="1" applyAlignment="1">
      <alignment horizontal="center" vertical="center" wrapText="1"/>
    </xf>
    <xf numFmtId="14" fontId="24" fillId="0" borderId="20" xfId="0" applyNumberFormat="1" applyFont="1" applyFill="1" applyBorder="1" applyAlignment="1">
      <alignment horizontal="center" vertical="center" wrapText="1"/>
    </xf>
    <xf numFmtId="14" fontId="24" fillId="0" borderId="27" xfId="0" applyNumberFormat="1" applyFont="1" applyFill="1" applyBorder="1" applyAlignment="1">
      <alignment horizontal="center" vertical="center" wrapText="1"/>
    </xf>
    <xf numFmtId="0" fontId="24" fillId="0" borderId="22" xfId="0" applyNumberFormat="1" applyFont="1" applyFill="1" applyBorder="1" applyAlignment="1">
      <alignment horizontal="center" vertical="center" wrapText="1"/>
    </xf>
    <xf numFmtId="182" fontId="24" fillId="6" borderId="20" xfId="3" applyNumberFormat="1" applyFont="1" applyFill="1" applyBorder="1" applyAlignment="1">
      <alignment horizontal="center" vertical="center" wrapText="1"/>
    </xf>
    <xf numFmtId="182" fontId="24" fillId="6" borderId="27" xfId="3" applyNumberFormat="1" applyFont="1" applyFill="1" applyBorder="1" applyAlignment="1">
      <alignment horizontal="center" vertical="center" wrapText="1"/>
    </xf>
    <xf numFmtId="187" fontId="24" fillId="6" borderId="20" xfId="0" applyNumberFormat="1" applyFont="1" applyFill="1" applyBorder="1" applyAlignment="1">
      <alignment horizontal="center" vertical="center" wrapText="1"/>
    </xf>
    <xf numFmtId="187" fontId="24" fillId="6" borderId="27" xfId="0" applyNumberFormat="1" applyFont="1" applyFill="1" applyBorder="1" applyAlignment="1">
      <alignment horizontal="center" vertical="center" wrapText="1"/>
    </xf>
    <xf numFmtId="165" fontId="24" fillId="6" borderId="20" xfId="28" applyFont="1" applyFill="1" applyBorder="1" applyAlignment="1">
      <alignment horizontal="center" vertical="center" wrapText="1"/>
    </xf>
    <xf numFmtId="165" fontId="24" fillId="6" borderId="22" xfId="28" applyFont="1" applyFill="1" applyBorder="1" applyAlignment="1">
      <alignment horizontal="center" vertical="center" wrapText="1"/>
    </xf>
    <xf numFmtId="165" fontId="24" fillId="6" borderId="27" xfId="28" applyFont="1" applyFill="1" applyBorder="1" applyAlignment="1">
      <alignment horizontal="center" vertical="center" wrapText="1"/>
    </xf>
    <xf numFmtId="0" fontId="7" fillId="6" borderId="6" xfId="0" applyFont="1" applyFill="1" applyBorder="1" applyAlignment="1">
      <alignment horizontal="center" vertical="center"/>
    </xf>
    <xf numFmtId="14" fontId="24" fillId="0" borderId="22" xfId="0" applyNumberFormat="1" applyFont="1" applyFill="1" applyBorder="1" applyAlignment="1">
      <alignment horizontal="center" vertical="center" wrapText="1"/>
    </xf>
    <xf numFmtId="1" fontId="23" fillId="0" borderId="6" xfId="0" applyNumberFormat="1" applyFont="1" applyBorder="1" applyAlignment="1">
      <alignment horizontal="center"/>
    </xf>
    <xf numFmtId="1" fontId="22" fillId="6" borderId="22" xfId="0" applyNumberFormat="1" applyFont="1" applyFill="1" applyBorder="1" applyAlignment="1">
      <alignment horizontal="center" vertical="center" wrapText="1"/>
    </xf>
    <xf numFmtId="2" fontId="4" fillId="0" borderId="20" xfId="0" applyNumberFormat="1" applyFont="1" applyFill="1" applyBorder="1" applyAlignment="1">
      <alignment horizontal="justify" vertical="center" wrapText="1"/>
    </xf>
    <xf numFmtId="2" fontId="4" fillId="0" borderId="27" xfId="0" applyNumberFormat="1" applyFont="1" applyFill="1" applyBorder="1" applyAlignment="1">
      <alignment horizontal="justify" vertical="center" wrapText="1"/>
    </xf>
    <xf numFmtId="2" fontId="4" fillId="6" borderId="20" xfId="0" applyNumberFormat="1" applyFont="1" applyFill="1" applyBorder="1" applyAlignment="1">
      <alignment horizontal="justify" vertical="center" wrapText="1"/>
    </xf>
    <xf numFmtId="2" fontId="4" fillId="6" borderId="27" xfId="0" applyNumberFormat="1" applyFont="1" applyFill="1" applyBorder="1" applyAlignment="1">
      <alignment horizontal="justify" vertical="center" wrapText="1"/>
    </xf>
    <xf numFmtId="195" fontId="4" fillId="6" borderId="6" xfId="2" applyNumberFormat="1" applyFont="1" applyFill="1" applyBorder="1" applyAlignment="1">
      <alignment horizontal="center" vertical="center"/>
    </xf>
    <xf numFmtId="0" fontId="39" fillId="0" borderId="6" xfId="0" applyFont="1" applyBorder="1" applyAlignment="1">
      <alignment horizontal="center"/>
    </xf>
  </cellXfs>
  <cellStyles count="31">
    <cellStyle name="Excel Built-in Normal" xfId="10" xr:uid="{00000000-0005-0000-0000-000000000000}"/>
    <cellStyle name="Excel Built-in Normal 2" xfId="27" xr:uid="{00000000-0005-0000-0000-000001000000}"/>
    <cellStyle name="Millares" xfId="1" builtinId="3"/>
    <cellStyle name="Millares [0]" xfId="28" builtinId="6"/>
    <cellStyle name="Millares [0] 2" xfId="15" xr:uid="{00000000-0005-0000-0000-000004000000}"/>
    <cellStyle name="Millares [0] 3" xfId="8" xr:uid="{00000000-0005-0000-0000-000005000000}"/>
    <cellStyle name="Millares 2" xfId="7" xr:uid="{00000000-0005-0000-0000-000006000000}"/>
    <cellStyle name="Millares 2 2" xfId="5" xr:uid="{00000000-0005-0000-0000-000007000000}"/>
    <cellStyle name="Millares 2 2 2" xfId="23" xr:uid="{00000000-0005-0000-0000-000008000000}"/>
    <cellStyle name="Millares 2 3" xfId="22" xr:uid="{00000000-0005-0000-0000-000009000000}"/>
    <cellStyle name="Millares 3 2" xfId="16" xr:uid="{00000000-0005-0000-0000-00000A000000}"/>
    <cellStyle name="Millares 3 3" xfId="12" xr:uid="{00000000-0005-0000-0000-00000B000000}"/>
    <cellStyle name="Millares 4" xfId="18" xr:uid="{00000000-0005-0000-0000-00000C000000}"/>
    <cellStyle name="Moneda" xfId="2" builtinId="4"/>
    <cellStyle name="Moneda [0] 2" xfId="30" xr:uid="{00000000-0005-0000-0000-00000E000000}"/>
    <cellStyle name="Moneda [0] 2 3" xfId="21" xr:uid="{00000000-0005-0000-0000-00000F000000}"/>
    <cellStyle name="Moneda 2" xfId="24" xr:uid="{00000000-0005-0000-0000-000010000000}"/>
    <cellStyle name="Moneda 3" xfId="29" xr:uid="{00000000-0005-0000-0000-000011000000}"/>
    <cellStyle name="Normal" xfId="0" builtinId="0"/>
    <cellStyle name="Normal 2" xfId="17" xr:uid="{00000000-0005-0000-0000-000013000000}"/>
    <cellStyle name="Normal 2 2" xfId="9" xr:uid="{00000000-0005-0000-0000-000014000000}"/>
    <cellStyle name="Normal 2 2 2" xfId="14" xr:uid="{00000000-0005-0000-0000-000015000000}"/>
    <cellStyle name="Normal 3" xfId="13" xr:uid="{00000000-0005-0000-0000-000016000000}"/>
    <cellStyle name="Normal 4" xfId="11" xr:uid="{00000000-0005-0000-0000-000017000000}"/>
    <cellStyle name="Normal 7" xfId="26" xr:uid="{00000000-0005-0000-0000-000018000000}"/>
    <cellStyle name="Porcentaje" xfId="3" builtinId="5"/>
    <cellStyle name="Porcentaje 2" xfId="6" xr:uid="{00000000-0005-0000-0000-00001A000000}"/>
    <cellStyle name="Porcentaje 2 2" xfId="19" xr:uid="{00000000-0005-0000-0000-00001B000000}"/>
    <cellStyle name="Porcentaje 2 2 2" xfId="20" xr:uid="{00000000-0005-0000-0000-00001C000000}"/>
    <cellStyle name="Porcentaje 2 3" xfId="4" xr:uid="{00000000-0005-0000-0000-00001D000000}"/>
    <cellStyle name="Porcentual 2" xfId="25" xr:uid="{00000000-0005-0000-0000-00001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503464</xdr:colOff>
      <xdr:row>0</xdr:row>
      <xdr:rowOff>127000</xdr:rowOff>
    </xdr:from>
    <xdr:to>
      <xdr:col>2</xdr:col>
      <xdr:colOff>171450</xdr:colOff>
      <xdr:row>4</xdr:row>
      <xdr:rowOff>263525</xdr:rowOff>
    </xdr:to>
    <xdr:pic>
      <xdr:nvPicPr>
        <xdr:cNvPr id="2" name="Imagen 1" descr="C:\Users\AUXPLANEACION03\Desktop\Gobernacion_del_quindio.jpg">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3464" y="127000"/>
          <a:ext cx="937986" cy="11049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484911</xdr:colOff>
      <xdr:row>0</xdr:row>
      <xdr:rowOff>86591</xdr:rowOff>
    </xdr:from>
    <xdr:to>
      <xdr:col>2</xdr:col>
      <xdr:colOff>167821</xdr:colOff>
      <xdr:row>0</xdr:row>
      <xdr:rowOff>86591</xdr:rowOff>
    </xdr:to>
    <xdr:pic>
      <xdr:nvPicPr>
        <xdr:cNvPr id="2" name="Imagen 1" descr="C:\Users\AUXPLANEACION03\Desktop\Gobernacion_del_quindio.jpg">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4911" y="86591"/>
          <a:ext cx="825910" cy="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695325</xdr:colOff>
      <xdr:row>0</xdr:row>
      <xdr:rowOff>0</xdr:rowOff>
    </xdr:from>
    <xdr:to>
      <xdr:col>4</xdr:col>
      <xdr:colOff>155575</xdr:colOff>
      <xdr:row>0</xdr:row>
      <xdr:rowOff>0</xdr:rowOff>
    </xdr:to>
    <xdr:pic>
      <xdr:nvPicPr>
        <xdr:cNvPr id="3" name="Imagen 1" descr="C:\Users\AUXPLANEACION03\Desktop\Gobernacion_del_quindio.jpg">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0"/>
          <a:ext cx="942975"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257175</xdr:colOff>
      <xdr:row>5</xdr:row>
      <xdr:rowOff>174625</xdr:rowOff>
    </xdr:to>
    <xdr:pic>
      <xdr:nvPicPr>
        <xdr:cNvPr id="5" name="Imagen 1" descr="C:\Users\AUXPLANEACION03\Desktop\Gobernacion_del_quindio.jpg">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42975" cy="1117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609601</xdr:colOff>
      <xdr:row>0</xdr:row>
      <xdr:rowOff>0</xdr:rowOff>
    </xdr:from>
    <xdr:to>
      <xdr:col>2</xdr:col>
      <xdr:colOff>232569</xdr:colOff>
      <xdr:row>5</xdr:row>
      <xdr:rowOff>142874</xdr:rowOff>
    </xdr:to>
    <xdr:pic>
      <xdr:nvPicPr>
        <xdr:cNvPr id="3" name="Imagen 2" descr="C:\Users\AUXPLANEACION03\Desktop\Gobernacion_del_quindi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1" y="0"/>
          <a:ext cx="789781" cy="761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27215</xdr:colOff>
      <xdr:row>0</xdr:row>
      <xdr:rowOff>204108</xdr:rowOff>
    </xdr:from>
    <xdr:to>
      <xdr:col>2</xdr:col>
      <xdr:colOff>313647</xdr:colOff>
      <xdr:row>1</xdr:row>
      <xdr:rowOff>4083</xdr:rowOff>
    </xdr:to>
    <xdr:pic>
      <xdr:nvPicPr>
        <xdr:cNvPr id="2" name="Imagen 1" descr="C:\Users\AUXPLANEACION03\Desktop\Gobernacion_del_quindio.jpg">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7340" y="194583"/>
          <a:ext cx="648382" cy="0"/>
        </a:xfrm>
        <a:prstGeom prst="rect">
          <a:avLst/>
        </a:prstGeom>
        <a:noFill/>
        <a:ln>
          <a:noFill/>
        </a:ln>
      </xdr:spPr>
    </xdr:pic>
    <xdr:clientData/>
  </xdr:twoCellAnchor>
  <xdr:twoCellAnchor editAs="oneCell">
    <xdr:from>
      <xdr:col>1</xdr:col>
      <xdr:colOff>27215</xdr:colOff>
      <xdr:row>0</xdr:row>
      <xdr:rowOff>204108</xdr:rowOff>
    </xdr:from>
    <xdr:to>
      <xdr:col>2</xdr:col>
      <xdr:colOff>316615</xdr:colOff>
      <xdr:row>1</xdr:row>
      <xdr:rowOff>4083</xdr:rowOff>
    </xdr:to>
    <xdr:pic>
      <xdr:nvPicPr>
        <xdr:cNvPr id="3" name="Imagen 2" descr="C:\Users\AUXPLANEACION03\Desktop\Gobernacion_del_quindio.jpg">
          <a:extLst>
            <a:ext uri="{FF2B5EF4-FFF2-40B4-BE49-F238E27FC236}">
              <a16:creationId xmlns:a16="http://schemas.microsoft.com/office/drawing/2014/main" id="{00000000-0008-0000-0C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7340" y="194583"/>
          <a:ext cx="651350" cy="0"/>
        </a:xfrm>
        <a:prstGeom prst="rect">
          <a:avLst/>
        </a:prstGeom>
        <a:noFill/>
        <a:ln>
          <a:noFill/>
        </a:ln>
      </xdr:spPr>
    </xdr:pic>
    <xdr:clientData/>
  </xdr:twoCellAnchor>
  <xdr:oneCellAnchor>
    <xdr:from>
      <xdr:col>1</xdr:col>
      <xdr:colOff>27213</xdr:colOff>
      <xdr:row>0</xdr:row>
      <xdr:rowOff>176893</xdr:rowOff>
    </xdr:from>
    <xdr:ext cx="993321" cy="925286"/>
    <xdr:pic>
      <xdr:nvPicPr>
        <xdr:cNvPr id="4" name="Imagen 3" descr="C:\Users\AUXPLANEACION03\Desktop\Gobernacion_del_quindio.jpg">
          <a:extLst>
            <a:ext uri="{FF2B5EF4-FFF2-40B4-BE49-F238E27FC236}">
              <a16:creationId xmlns:a16="http://schemas.microsoft.com/office/drawing/2014/main" id="{00000000-0008-0000-0C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7338" y="176893"/>
          <a:ext cx="993321" cy="925286"/>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693964</xdr:colOff>
      <xdr:row>0</xdr:row>
      <xdr:rowOff>0</xdr:rowOff>
    </xdr:from>
    <xdr:to>
      <xdr:col>2</xdr:col>
      <xdr:colOff>679450</xdr:colOff>
      <xdr:row>6</xdr:row>
      <xdr:rowOff>98425</xdr:rowOff>
    </xdr:to>
    <xdr:pic>
      <xdr:nvPicPr>
        <xdr:cNvPr id="3" name="Imagen 2" descr="C:\Users\AUXPLANEACION03\Desktop\Gobernacion_del_quindio.jpg">
          <a:extLst>
            <a:ext uri="{FF2B5EF4-FFF2-40B4-BE49-F238E27FC236}">
              <a16:creationId xmlns:a16="http://schemas.microsoft.com/office/drawing/2014/main" id="{00000000-0008-0000-0D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4439" y="0"/>
          <a:ext cx="944336" cy="110490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274864</xdr:colOff>
      <xdr:row>0</xdr:row>
      <xdr:rowOff>0</xdr:rowOff>
    </xdr:from>
    <xdr:to>
      <xdr:col>2</xdr:col>
      <xdr:colOff>133350</xdr:colOff>
      <xdr:row>6</xdr:row>
      <xdr:rowOff>42636</xdr:rowOff>
    </xdr:to>
    <xdr:pic>
      <xdr:nvPicPr>
        <xdr:cNvPr id="4" name="Imagen 3" descr="C:\Users\AUXPLANEACION03\Desktop\Gobernacion_del_quindio.jpg">
          <a:extLst>
            <a:ext uri="{FF2B5EF4-FFF2-40B4-BE49-F238E27FC236}">
              <a16:creationId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4864" y="0"/>
          <a:ext cx="1125311" cy="1106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693964</xdr:colOff>
      <xdr:row>0</xdr:row>
      <xdr:rowOff>0</xdr:rowOff>
    </xdr:from>
    <xdr:to>
      <xdr:col>2</xdr:col>
      <xdr:colOff>584200</xdr:colOff>
      <xdr:row>6</xdr:row>
      <xdr:rowOff>120650</xdr:rowOff>
    </xdr:to>
    <xdr:pic>
      <xdr:nvPicPr>
        <xdr:cNvPr id="2" name="Imagen 1" descr="C:\Users\AUXPLANEACION03\Desktop\Gobernacion_del_quindio.jpg">
          <a:extLst>
            <a:ext uri="{FF2B5EF4-FFF2-40B4-BE49-F238E27FC236}">
              <a16:creationId xmlns:a16="http://schemas.microsoft.com/office/drawing/2014/main" id="{00000000-0008-0000-0F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3964" y="0"/>
          <a:ext cx="944336" cy="11049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EGO%20RAMIREZ/Dropbox/Edades_Simples_1985-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pos de edad"/>
      <sheetName val="Edades simples Total"/>
      <sheetName val="Mpios creados &gt; 1985"/>
      <sheetName val="Hoja1"/>
    </sheetNames>
    <sheetDataSet>
      <sheetData sheetId="0" refreshError="1"/>
      <sheetData sheetId="1" refreshError="1"/>
      <sheetData sheetId="2" refreshError="1"/>
      <sheetData sheetId="3" refreshError="1">
        <row r="11">
          <cell r="H11">
            <v>111093.8</v>
          </cell>
        </row>
        <row r="12">
          <cell r="D12">
            <v>271068.87199999997</v>
          </cell>
          <cell r="E12">
            <v>284400.12800000003</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R36"/>
  <sheetViews>
    <sheetView showGridLines="0" tabSelected="1" zoomScale="60" zoomScaleNormal="60" workbookViewId="0">
      <pane ySplit="14" topLeftCell="A15" activePane="bottomLeft" state="frozen"/>
      <selection pane="bottomLeft" activeCell="L18" sqref="L18:L19"/>
    </sheetView>
  </sheetViews>
  <sheetFormatPr baseColWidth="10" defaultColWidth="11.42578125" defaultRowHeight="15" x14ac:dyDescent="0.2"/>
  <cols>
    <col min="1" max="1" width="11.85546875" style="35" customWidth="1"/>
    <col min="2" max="2" width="6" style="35" customWidth="1"/>
    <col min="3" max="3" width="13" style="35" customWidth="1"/>
    <col min="4" max="4" width="12.42578125" style="35" customWidth="1"/>
    <col min="5" max="5" width="7.42578125" style="35" customWidth="1"/>
    <col min="6" max="6" width="12.28515625" style="35" customWidth="1"/>
    <col min="7" max="7" width="13" style="35" customWidth="1"/>
    <col min="8" max="8" width="7.28515625" style="35" customWidth="1"/>
    <col min="9" max="9" width="6.85546875" style="35" customWidth="1"/>
    <col min="10" max="10" width="11.85546875" style="144" customWidth="1"/>
    <col min="11" max="11" width="29" style="144" customWidth="1"/>
    <col min="12" max="12" width="21.85546875" style="144" customWidth="1"/>
    <col min="13" max="13" width="24.7109375" style="144" customWidth="1"/>
    <col min="14" max="14" width="38.28515625" style="144" customWidth="1"/>
    <col min="15" max="15" width="24.7109375" style="144" customWidth="1"/>
    <col min="16" max="16" width="32" style="144" customWidth="1"/>
    <col min="17" max="17" width="13.28515625" style="145" customWidth="1"/>
    <col min="18" max="18" width="27.85546875" style="144" customWidth="1"/>
    <col min="19" max="19" width="40.28515625" style="144" customWidth="1"/>
    <col min="20" max="20" width="49.140625" style="144" customWidth="1"/>
    <col min="21" max="21" width="44.140625" style="144" customWidth="1"/>
    <col min="22" max="22" width="28.7109375" style="35" customWidth="1"/>
    <col min="23" max="23" width="13.28515625" style="35" customWidth="1"/>
    <col min="24" max="24" width="34.7109375" style="35" bestFit="1" customWidth="1"/>
    <col min="25" max="26" width="11" style="35" bestFit="1" customWidth="1"/>
    <col min="27" max="27" width="9.5703125" style="35" bestFit="1" customWidth="1"/>
    <col min="28" max="28" width="8.7109375" style="35" bestFit="1" customWidth="1"/>
    <col min="29" max="29" width="9.5703125" style="35" customWidth="1"/>
    <col min="30" max="30" width="9" style="35" bestFit="1" customWidth="1"/>
    <col min="31" max="31" width="7.28515625" style="35" bestFit="1" customWidth="1"/>
    <col min="32" max="32" width="8.28515625" style="35" bestFit="1" customWidth="1"/>
    <col min="33" max="36" width="6.42578125" style="35" customWidth="1"/>
    <col min="37" max="37" width="8.7109375" style="35" bestFit="1" customWidth="1"/>
    <col min="38" max="39" width="9" style="35" bestFit="1" customWidth="1"/>
    <col min="40" max="40" width="13.5703125" style="35" customWidth="1"/>
    <col min="41" max="41" width="18.42578125" style="35" customWidth="1"/>
    <col min="42" max="42" width="18.85546875" style="35" customWidth="1"/>
    <col min="43" max="43" width="28" style="35" customWidth="1"/>
    <col min="44" max="44" width="22.5703125" style="35" customWidth="1"/>
    <col min="45" max="16384" width="11.42578125" style="35"/>
  </cols>
  <sheetData>
    <row r="1" spans="1:43" ht="15" customHeight="1" x14ac:dyDescent="0.2">
      <c r="A1" s="2281" t="s">
        <v>2349</v>
      </c>
      <c r="B1" s="2281"/>
      <c r="C1" s="2281"/>
      <c r="D1" s="2281"/>
      <c r="E1" s="2281"/>
      <c r="F1" s="2281"/>
      <c r="G1" s="2281"/>
      <c r="H1" s="2281"/>
      <c r="I1" s="2281"/>
      <c r="J1" s="2281"/>
      <c r="K1" s="2281"/>
      <c r="L1" s="2281"/>
      <c r="M1" s="2281"/>
      <c r="N1" s="2281"/>
      <c r="O1" s="2281"/>
      <c r="P1" s="2281"/>
      <c r="Q1" s="2281"/>
      <c r="R1" s="2281"/>
      <c r="S1" s="2281"/>
      <c r="T1" s="2281"/>
      <c r="U1" s="2281"/>
      <c r="V1" s="2281"/>
      <c r="W1" s="2281"/>
      <c r="X1" s="2281"/>
      <c r="Y1" s="2281"/>
      <c r="Z1" s="2281"/>
      <c r="AA1" s="2281"/>
      <c r="AB1" s="2281"/>
      <c r="AC1" s="2281"/>
      <c r="AD1" s="2281"/>
      <c r="AE1" s="2281"/>
      <c r="AF1" s="2281"/>
      <c r="AG1" s="2281"/>
      <c r="AH1" s="2281"/>
      <c r="AI1" s="2281"/>
      <c r="AJ1" s="2281"/>
      <c r="AK1" s="2281"/>
      <c r="AL1" s="2281"/>
      <c r="AM1" s="2281"/>
      <c r="AN1" s="2281"/>
      <c r="AO1" s="2281"/>
      <c r="AP1" s="34" t="s">
        <v>0</v>
      </c>
      <c r="AQ1" s="34" t="s">
        <v>1</v>
      </c>
    </row>
    <row r="2" spans="1:43" ht="15" customHeight="1" x14ac:dyDescent="0.2">
      <c r="A2" s="2281"/>
      <c r="B2" s="2281"/>
      <c r="C2" s="2281"/>
      <c r="D2" s="2281"/>
      <c r="E2" s="2281"/>
      <c r="F2" s="2281"/>
      <c r="G2" s="2281"/>
      <c r="H2" s="2281"/>
      <c r="I2" s="2281"/>
      <c r="J2" s="2281"/>
      <c r="K2" s="2281"/>
      <c r="L2" s="2281"/>
      <c r="M2" s="2281"/>
      <c r="N2" s="2281"/>
      <c r="O2" s="2281"/>
      <c r="P2" s="2281"/>
      <c r="Q2" s="2281"/>
      <c r="R2" s="2281"/>
      <c r="S2" s="2281"/>
      <c r="T2" s="2281"/>
      <c r="U2" s="2281"/>
      <c r="V2" s="2281"/>
      <c r="W2" s="2281"/>
      <c r="X2" s="2281"/>
      <c r="Y2" s="2281"/>
      <c r="Z2" s="2281"/>
      <c r="AA2" s="2281"/>
      <c r="AB2" s="2281"/>
      <c r="AC2" s="2281"/>
      <c r="AD2" s="2281"/>
      <c r="AE2" s="2281"/>
      <c r="AF2" s="2281"/>
      <c r="AG2" s="2281"/>
      <c r="AH2" s="2281"/>
      <c r="AI2" s="2281"/>
      <c r="AJ2" s="2281"/>
      <c r="AK2" s="2281"/>
      <c r="AL2" s="2281"/>
      <c r="AM2" s="2281"/>
      <c r="AN2" s="2281"/>
      <c r="AO2" s="2281"/>
      <c r="AP2" s="36" t="s">
        <v>2</v>
      </c>
      <c r="AQ2" s="37" t="s">
        <v>63</v>
      </c>
    </row>
    <row r="3" spans="1:43" ht="15" customHeight="1" x14ac:dyDescent="0.2">
      <c r="A3" s="2281"/>
      <c r="B3" s="2281"/>
      <c r="C3" s="2281"/>
      <c r="D3" s="2281"/>
      <c r="E3" s="2281"/>
      <c r="F3" s="2281"/>
      <c r="G3" s="2281"/>
      <c r="H3" s="2281"/>
      <c r="I3" s="2281"/>
      <c r="J3" s="2281"/>
      <c r="K3" s="2281"/>
      <c r="L3" s="2281"/>
      <c r="M3" s="2281"/>
      <c r="N3" s="2281"/>
      <c r="O3" s="2281"/>
      <c r="P3" s="2281"/>
      <c r="Q3" s="2281"/>
      <c r="R3" s="2281"/>
      <c r="S3" s="2281"/>
      <c r="T3" s="2281"/>
      <c r="U3" s="2281"/>
      <c r="V3" s="2281"/>
      <c r="W3" s="2281"/>
      <c r="X3" s="2281"/>
      <c r="Y3" s="2281"/>
      <c r="Z3" s="2281"/>
      <c r="AA3" s="2281"/>
      <c r="AB3" s="2281"/>
      <c r="AC3" s="2281"/>
      <c r="AD3" s="2281"/>
      <c r="AE3" s="2281"/>
      <c r="AF3" s="2281"/>
      <c r="AG3" s="2281"/>
      <c r="AH3" s="2281"/>
      <c r="AI3" s="2281"/>
      <c r="AJ3" s="2281"/>
      <c r="AK3" s="2281"/>
      <c r="AL3" s="2281"/>
      <c r="AM3" s="2281"/>
      <c r="AN3" s="2281"/>
      <c r="AO3" s="2281"/>
      <c r="AP3" s="34" t="s">
        <v>3</v>
      </c>
      <c r="AQ3" s="38" t="s">
        <v>4</v>
      </c>
    </row>
    <row r="4" spans="1:43" ht="15" customHeight="1" x14ac:dyDescent="0.2">
      <c r="A4" s="2282"/>
      <c r="B4" s="2282"/>
      <c r="C4" s="2282"/>
      <c r="D4" s="2282"/>
      <c r="E4" s="2282"/>
      <c r="F4" s="2282"/>
      <c r="G4" s="2282"/>
      <c r="H4" s="2282"/>
      <c r="I4" s="2282"/>
      <c r="J4" s="2282"/>
      <c r="K4" s="2282"/>
      <c r="L4" s="2282"/>
      <c r="M4" s="2282"/>
      <c r="N4" s="2282"/>
      <c r="O4" s="2282"/>
      <c r="P4" s="2282"/>
      <c r="Q4" s="2282"/>
      <c r="R4" s="2282"/>
      <c r="S4" s="2282"/>
      <c r="T4" s="2282"/>
      <c r="U4" s="2282"/>
      <c r="V4" s="2282"/>
      <c r="W4" s="2282"/>
      <c r="X4" s="2282"/>
      <c r="Y4" s="2282"/>
      <c r="Z4" s="2282"/>
      <c r="AA4" s="2282"/>
      <c r="AB4" s="2282"/>
      <c r="AC4" s="2282"/>
      <c r="AD4" s="2282"/>
      <c r="AE4" s="2282"/>
      <c r="AF4" s="2282"/>
      <c r="AG4" s="2282"/>
      <c r="AH4" s="2282"/>
      <c r="AI4" s="2282"/>
      <c r="AJ4" s="2282"/>
      <c r="AK4" s="2282"/>
      <c r="AL4" s="2282"/>
      <c r="AM4" s="2282"/>
      <c r="AN4" s="2282"/>
      <c r="AO4" s="2282"/>
      <c r="AP4" s="34" t="s">
        <v>5</v>
      </c>
      <c r="AQ4" s="39" t="s">
        <v>64</v>
      </c>
    </row>
    <row r="5" spans="1:43" ht="15.75" x14ac:dyDescent="0.2">
      <c r="A5" s="2283" t="s">
        <v>7</v>
      </c>
      <c r="B5" s="2283"/>
      <c r="C5" s="2283"/>
      <c r="D5" s="2283"/>
      <c r="E5" s="2283"/>
      <c r="F5" s="2283"/>
      <c r="G5" s="2283"/>
      <c r="H5" s="2283"/>
      <c r="I5" s="2283"/>
      <c r="J5" s="2283"/>
      <c r="K5" s="2283"/>
      <c r="L5" s="2283"/>
      <c r="M5" s="2283"/>
      <c r="N5" s="2285" t="s">
        <v>8</v>
      </c>
      <c r="O5" s="2285"/>
      <c r="P5" s="2285"/>
      <c r="Q5" s="2285"/>
      <c r="R5" s="2285"/>
      <c r="S5" s="2285"/>
      <c r="T5" s="2285"/>
      <c r="U5" s="2285"/>
      <c r="V5" s="2285"/>
      <c r="W5" s="2285"/>
      <c r="X5" s="2285"/>
      <c r="Y5" s="2285"/>
      <c r="Z5" s="2285"/>
      <c r="AA5" s="2285"/>
      <c r="AB5" s="2285"/>
      <c r="AC5" s="2285"/>
      <c r="AD5" s="2285"/>
      <c r="AE5" s="2285"/>
      <c r="AF5" s="2285"/>
      <c r="AG5" s="2285"/>
      <c r="AH5" s="2285"/>
      <c r="AI5" s="2285"/>
      <c r="AJ5" s="2285"/>
      <c r="AK5" s="2285"/>
      <c r="AL5" s="2285"/>
      <c r="AM5" s="2285"/>
      <c r="AN5" s="2285"/>
      <c r="AO5" s="2285"/>
      <c r="AP5" s="2285"/>
      <c r="AQ5" s="2285"/>
    </row>
    <row r="6" spans="1:43" ht="15.75" x14ac:dyDescent="0.2">
      <c r="A6" s="2284"/>
      <c r="B6" s="2284"/>
      <c r="C6" s="2284"/>
      <c r="D6" s="2284"/>
      <c r="E6" s="2284"/>
      <c r="F6" s="2284"/>
      <c r="G6" s="2284"/>
      <c r="H6" s="2284"/>
      <c r="I6" s="2284"/>
      <c r="J6" s="2284"/>
      <c r="K6" s="2284"/>
      <c r="L6" s="2284"/>
      <c r="M6" s="2284"/>
      <c r="N6" s="40"/>
      <c r="O6" s="41"/>
      <c r="P6" s="41"/>
      <c r="Q6" s="42"/>
      <c r="R6" s="41"/>
      <c r="S6" s="41"/>
      <c r="T6" s="41"/>
      <c r="U6" s="41"/>
      <c r="V6" s="43"/>
      <c r="W6" s="43"/>
      <c r="X6" s="43"/>
      <c r="Y6" s="2286" t="s">
        <v>65</v>
      </c>
      <c r="Z6" s="2284"/>
      <c r="AA6" s="2284"/>
      <c r="AB6" s="2284"/>
      <c r="AC6" s="2284"/>
      <c r="AD6" s="2284"/>
      <c r="AE6" s="2284"/>
      <c r="AF6" s="2284"/>
      <c r="AG6" s="2284"/>
      <c r="AH6" s="2284"/>
      <c r="AI6" s="2284"/>
      <c r="AJ6" s="2284"/>
      <c r="AK6" s="2284"/>
      <c r="AL6" s="2284"/>
      <c r="AM6" s="2287"/>
      <c r="AN6" s="44"/>
      <c r="AO6" s="43"/>
      <c r="AP6" s="43"/>
      <c r="AQ6" s="45"/>
    </row>
    <row r="7" spans="1:43" ht="15.75" customHeight="1" x14ac:dyDescent="0.2">
      <c r="A7" s="2288" t="s">
        <v>9</v>
      </c>
      <c r="B7" s="2290" t="s">
        <v>10</v>
      </c>
      <c r="C7" s="2291"/>
      <c r="D7" s="2291" t="s">
        <v>9</v>
      </c>
      <c r="E7" s="2290" t="s">
        <v>11</v>
      </c>
      <c r="F7" s="2291"/>
      <c r="G7" s="2291" t="s">
        <v>9</v>
      </c>
      <c r="H7" s="2290" t="s">
        <v>12</v>
      </c>
      <c r="I7" s="2291"/>
      <c r="J7" s="2291" t="s">
        <v>9</v>
      </c>
      <c r="K7" s="2290" t="s">
        <v>13</v>
      </c>
      <c r="L7" s="2309" t="s">
        <v>14</v>
      </c>
      <c r="M7" s="2309" t="s">
        <v>15</v>
      </c>
      <c r="N7" s="2309" t="s">
        <v>16</v>
      </c>
      <c r="O7" s="2309" t="s">
        <v>66</v>
      </c>
      <c r="P7" s="2309" t="s">
        <v>8</v>
      </c>
      <c r="Q7" s="2322" t="s">
        <v>18</v>
      </c>
      <c r="R7" s="2324" t="s">
        <v>19</v>
      </c>
      <c r="S7" s="2309" t="s">
        <v>20</v>
      </c>
      <c r="T7" s="2309" t="s">
        <v>21</v>
      </c>
      <c r="U7" s="2309" t="s">
        <v>22</v>
      </c>
      <c r="V7" s="2309" t="s">
        <v>19</v>
      </c>
      <c r="W7" s="46"/>
      <c r="X7" s="2309" t="s">
        <v>23</v>
      </c>
      <c r="Y7" s="2315" t="s">
        <v>24</v>
      </c>
      <c r="Z7" s="2316"/>
      <c r="AA7" s="2313" t="s">
        <v>25</v>
      </c>
      <c r="AB7" s="2314"/>
      <c r="AC7" s="2314"/>
      <c r="AD7" s="2314"/>
      <c r="AE7" s="2311" t="s">
        <v>26</v>
      </c>
      <c r="AF7" s="2312"/>
      <c r="AG7" s="2312"/>
      <c r="AH7" s="2312"/>
      <c r="AI7" s="2312"/>
      <c r="AJ7" s="2312"/>
      <c r="AK7" s="2313" t="s">
        <v>27</v>
      </c>
      <c r="AL7" s="2314"/>
      <c r="AM7" s="2314"/>
      <c r="AN7" s="2297" t="s">
        <v>28</v>
      </c>
      <c r="AO7" s="2300" t="s">
        <v>29</v>
      </c>
      <c r="AP7" s="2300" t="s">
        <v>30</v>
      </c>
      <c r="AQ7" s="2303" t="s">
        <v>31</v>
      </c>
    </row>
    <row r="8" spans="1:43" ht="90" customHeight="1" x14ac:dyDescent="0.2">
      <c r="A8" s="2289"/>
      <c r="B8" s="2292"/>
      <c r="C8" s="2293"/>
      <c r="D8" s="2293"/>
      <c r="E8" s="2292"/>
      <c r="F8" s="2293"/>
      <c r="G8" s="2293"/>
      <c r="H8" s="2292"/>
      <c r="I8" s="2293"/>
      <c r="J8" s="2293"/>
      <c r="K8" s="2292"/>
      <c r="L8" s="2310"/>
      <c r="M8" s="2310"/>
      <c r="N8" s="2310"/>
      <c r="O8" s="2310"/>
      <c r="P8" s="2310"/>
      <c r="Q8" s="2323"/>
      <c r="R8" s="2325"/>
      <c r="S8" s="2310"/>
      <c r="T8" s="2310"/>
      <c r="U8" s="2310"/>
      <c r="V8" s="2310"/>
      <c r="W8" s="2305" t="s">
        <v>9</v>
      </c>
      <c r="X8" s="2310"/>
      <c r="Y8" s="2294" t="s">
        <v>32</v>
      </c>
      <c r="Z8" s="2306" t="s">
        <v>33</v>
      </c>
      <c r="AA8" s="2294" t="s">
        <v>34</v>
      </c>
      <c r="AB8" s="2294" t="s">
        <v>67</v>
      </c>
      <c r="AC8" s="2294" t="s">
        <v>68</v>
      </c>
      <c r="AD8" s="2294" t="s">
        <v>69</v>
      </c>
      <c r="AE8" s="2294" t="s">
        <v>38</v>
      </c>
      <c r="AF8" s="2294" t="s">
        <v>39</v>
      </c>
      <c r="AG8" s="2294" t="s">
        <v>40</v>
      </c>
      <c r="AH8" s="2294" t="s">
        <v>41</v>
      </c>
      <c r="AI8" s="2294" t="s">
        <v>42</v>
      </c>
      <c r="AJ8" s="2294" t="s">
        <v>43</v>
      </c>
      <c r="AK8" s="2294" t="s">
        <v>44</v>
      </c>
      <c r="AL8" s="2294" t="s">
        <v>45</v>
      </c>
      <c r="AM8" s="2294" t="s">
        <v>46</v>
      </c>
      <c r="AN8" s="2298"/>
      <c r="AO8" s="2301"/>
      <c r="AP8" s="2301"/>
      <c r="AQ8" s="2304"/>
    </row>
    <row r="9" spans="1:43" ht="15" customHeight="1" x14ac:dyDescent="0.2">
      <c r="A9" s="2289"/>
      <c r="B9" s="2292"/>
      <c r="C9" s="2293"/>
      <c r="D9" s="2293"/>
      <c r="E9" s="2292"/>
      <c r="F9" s="2293"/>
      <c r="G9" s="2293"/>
      <c r="H9" s="2292"/>
      <c r="I9" s="2293"/>
      <c r="J9" s="2293"/>
      <c r="K9" s="2292"/>
      <c r="L9" s="2310"/>
      <c r="M9" s="2310"/>
      <c r="N9" s="2310"/>
      <c r="O9" s="2310"/>
      <c r="P9" s="2310"/>
      <c r="Q9" s="2323"/>
      <c r="R9" s="2325"/>
      <c r="S9" s="2310"/>
      <c r="T9" s="2310"/>
      <c r="U9" s="2310"/>
      <c r="V9" s="2310"/>
      <c r="W9" s="2305"/>
      <c r="X9" s="2310"/>
      <c r="Y9" s="2295"/>
      <c r="Z9" s="2307"/>
      <c r="AA9" s="2295"/>
      <c r="AB9" s="2295"/>
      <c r="AC9" s="2295"/>
      <c r="AD9" s="2295"/>
      <c r="AE9" s="2295"/>
      <c r="AF9" s="2295"/>
      <c r="AG9" s="2295"/>
      <c r="AH9" s="2295"/>
      <c r="AI9" s="2295"/>
      <c r="AJ9" s="2295"/>
      <c r="AK9" s="2295"/>
      <c r="AL9" s="2295"/>
      <c r="AM9" s="2295"/>
      <c r="AN9" s="2298"/>
      <c r="AO9" s="2301"/>
      <c r="AP9" s="2301"/>
      <c r="AQ9" s="2304"/>
    </row>
    <row r="10" spans="1:43" ht="15" customHeight="1" x14ac:dyDescent="0.2">
      <c r="A10" s="2289"/>
      <c r="B10" s="2292"/>
      <c r="C10" s="2293"/>
      <c r="D10" s="2293"/>
      <c r="E10" s="2292"/>
      <c r="F10" s="2293"/>
      <c r="G10" s="2293"/>
      <c r="H10" s="2292"/>
      <c r="I10" s="2293"/>
      <c r="J10" s="2293"/>
      <c r="K10" s="2292"/>
      <c r="L10" s="2310"/>
      <c r="M10" s="2310"/>
      <c r="N10" s="2310"/>
      <c r="O10" s="2310"/>
      <c r="P10" s="2310"/>
      <c r="Q10" s="2323"/>
      <c r="R10" s="2325"/>
      <c r="S10" s="2310"/>
      <c r="T10" s="2310"/>
      <c r="U10" s="2310"/>
      <c r="V10" s="2310"/>
      <c r="W10" s="2305"/>
      <c r="X10" s="2310"/>
      <c r="Y10" s="2295"/>
      <c r="Z10" s="2307"/>
      <c r="AA10" s="2295"/>
      <c r="AB10" s="2295"/>
      <c r="AC10" s="2295"/>
      <c r="AD10" s="2295"/>
      <c r="AE10" s="2295"/>
      <c r="AF10" s="2295"/>
      <c r="AG10" s="2295"/>
      <c r="AH10" s="2295"/>
      <c r="AI10" s="2295"/>
      <c r="AJ10" s="2295"/>
      <c r="AK10" s="2295"/>
      <c r="AL10" s="2295"/>
      <c r="AM10" s="2295"/>
      <c r="AN10" s="2298"/>
      <c r="AO10" s="2301"/>
      <c r="AP10" s="2301"/>
      <c r="AQ10" s="2304"/>
    </row>
    <row r="11" spans="1:43" ht="15" customHeight="1" x14ac:dyDescent="0.2">
      <c r="A11" s="2289"/>
      <c r="B11" s="2292"/>
      <c r="C11" s="2293"/>
      <c r="D11" s="2293"/>
      <c r="E11" s="2292"/>
      <c r="F11" s="2293"/>
      <c r="G11" s="2293"/>
      <c r="H11" s="2292"/>
      <c r="I11" s="2293"/>
      <c r="J11" s="2293"/>
      <c r="K11" s="2292"/>
      <c r="L11" s="2310"/>
      <c r="M11" s="2310"/>
      <c r="N11" s="2310"/>
      <c r="O11" s="2310"/>
      <c r="P11" s="2310"/>
      <c r="Q11" s="2323"/>
      <c r="R11" s="2325"/>
      <c r="S11" s="2310"/>
      <c r="T11" s="2310"/>
      <c r="U11" s="2310"/>
      <c r="V11" s="2310"/>
      <c r="W11" s="2305"/>
      <c r="X11" s="2310"/>
      <c r="Y11" s="2295"/>
      <c r="Z11" s="2307"/>
      <c r="AA11" s="2295"/>
      <c r="AB11" s="2295"/>
      <c r="AC11" s="2295"/>
      <c r="AD11" s="2295"/>
      <c r="AE11" s="2295"/>
      <c r="AF11" s="2295"/>
      <c r="AG11" s="2295"/>
      <c r="AH11" s="2295"/>
      <c r="AI11" s="2295"/>
      <c r="AJ11" s="2295"/>
      <c r="AK11" s="2295"/>
      <c r="AL11" s="2295"/>
      <c r="AM11" s="2295"/>
      <c r="AN11" s="2298"/>
      <c r="AO11" s="2301"/>
      <c r="AP11" s="2301"/>
      <c r="AQ11" s="2304"/>
    </row>
    <row r="12" spans="1:43" ht="15" customHeight="1" x14ac:dyDescent="0.2">
      <c r="A12" s="2289"/>
      <c r="B12" s="2292"/>
      <c r="C12" s="2293"/>
      <c r="D12" s="2293"/>
      <c r="E12" s="2292"/>
      <c r="F12" s="2293"/>
      <c r="G12" s="2293"/>
      <c r="H12" s="2292"/>
      <c r="I12" s="2293"/>
      <c r="J12" s="2293"/>
      <c r="K12" s="2292"/>
      <c r="L12" s="2310"/>
      <c r="M12" s="2310"/>
      <c r="N12" s="2310"/>
      <c r="O12" s="2310"/>
      <c r="P12" s="2310"/>
      <c r="Q12" s="2323"/>
      <c r="R12" s="2325"/>
      <c r="S12" s="2310"/>
      <c r="T12" s="2310"/>
      <c r="U12" s="2310"/>
      <c r="V12" s="2310"/>
      <c r="W12" s="2305"/>
      <c r="X12" s="2310"/>
      <c r="Y12" s="2295"/>
      <c r="Z12" s="2307"/>
      <c r="AA12" s="2295"/>
      <c r="AB12" s="2295"/>
      <c r="AC12" s="2295"/>
      <c r="AD12" s="2295"/>
      <c r="AE12" s="2295"/>
      <c r="AF12" s="2295"/>
      <c r="AG12" s="2295"/>
      <c r="AH12" s="2295"/>
      <c r="AI12" s="2295"/>
      <c r="AJ12" s="2295"/>
      <c r="AK12" s="2295"/>
      <c r="AL12" s="2295"/>
      <c r="AM12" s="2295"/>
      <c r="AN12" s="2298"/>
      <c r="AO12" s="2301"/>
      <c r="AP12" s="2301"/>
      <c r="AQ12" s="2304"/>
    </row>
    <row r="13" spans="1:43" ht="15" customHeight="1" x14ac:dyDescent="0.2">
      <c r="A13" s="2289"/>
      <c r="B13" s="2292"/>
      <c r="C13" s="2293"/>
      <c r="D13" s="2293"/>
      <c r="E13" s="2292"/>
      <c r="F13" s="2293"/>
      <c r="G13" s="2293"/>
      <c r="H13" s="2292"/>
      <c r="I13" s="2293"/>
      <c r="J13" s="2293"/>
      <c r="K13" s="2292"/>
      <c r="L13" s="2310"/>
      <c r="M13" s="2310"/>
      <c r="N13" s="2310"/>
      <c r="O13" s="2310"/>
      <c r="P13" s="2310"/>
      <c r="Q13" s="2323"/>
      <c r="R13" s="2325"/>
      <c r="S13" s="2310"/>
      <c r="T13" s="2310"/>
      <c r="U13" s="2310"/>
      <c r="V13" s="2310"/>
      <c r="W13" s="2305"/>
      <c r="X13" s="2310"/>
      <c r="Y13" s="2295"/>
      <c r="Z13" s="2307"/>
      <c r="AA13" s="2295"/>
      <c r="AB13" s="2295"/>
      <c r="AC13" s="2295"/>
      <c r="AD13" s="2295"/>
      <c r="AE13" s="2295"/>
      <c r="AF13" s="2295"/>
      <c r="AG13" s="2295"/>
      <c r="AH13" s="2295"/>
      <c r="AI13" s="2295"/>
      <c r="AJ13" s="2295"/>
      <c r="AK13" s="2295"/>
      <c r="AL13" s="2295"/>
      <c r="AM13" s="2295"/>
      <c r="AN13" s="2298"/>
      <c r="AO13" s="2301"/>
      <c r="AP13" s="2301"/>
      <c r="AQ13" s="2304"/>
    </row>
    <row r="14" spans="1:43" ht="15" customHeight="1" x14ac:dyDescent="0.2">
      <c r="A14" s="2289"/>
      <c r="B14" s="2292"/>
      <c r="C14" s="2293"/>
      <c r="D14" s="2293"/>
      <c r="E14" s="2292"/>
      <c r="F14" s="2293"/>
      <c r="G14" s="2293"/>
      <c r="H14" s="2292"/>
      <c r="I14" s="2293"/>
      <c r="J14" s="2293"/>
      <c r="K14" s="2292"/>
      <c r="L14" s="2310"/>
      <c r="M14" s="2310"/>
      <c r="N14" s="2310"/>
      <c r="O14" s="2310"/>
      <c r="P14" s="2310"/>
      <c r="Q14" s="2323"/>
      <c r="R14" s="2325"/>
      <c r="S14" s="2310"/>
      <c r="T14" s="2310"/>
      <c r="U14" s="2310"/>
      <c r="V14" s="2310"/>
      <c r="W14" s="2305"/>
      <c r="X14" s="2310"/>
      <c r="Y14" s="2296"/>
      <c r="Z14" s="2308"/>
      <c r="AA14" s="2296"/>
      <c r="AB14" s="2296"/>
      <c r="AC14" s="2296"/>
      <c r="AD14" s="2296"/>
      <c r="AE14" s="2296"/>
      <c r="AF14" s="2296"/>
      <c r="AG14" s="2296"/>
      <c r="AH14" s="2296"/>
      <c r="AI14" s="2296"/>
      <c r="AJ14" s="2296"/>
      <c r="AK14" s="2296"/>
      <c r="AL14" s="2296"/>
      <c r="AM14" s="2296"/>
      <c r="AN14" s="2299"/>
      <c r="AO14" s="2302"/>
      <c r="AP14" s="2302"/>
      <c r="AQ14" s="2304"/>
    </row>
    <row r="15" spans="1:43" ht="15.75" x14ac:dyDescent="0.2">
      <c r="A15" s="47">
        <v>5</v>
      </c>
      <c r="B15" s="48" t="s">
        <v>70</v>
      </c>
      <c r="C15" s="48"/>
      <c r="D15" s="48"/>
      <c r="E15" s="48"/>
      <c r="F15" s="48"/>
      <c r="G15" s="48"/>
      <c r="H15" s="48"/>
      <c r="I15" s="48"/>
      <c r="J15" s="49"/>
      <c r="K15" s="49"/>
      <c r="L15" s="49"/>
      <c r="M15" s="49"/>
      <c r="N15" s="49"/>
      <c r="O15" s="49"/>
      <c r="P15" s="49"/>
      <c r="Q15" s="50"/>
      <c r="R15" s="51"/>
      <c r="S15" s="49"/>
      <c r="T15" s="49"/>
      <c r="U15" s="49"/>
      <c r="V15" s="52"/>
      <c r="W15" s="53"/>
      <c r="X15" s="54"/>
      <c r="Y15" s="48"/>
      <c r="Z15" s="48"/>
      <c r="AA15" s="48"/>
      <c r="AB15" s="48"/>
      <c r="AC15" s="48"/>
      <c r="AD15" s="48"/>
      <c r="AE15" s="48"/>
      <c r="AF15" s="48"/>
      <c r="AG15" s="48"/>
      <c r="AH15" s="48"/>
      <c r="AI15" s="48"/>
      <c r="AJ15" s="48"/>
      <c r="AK15" s="48"/>
      <c r="AL15" s="48"/>
      <c r="AM15" s="48"/>
      <c r="AN15" s="48"/>
      <c r="AO15" s="55"/>
      <c r="AP15" s="55"/>
      <c r="AQ15" s="56"/>
    </row>
    <row r="16" spans="1:43" ht="15.75" x14ac:dyDescent="0.2">
      <c r="A16" s="57"/>
      <c r="B16" s="58"/>
      <c r="C16" s="59"/>
      <c r="D16" s="60">
        <v>28</v>
      </c>
      <c r="E16" s="61" t="s">
        <v>71</v>
      </c>
      <c r="F16" s="61"/>
      <c r="G16" s="61"/>
      <c r="H16" s="61"/>
      <c r="I16" s="61"/>
      <c r="J16" s="62"/>
      <c r="K16" s="62"/>
      <c r="L16" s="62"/>
      <c r="M16" s="62"/>
      <c r="N16" s="62"/>
      <c r="O16" s="62"/>
      <c r="P16" s="62"/>
      <c r="Q16" s="63"/>
      <c r="R16" s="64"/>
      <c r="S16" s="62"/>
      <c r="T16" s="62"/>
      <c r="U16" s="62"/>
      <c r="V16" s="65"/>
      <c r="W16" s="66"/>
      <c r="X16" s="67"/>
      <c r="Y16" s="61"/>
      <c r="Z16" s="61"/>
      <c r="AA16" s="61"/>
      <c r="AB16" s="61"/>
      <c r="AC16" s="61"/>
      <c r="AD16" s="61"/>
      <c r="AE16" s="61"/>
      <c r="AF16" s="61"/>
      <c r="AG16" s="61"/>
      <c r="AH16" s="61"/>
      <c r="AI16" s="61"/>
      <c r="AJ16" s="61"/>
      <c r="AK16" s="61"/>
      <c r="AL16" s="61"/>
      <c r="AM16" s="61"/>
      <c r="AN16" s="61"/>
      <c r="AO16" s="68"/>
      <c r="AP16" s="68"/>
      <c r="AQ16" s="69"/>
    </row>
    <row r="17" spans="1:44" ht="15.75" x14ac:dyDescent="0.2">
      <c r="A17" s="70"/>
      <c r="B17" s="71"/>
      <c r="C17" s="72"/>
      <c r="D17" s="73"/>
      <c r="E17" s="74"/>
      <c r="F17" s="75"/>
      <c r="G17" s="76">
        <v>89</v>
      </c>
      <c r="H17" s="77" t="s">
        <v>72</v>
      </c>
      <c r="I17" s="77"/>
      <c r="J17" s="78"/>
      <c r="K17" s="78"/>
      <c r="L17" s="78"/>
      <c r="M17" s="78"/>
      <c r="N17" s="78"/>
      <c r="O17" s="78"/>
      <c r="P17" s="78"/>
      <c r="Q17" s="79"/>
      <c r="R17" s="80"/>
      <c r="S17" s="78"/>
      <c r="T17" s="78"/>
      <c r="U17" s="78"/>
      <c r="V17" s="81"/>
      <c r="W17" s="82"/>
      <c r="X17" s="83"/>
      <c r="Y17" s="77"/>
      <c r="Z17" s="77"/>
      <c r="AA17" s="77"/>
      <c r="AB17" s="77"/>
      <c r="AC17" s="77"/>
      <c r="AD17" s="77"/>
      <c r="AE17" s="77"/>
      <c r="AF17" s="77"/>
      <c r="AG17" s="77"/>
      <c r="AH17" s="77"/>
      <c r="AI17" s="77"/>
      <c r="AJ17" s="77"/>
      <c r="AK17" s="77"/>
      <c r="AL17" s="77"/>
      <c r="AM17" s="77"/>
      <c r="AN17" s="77"/>
      <c r="AO17" s="84"/>
      <c r="AP17" s="84"/>
      <c r="AQ17" s="85"/>
    </row>
    <row r="18" spans="1:44" s="1081" customFormat="1" ht="43.5" customHeight="1" x14ac:dyDescent="0.2">
      <c r="A18" s="1070"/>
      <c r="B18" s="1071"/>
      <c r="C18" s="1072"/>
      <c r="D18" s="1073"/>
      <c r="E18" s="1074"/>
      <c r="F18" s="1075"/>
      <c r="G18" s="1076"/>
      <c r="H18" s="1077"/>
      <c r="I18" s="1078"/>
      <c r="J18" s="2269">
        <v>282</v>
      </c>
      <c r="K18" s="2271" t="s">
        <v>73</v>
      </c>
      <c r="L18" s="2271" t="s">
        <v>74</v>
      </c>
      <c r="M18" s="2269">
        <v>2</v>
      </c>
      <c r="N18" s="2269" t="s">
        <v>2236</v>
      </c>
      <c r="O18" s="2273" t="s">
        <v>75</v>
      </c>
      <c r="P18" s="2275" t="s">
        <v>76</v>
      </c>
      <c r="Q18" s="2277">
        <f>+(V18+V19)/R18</f>
        <v>1</v>
      </c>
      <c r="R18" s="2279">
        <f>V18+V19</f>
        <v>79500000</v>
      </c>
      <c r="S18" s="2265" t="s">
        <v>77</v>
      </c>
      <c r="T18" s="2265" t="s">
        <v>2237</v>
      </c>
      <c r="U18" s="1203" t="s">
        <v>78</v>
      </c>
      <c r="V18" s="1204">
        <v>79500000</v>
      </c>
      <c r="W18" s="1080" t="s">
        <v>526</v>
      </c>
      <c r="X18" s="1202" t="s">
        <v>91</v>
      </c>
      <c r="Y18" s="2267">
        <v>292684</v>
      </c>
      <c r="Z18" s="2267">
        <v>282326</v>
      </c>
      <c r="AA18" s="2267">
        <v>135912</v>
      </c>
      <c r="AB18" s="2267">
        <v>45122</v>
      </c>
      <c r="AC18" s="2267">
        <v>307101</v>
      </c>
      <c r="AD18" s="2267">
        <v>86875</v>
      </c>
      <c r="AE18" s="2267">
        <v>2145</v>
      </c>
      <c r="AF18" s="2267">
        <v>12718</v>
      </c>
      <c r="AG18" s="2267">
        <v>26</v>
      </c>
      <c r="AH18" s="2267">
        <v>37</v>
      </c>
      <c r="AI18" s="2267">
        <v>0</v>
      </c>
      <c r="AJ18" s="2267">
        <v>0</v>
      </c>
      <c r="AK18" s="2267">
        <v>53164</v>
      </c>
      <c r="AL18" s="2267">
        <v>16982</v>
      </c>
      <c r="AM18" s="2267">
        <v>60013</v>
      </c>
      <c r="AN18" s="2267">
        <v>575010</v>
      </c>
      <c r="AO18" s="2329">
        <v>43467</v>
      </c>
      <c r="AP18" s="2329">
        <v>43830</v>
      </c>
      <c r="AQ18" s="2327" t="s">
        <v>1865</v>
      </c>
      <c r="AR18" s="1778"/>
    </row>
    <row r="19" spans="1:44" s="1081" customFormat="1" ht="52.5" customHeight="1" x14ac:dyDescent="0.2">
      <c r="A19" s="1070"/>
      <c r="B19" s="1071"/>
      <c r="C19" s="1072"/>
      <c r="D19" s="1073"/>
      <c r="E19" s="1074"/>
      <c r="F19" s="1075"/>
      <c r="G19" s="1082"/>
      <c r="H19" s="1083"/>
      <c r="I19" s="1084"/>
      <c r="J19" s="2270"/>
      <c r="K19" s="2272"/>
      <c r="L19" s="2272"/>
      <c r="M19" s="2270"/>
      <c r="N19" s="2270"/>
      <c r="O19" s="2274"/>
      <c r="P19" s="2276"/>
      <c r="Q19" s="2278"/>
      <c r="R19" s="2280"/>
      <c r="S19" s="2266"/>
      <c r="T19" s="2266"/>
      <c r="U19" s="1203" t="s">
        <v>80</v>
      </c>
      <c r="V19" s="1204">
        <v>0</v>
      </c>
      <c r="W19" s="1085"/>
      <c r="X19" s="1202"/>
      <c r="Y19" s="2268"/>
      <c r="Z19" s="2268"/>
      <c r="AA19" s="2268"/>
      <c r="AB19" s="2268"/>
      <c r="AC19" s="2268"/>
      <c r="AD19" s="2268"/>
      <c r="AE19" s="2268"/>
      <c r="AF19" s="2268"/>
      <c r="AG19" s="2268"/>
      <c r="AH19" s="2268"/>
      <c r="AI19" s="2268"/>
      <c r="AJ19" s="2268"/>
      <c r="AK19" s="2268"/>
      <c r="AL19" s="2268"/>
      <c r="AM19" s="2268"/>
      <c r="AN19" s="2268"/>
      <c r="AO19" s="2330"/>
      <c r="AP19" s="2330"/>
      <c r="AQ19" s="2328"/>
    </row>
    <row r="20" spans="1:44" s="1081" customFormat="1" ht="93.75" customHeight="1" x14ac:dyDescent="0.2">
      <c r="A20" s="1070"/>
      <c r="B20" s="1071"/>
      <c r="C20" s="1072"/>
      <c r="D20" s="1073"/>
      <c r="E20" s="1074"/>
      <c r="F20" s="1075"/>
      <c r="G20" s="1082"/>
      <c r="H20" s="1083"/>
      <c r="I20" s="1084"/>
      <c r="J20" s="2317">
        <v>283</v>
      </c>
      <c r="K20" s="2318" t="s">
        <v>81</v>
      </c>
      <c r="L20" s="2318" t="s">
        <v>82</v>
      </c>
      <c r="M20" s="2317">
        <v>1</v>
      </c>
      <c r="N20" s="2318" t="s">
        <v>2238</v>
      </c>
      <c r="O20" s="2319" t="s">
        <v>83</v>
      </c>
      <c r="P20" s="2318" t="s">
        <v>84</v>
      </c>
      <c r="Q20" s="2320">
        <f>+(V20+V21+V22)/R20</f>
        <v>1</v>
      </c>
      <c r="R20" s="2321">
        <f>SUM(V20:V22)</f>
        <v>39300000</v>
      </c>
      <c r="S20" s="2318" t="s">
        <v>85</v>
      </c>
      <c r="T20" s="1086" t="s">
        <v>86</v>
      </c>
      <c r="U20" s="1203" t="s">
        <v>87</v>
      </c>
      <c r="V20" s="1204">
        <v>30550000</v>
      </c>
      <c r="W20" s="1087">
        <v>20</v>
      </c>
      <c r="X20" s="1201" t="s">
        <v>91</v>
      </c>
      <c r="Y20" s="2326">
        <v>850</v>
      </c>
      <c r="Z20" s="2326">
        <v>550</v>
      </c>
      <c r="AA20" s="2326">
        <v>400</v>
      </c>
      <c r="AB20" s="2326">
        <v>0</v>
      </c>
      <c r="AC20" s="2326">
        <v>950</v>
      </c>
      <c r="AD20" s="2326">
        <v>50</v>
      </c>
      <c r="AE20" s="2326">
        <v>0</v>
      </c>
      <c r="AF20" s="2326">
        <v>30</v>
      </c>
      <c r="AG20" s="2326">
        <v>0</v>
      </c>
      <c r="AH20" s="2326">
        <v>0</v>
      </c>
      <c r="AI20" s="2326">
        <v>0</v>
      </c>
      <c r="AJ20" s="2326">
        <v>0</v>
      </c>
      <c r="AK20" s="2326">
        <v>0</v>
      </c>
      <c r="AL20" s="2326">
        <v>0</v>
      </c>
      <c r="AM20" s="2326">
        <v>0</v>
      </c>
      <c r="AN20" s="2326">
        <v>1400</v>
      </c>
      <c r="AO20" s="2333">
        <v>43467</v>
      </c>
      <c r="AP20" s="2333">
        <v>43830</v>
      </c>
      <c r="AQ20" s="2334" t="s">
        <v>88</v>
      </c>
    </row>
    <row r="21" spans="1:44" s="1081" customFormat="1" ht="90" customHeight="1" x14ac:dyDescent="0.2">
      <c r="A21" s="1070"/>
      <c r="B21" s="1071"/>
      <c r="C21" s="1072"/>
      <c r="D21" s="1073"/>
      <c r="E21" s="1074"/>
      <c r="F21" s="1075"/>
      <c r="G21" s="1082"/>
      <c r="H21" s="1083"/>
      <c r="I21" s="1084"/>
      <c r="J21" s="2317"/>
      <c r="K21" s="2318"/>
      <c r="L21" s="2318"/>
      <c r="M21" s="2317"/>
      <c r="N21" s="2318"/>
      <c r="O21" s="2319"/>
      <c r="P21" s="2318"/>
      <c r="Q21" s="2320"/>
      <c r="R21" s="2321"/>
      <c r="S21" s="2318"/>
      <c r="T21" s="1203" t="s">
        <v>89</v>
      </c>
      <c r="U21" s="1203" t="s">
        <v>90</v>
      </c>
      <c r="V21" s="1204">
        <v>7000000</v>
      </c>
      <c r="W21" s="1087">
        <v>20</v>
      </c>
      <c r="X21" s="1201" t="s">
        <v>91</v>
      </c>
      <c r="Y21" s="2326"/>
      <c r="Z21" s="2326"/>
      <c r="AA21" s="2326"/>
      <c r="AB21" s="2326"/>
      <c r="AC21" s="2326"/>
      <c r="AD21" s="2326"/>
      <c r="AE21" s="2326"/>
      <c r="AF21" s="2326"/>
      <c r="AG21" s="2326"/>
      <c r="AH21" s="2326"/>
      <c r="AI21" s="2326"/>
      <c r="AJ21" s="2326"/>
      <c r="AK21" s="2326"/>
      <c r="AL21" s="2326"/>
      <c r="AM21" s="2326"/>
      <c r="AN21" s="2326"/>
      <c r="AO21" s="2333"/>
      <c r="AP21" s="2333"/>
      <c r="AQ21" s="2334"/>
    </row>
    <row r="22" spans="1:44" s="1081" customFormat="1" ht="80.25" customHeight="1" x14ac:dyDescent="0.2">
      <c r="A22" s="1070"/>
      <c r="B22" s="1071"/>
      <c r="C22" s="1072"/>
      <c r="D22" s="1073"/>
      <c r="E22" s="1074"/>
      <c r="F22" s="1075"/>
      <c r="G22" s="1082"/>
      <c r="H22" s="1083"/>
      <c r="I22" s="1084"/>
      <c r="J22" s="2317"/>
      <c r="K22" s="2318"/>
      <c r="L22" s="2318"/>
      <c r="M22" s="2317"/>
      <c r="N22" s="2318"/>
      <c r="O22" s="2319"/>
      <c r="P22" s="2318"/>
      <c r="Q22" s="2320"/>
      <c r="R22" s="2321"/>
      <c r="S22" s="2318"/>
      <c r="T22" s="1203" t="s">
        <v>92</v>
      </c>
      <c r="U22" s="1203" t="s">
        <v>93</v>
      </c>
      <c r="V22" s="1204">
        <v>1750000</v>
      </c>
      <c r="W22" s="1088">
        <v>20</v>
      </c>
      <c r="X22" s="1089" t="s">
        <v>91</v>
      </c>
      <c r="Y22" s="2326"/>
      <c r="Z22" s="2326"/>
      <c r="AA22" s="2326"/>
      <c r="AB22" s="2326"/>
      <c r="AC22" s="2326"/>
      <c r="AD22" s="2326"/>
      <c r="AE22" s="2326"/>
      <c r="AF22" s="2326"/>
      <c r="AG22" s="2326"/>
      <c r="AH22" s="2326"/>
      <c r="AI22" s="2326"/>
      <c r="AJ22" s="2326"/>
      <c r="AK22" s="2326"/>
      <c r="AL22" s="2326"/>
      <c r="AM22" s="2326"/>
      <c r="AN22" s="2326"/>
      <c r="AO22" s="2333"/>
      <c r="AP22" s="2333"/>
      <c r="AQ22" s="2334"/>
    </row>
    <row r="23" spans="1:44" ht="72" customHeight="1" x14ac:dyDescent="0.2">
      <c r="A23" s="70"/>
      <c r="B23" s="71"/>
      <c r="C23" s="72"/>
      <c r="D23" s="86"/>
      <c r="E23" s="87"/>
      <c r="F23" s="88"/>
      <c r="G23" s="89"/>
      <c r="H23" s="90"/>
      <c r="I23" s="91"/>
      <c r="J23" s="2335">
        <v>284</v>
      </c>
      <c r="K23" s="2336" t="s">
        <v>94</v>
      </c>
      <c r="L23" s="2337" t="s">
        <v>95</v>
      </c>
      <c r="M23" s="2338">
        <v>1</v>
      </c>
      <c r="N23" s="2337" t="s">
        <v>2239</v>
      </c>
      <c r="O23" s="2338" t="s">
        <v>96</v>
      </c>
      <c r="P23" s="2337" t="s">
        <v>97</v>
      </c>
      <c r="Q23" s="2339">
        <f>+(V23+V24)/R23</f>
        <v>1</v>
      </c>
      <c r="R23" s="2355">
        <f>+V23+V24</f>
        <v>102500000</v>
      </c>
      <c r="S23" s="2337" t="s">
        <v>98</v>
      </c>
      <c r="T23" s="93" t="s">
        <v>77</v>
      </c>
      <c r="U23" s="1206" t="s">
        <v>99</v>
      </c>
      <c r="V23" s="1920">
        <v>92500000</v>
      </c>
      <c r="W23" s="95">
        <v>20</v>
      </c>
      <c r="X23" s="1208" t="s">
        <v>91</v>
      </c>
      <c r="Y23" s="2331">
        <v>292684</v>
      </c>
      <c r="Z23" s="2332">
        <v>282326</v>
      </c>
      <c r="AA23" s="2332">
        <v>135912</v>
      </c>
      <c r="AB23" s="2332">
        <v>45122</v>
      </c>
      <c r="AC23" s="2332">
        <v>307101</v>
      </c>
      <c r="AD23" s="2332">
        <v>86875</v>
      </c>
      <c r="AE23" s="2332">
        <v>2145</v>
      </c>
      <c r="AF23" s="2332">
        <v>12718</v>
      </c>
      <c r="AG23" s="2332">
        <v>26</v>
      </c>
      <c r="AH23" s="2332">
        <v>37</v>
      </c>
      <c r="AI23" s="2332">
        <v>0</v>
      </c>
      <c r="AJ23" s="2332">
        <v>0</v>
      </c>
      <c r="AK23" s="2332">
        <v>53164</v>
      </c>
      <c r="AL23" s="2332">
        <v>16982</v>
      </c>
      <c r="AM23" s="2332">
        <v>60013</v>
      </c>
      <c r="AN23" s="2332">
        <v>575010</v>
      </c>
      <c r="AO23" s="2340">
        <v>43467</v>
      </c>
      <c r="AP23" s="2340">
        <v>43830</v>
      </c>
      <c r="AQ23" s="2342" t="s">
        <v>100</v>
      </c>
      <c r="AR23" s="1778"/>
    </row>
    <row r="24" spans="1:44" ht="97.5" customHeight="1" x14ac:dyDescent="0.2">
      <c r="A24" s="70"/>
      <c r="B24" s="71"/>
      <c r="C24" s="72"/>
      <c r="D24" s="86"/>
      <c r="E24" s="87"/>
      <c r="F24" s="88"/>
      <c r="G24" s="89"/>
      <c r="H24" s="90"/>
      <c r="I24" s="91"/>
      <c r="J24" s="2335"/>
      <c r="K24" s="2336"/>
      <c r="L24" s="2337"/>
      <c r="M24" s="2338"/>
      <c r="N24" s="2337"/>
      <c r="O24" s="2338"/>
      <c r="P24" s="2337"/>
      <c r="Q24" s="2339"/>
      <c r="R24" s="2355"/>
      <c r="S24" s="2337"/>
      <c r="T24" s="1207" t="s">
        <v>101</v>
      </c>
      <c r="U24" s="1206" t="s">
        <v>102</v>
      </c>
      <c r="V24" s="1920">
        <v>10000000</v>
      </c>
      <c r="W24" s="95">
        <v>20</v>
      </c>
      <c r="X24" s="1208" t="s">
        <v>91</v>
      </c>
      <c r="Y24" s="2331"/>
      <c r="Z24" s="2332"/>
      <c r="AA24" s="2332"/>
      <c r="AB24" s="2332"/>
      <c r="AC24" s="2332"/>
      <c r="AD24" s="2332"/>
      <c r="AE24" s="2332"/>
      <c r="AF24" s="2332"/>
      <c r="AG24" s="2332"/>
      <c r="AH24" s="2332"/>
      <c r="AI24" s="2332"/>
      <c r="AJ24" s="2332"/>
      <c r="AK24" s="2332"/>
      <c r="AL24" s="2332"/>
      <c r="AM24" s="2332"/>
      <c r="AN24" s="2332"/>
      <c r="AO24" s="2341"/>
      <c r="AP24" s="2341"/>
      <c r="AQ24" s="2342"/>
      <c r="AR24" s="1081"/>
    </row>
    <row r="25" spans="1:44" ht="90" x14ac:dyDescent="0.2">
      <c r="A25" s="70"/>
      <c r="B25" s="71"/>
      <c r="C25" s="72"/>
      <c r="D25" s="86"/>
      <c r="E25" s="87"/>
      <c r="F25" s="88"/>
      <c r="G25" s="89"/>
      <c r="H25" s="90"/>
      <c r="I25" s="91"/>
      <c r="J25" s="1976">
        <v>285</v>
      </c>
      <c r="K25" s="1206" t="s">
        <v>103</v>
      </c>
      <c r="L25" s="2054" t="s">
        <v>104</v>
      </c>
      <c r="M25" s="1208">
        <v>1</v>
      </c>
      <c r="N25" s="1240" t="s">
        <v>2240</v>
      </c>
      <c r="O25" s="1208" t="s">
        <v>105</v>
      </c>
      <c r="P25" s="1207" t="s">
        <v>106</v>
      </c>
      <c r="Q25" s="1209">
        <f>+V25/R25</f>
        <v>1</v>
      </c>
      <c r="R25" s="96">
        <f>V25</f>
        <v>89600000</v>
      </c>
      <c r="S25" s="1206" t="s">
        <v>107</v>
      </c>
      <c r="T25" s="1206" t="s">
        <v>108</v>
      </c>
      <c r="U25" s="1206" t="s">
        <v>109</v>
      </c>
      <c r="V25" s="1214">
        <v>89600000</v>
      </c>
      <c r="W25" s="92">
        <v>20</v>
      </c>
      <c r="X25" s="1305" t="s">
        <v>91</v>
      </c>
      <c r="Y25" s="1205">
        <v>292684</v>
      </c>
      <c r="Z25" s="1205">
        <v>282326</v>
      </c>
      <c r="AA25" s="1205">
        <v>135912</v>
      </c>
      <c r="AB25" s="1205">
        <v>45122</v>
      </c>
      <c r="AC25" s="1205">
        <v>307101</v>
      </c>
      <c r="AD25" s="1205">
        <v>86875</v>
      </c>
      <c r="AE25" s="1205">
        <v>2145</v>
      </c>
      <c r="AF25" s="1205">
        <v>12718</v>
      </c>
      <c r="AG25" s="1205">
        <v>26</v>
      </c>
      <c r="AH25" s="1205">
        <v>37</v>
      </c>
      <c r="AI25" s="1205">
        <v>0</v>
      </c>
      <c r="AJ25" s="1205">
        <v>0</v>
      </c>
      <c r="AK25" s="1205">
        <v>53164</v>
      </c>
      <c r="AL25" s="1205">
        <v>16982</v>
      </c>
      <c r="AM25" s="1205">
        <v>60013</v>
      </c>
      <c r="AN25" s="1205">
        <v>575010</v>
      </c>
      <c r="AO25" s="1210">
        <v>43467</v>
      </c>
      <c r="AP25" s="1210">
        <v>43830</v>
      </c>
      <c r="AQ25" s="1211" t="s">
        <v>100</v>
      </c>
      <c r="AR25" s="1778"/>
    </row>
    <row r="26" spans="1:44" ht="105" x14ac:dyDescent="0.2">
      <c r="A26" s="70"/>
      <c r="B26" s="71"/>
      <c r="C26" s="72"/>
      <c r="D26" s="86"/>
      <c r="E26" s="87"/>
      <c r="F26" s="88"/>
      <c r="G26" s="89"/>
      <c r="H26" s="90"/>
      <c r="I26" s="91"/>
      <c r="J26" s="1976">
        <v>280</v>
      </c>
      <c r="K26" s="1206" t="s">
        <v>110</v>
      </c>
      <c r="L26" s="2054" t="s">
        <v>111</v>
      </c>
      <c r="M26" s="1215">
        <v>1</v>
      </c>
      <c r="N26" s="97"/>
      <c r="O26" s="2343" t="s">
        <v>112</v>
      </c>
      <c r="P26" s="2346" t="s">
        <v>113</v>
      </c>
      <c r="Q26" s="98">
        <f>+(V26)/R26</f>
        <v>4.7634108705444855E-3</v>
      </c>
      <c r="R26" s="2349">
        <f>SUM(V26:V31)</f>
        <v>5216850000</v>
      </c>
      <c r="S26" s="2343" t="s">
        <v>114</v>
      </c>
      <c r="T26" s="1207" t="s">
        <v>115</v>
      </c>
      <c r="U26" s="1207" t="s">
        <v>116</v>
      </c>
      <c r="V26" s="94">
        <v>24850000</v>
      </c>
      <c r="W26" s="99">
        <v>20</v>
      </c>
      <c r="X26" s="100" t="s">
        <v>91</v>
      </c>
      <c r="Y26" s="2352">
        <v>292684</v>
      </c>
      <c r="Z26" s="2352">
        <v>282326</v>
      </c>
      <c r="AA26" s="2352">
        <v>135912</v>
      </c>
      <c r="AB26" s="2352">
        <v>45122</v>
      </c>
      <c r="AC26" s="2352">
        <v>307101</v>
      </c>
      <c r="AD26" s="2352">
        <v>86875</v>
      </c>
      <c r="AE26" s="2352">
        <v>2145</v>
      </c>
      <c r="AF26" s="2352">
        <v>12718</v>
      </c>
      <c r="AG26" s="2352">
        <v>26</v>
      </c>
      <c r="AH26" s="2352">
        <v>37</v>
      </c>
      <c r="AI26" s="2352">
        <v>0</v>
      </c>
      <c r="AJ26" s="2352">
        <v>0</v>
      </c>
      <c r="AK26" s="2352">
        <v>53164</v>
      </c>
      <c r="AL26" s="2352">
        <v>16982</v>
      </c>
      <c r="AM26" s="2352">
        <v>60013</v>
      </c>
      <c r="AN26" s="2352">
        <v>575010</v>
      </c>
      <c r="AO26" s="2356">
        <v>43101</v>
      </c>
      <c r="AP26" s="2356">
        <v>43465</v>
      </c>
      <c r="AQ26" s="1211" t="s">
        <v>117</v>
      </c>
    </row>
    <row r="27" spans="1:44" ht="55.5" customHeight="1" x14ac:dyDescent="0.2">
      <c r="A27" s="70"/>
      <c r="B27" s="71"/>
      <c r="C27" s="72"/>
      <c r="D27" s="86"/>
      <c r="E27" s="87"/>
      <c r="F27" s="88"/>
      <c r="G27" s="89"/>
      <c r="H27" s="90"/>
      <c r="I27" s="91"/>
      <c r="J27" s="2335">
        <v>281</v>
      </c>
      <c r="K27" s="2336" t="s">
        <v>118</v>
      </c>
      <c r="L27" s="2337" t="s">
        <v>119</v>
      </c>
      <c r="M27" s="2359">
        <v>1</v>
      </c>
      <c r="N27" s="2344" t="s">
        <v>120</v>
      </c>
      <c r="O27" s="2344"/>
      <c r="P27" s="2347"/>
      <c r="Q27" s="2360">
        <f>+(V27+V28)/R26</f>
        <v>1.6005827271246057E-2</v>
      </c>
      <c r="R27" s="2350"/>
      <c r="S27" s="2344"/>
      <c r="T27" s="2337" t="s">
        <v>121</v>
      </c>
      <c r="U27" s="1207" t="s">
        <v>122</v>
      </c>
      <c r="V27" s="1779">
        <v>83500000</v>
      </c>
      <c r="W27" s="99">
        <v>20</v>
      </c>
      <c r="X27" s="100" t="s">
        <v>2241</v>
      </c>
      <c r="Y27" s="2353"/>
      <c r="Z27" s="2353"/>
      <c r="AA27" s="2353"/>
      <c r="AB27" s="2353"/>
      <c r="AC27" s="2353"/>
      <c r="AD27" s="2353"/>
      <c r="AE27" s="2353"/>
      <c r="AF27" s="2353"/>
      <c r="AG27" s="2353"/>
      <c r="AH27" s="2353"/>
      <c r="AI27" s="2353"/>
      <c r="AJ27" s="2353"/>
      <c r="AK27" s="2353"/>
      <c r="AL27" s="2353"/>
      <c r="AM27" s="2353"/>
      <c r="AN27" s="2353"/>
      <c r="AO27" s="2357"/>
      <c r="AP27" s="2357"/>
      <c r="AQ27" s="2342" t="s">
        <v>123</v>
      </c>
    </row>
    <row r="28" spans="1:44" ht="47.25" customHeight="1" x14ac:dyDescent="0.2">
      <c r="A28" s="70"/>
      <c r="B28" s="71"/>
      <c r="C28" s="72"/>
      <c r="D28" s="86"/>
      <c r="E28" s="87"/>
      <c r="F28" s="88"/>
      <c r="G28" s="89"/>
      <c r="H28" s="90"/>
      <c r="I28" s="91"/>
      <c r="J28" s="2335"/>
      <c r="K28" s="2336"/>
      <c r="L28" s="2337"/>
      <c r="M28" s="2359"/>
      <c r="N28" s="2344"/>
      <c r="O28" s="2344"/>
      <c r="P28" s="2347"/>
      <c r="Q28" s="2361"/>
      <c r="R28" s="2350"/>
      <c r="S28" s="2344"/>
      <c r="T28" s="2337"/>
      <c r="U28" s="1240" t="s">
        <v>124</v>
      </c>
      <c r="V28" s="1779">
        <v>0</v>
      </c>
      <c r="W28" s="99">
        <v>20</v>
      </c>
      <c r="X28" s="100" t="s">
        <v>2241</v>
      </c>
      <c r="Y28" s="2353"/>
      <c r="Z28" s="2353"/>
      <c r="AA28" s="2353"/>
      <c r="AB28" s="2353"/>
      <c r="AC28" s="2353"/>
      <c r="AD28" s="2353"/>
      <c r="AE28" s="2353"/>
      <c r="AF28" s="2353"/>
      <c r="AG28" s="2353"/>
      <c r="AH28" s="2353"/>
      <c r="AI28" s="2353"/>
      <c r="AJ28" s="2353"/>
      <c r="AK28" s="2353"/>
      <c r="AL28" s="2353"/>
      <c r="AM28" s="2353"/>
      <c r="AN28" s="2353"/>
      <c r="AO28" s="2357"/>
      <c r="AP28" s="2357"/>
      <c r="AQ28" s="2342"/>
      <c r="AR28" s="1778"/>
    </row>
    <row r="29" spans="1:44" ht="72" customHeight="1" x14ac:dyDescent="0.2">
      <c r="A29" s="70"/>
      <c r="B29" s="71"/>
      <c r="C29" s="72"/>
      <c r="D29" s="86"/>
      <c r="E29" s="87"/>
      <c r="F29" s="88"/>
      <c r="G29" s="89"/>
      <c r="H29" s="90"/>
      <c r="I29" s="91"/>
      <c r="J29" s="1977">
        <v>286</v>
      </c>
      <c r="K29" s="1265" t="s">
        <v>125</v>
      </c>
      <c r="L29" s="2054" t="s">
        <v>126</v>
      </c>
      <c r="M29" s="1215">
        <v>0.98</v>
      </c>
      <c r="N29" s="1213" t="s">
        <v>127</v>
      </c>
      <c r="O29" s="2344"/>
      <c r="P29" s="2347"/>
      <c r="Q29" s="98">
        <f>+(V29)/R26</f>
        <v>0</v>
      </c>
      <c r="R29" s="2350"/>
      <c r="S29" s="2344"/>
      <c r="T29" s="102" t="s">
        <v>128</v>
      </c>
      <c r="U29" s="103" t="s">
        <v>128</v>
      </c>
      <c r="V29" s="104">
        <f>85000000+80000000-165000000</f>
        <v>0</v>
      </c>
      <c r="W29" s="105">
        <v>20</v>
      </c>
      <c r="X29" s="1212" t="s">
        <v>2241</v>
      </c>
      <c r="Y29" s="2353"/>
      <c r="Z29" s="2353"/>
      <c r="AA29" s="2353"/>
      <c r="AB29" s="2353"/>
      <c r="AC29" s="2353"/>
      <c r="AD29" s="2353"/>
      <c r="AE29" s="2353"/>
      <c r="AF29" s="2353"/>
      <c r="AG29" s="2353"/>
      <c r="AH29" s="2353"/>
      <c r="AI29" s="2353"/>
      <c r="AJ29" s="2353"/>
      <c r="AK29" s="2353"/>
      <c r="AL29" s="2353"/>
      <c r="AM29" s="2353"/>
      <c r="AN29" s="2353"/>
      <c r="AO29" s="2357"/>
      <c r="AP29" s="2357"/>
      <c r="AQ29" s="2342" t="s">
        <v>88</v>
      </c>
    </row>
    <row r="30" spans="1:44" ht="75" x14ac:dyDescent="0.2">
      <c r="A30" s="70"/>
      <c r="B30" s="71"/>
      <c r="C30" s="72"/>
      <c r="D30" s="86"/>
      <c r="E30" s="87"/>
      <c r="F30" s="88"/>
      <c r="G30" s="89"/>
      <c r="H30" s="90"/>
      <c r="I30" s="91"/>
      <c r="J30" s="1976">
        <v>287</v>
      </c>
      <c r="K30" s="1206" t="s">
        <v>129</v>
      </c>
      <c r="L30" s="2054" t="s">
        <v>130</v>
      </c>
      <c r="M30" s="1215">
        <v>1</v>
      </c>
      <c r="N30" s="101"/>
      <c r="O30" s="2344"/>
      <c r="P30" s="2347"/>
      <c r="Q30" s="98">
        <f>+V30/R26</f>
        <v>2.0797991124912544E-2</v>
      </c>
      <c r="R30" s="2350"/>
      <c r="S30" s="2344"/>
      <c r="T30" s="1207" t="s">
        <v>131</v>
      </c>
      <c r="U30" s="1306" t="s">
        <v>132</v>
      </c>
      <c r="V30" s="94">
        <v>108500000</v>
      </c>
      <c r="W30" s="99">
        <v>20</v>
      </c>
      <c r="X30" s="100" t="s">
        <v>2241</v>
      </c>
      <c r="Y30" s="2353"/>
      <c r="Z30" s="2353"/>
      <c r="AA30" s="2353"/>
      <c r="AB30" s="2353"/>
      <c r="AC30" s="2353"/>
      <c r="AD30" s="2353"/>
      <c r="AE30" s="2353"/>
      <c r="AF30" s="2353"/>
      <c r="AG30" s="2353"/>
      <c r="AH30" s="2353"/>
      <c r="AI30" s="2353"/>
      <c r="AJ30" s="2353"/>
      <c r="AK30" s="2353"/>
      <c r="AL30" s="2353"/>
      <c r="AM30" s="2353"/>
      <c r="AN30" s="2353"/>
      <c r="AO30" s="2357"/>
      <c r="AP30" s="2357"/>
      <c r="AQ30" s="2342"/>
    </row>
    <row r="31" spans="1:44" ht="105.75" thickBot="1" x14ac:dyDescent="0.25">
      <c r="A31" s="106"/>
      <c r="B31" s="107"/>
      <c r="C31" s="108"/>
      <c r="D31" s="109"/>
      <c r="E31" s="110"/>
      <c r="F31" s="111"/>
      <c r="G31" s="112"/>
      <c r="H31" s="113"/>
      <c r="I31" s="114"/>
      <c r="J31" s="1973">
        <v>289</v>
      </c>
      <c r="K31" s="1240" t="s">
        <v>133</v>
      </c>
      <c r="L31" s="1240" t="s">
        <v>134</v>
      </c>
      <c r="M31" s="115">
        <v>1</v>
      </c>
      <c r="N31" s="101"/>
      <c r="O31" s="2345"/>
      <c r="P31" s="2348"/>
      <c r="Q31" s="1216">
        <f>+V31/R26</f>
        <v>0.95843277073329691</v>
      </c>
      <c r="R31" s="2351"/>
      <c r="S31" s="2345"/>
      <c r="T31" s="1240" t="s">
        <v>135</v>
      </c>
      <c r="U31" s="1207" t="s">
        <v>2242</v>
      </c>
      <c r="V31" s="1214">
        <v>5000000000</v>
      </c>
      <c r="W31" s="116">
        <v>46</v>
      </c>
      <c r="X31" s="1212" t="s">
        <v>136</v>
      </c>
      <c r="Y31" s="2354"/>
      <c r="Z31" s="2354"/>
      <c r="AA31" s="2354"/>
      <c r="AB31" s="2354"/>
      <c r="AC31" s="2354"/>
      <c r="AD31" s="2354"/>
      <c r="AE31" s="2354"/>
      <c r="AF31" s="2354"/>
      <c r="AG31" s="2354"/>
      <c r="AH31" s="2354"/>
      <c r="AI31" s="2354"/>
      <c r="AJ31" s="2354"/>
      <c r="AK31" s="2354"/>
      <c r="AL31" s="2354"/>
      <c r="AM31" s="2354"/>
      <c r="AN31" s="2354"/>
      <c r="AO31" s="2358"/>
      <c r="AP31" s="2358"/>
      <c r="AQ31" s="117" t="s">
        <v>137</v>
      </c>
    </row>
    <row r="32" spans="1:44" ht="21.75" customHeight="1" thickBot="1" x14ac:dyDescent="0.3">
      <c r="A32" s="2131" t="s">
        <v>2348</v>
      </c>
      <c r="B32" s="118"/>
      <c r="C32" s="118"/>
      <c r="D32" s="118"/>
      <c r="E32" s="118"/>
      <c r="F32" s="118"/>
      <c r="G32" s="118"/>
      <c r="H32" s="118"/>
      <c r="I32" s="118"/>
      <c r="J32" s="119"/>
      <c r="K32" s="120"/>
      <c r="L32" s="121"/>
      <c r="M32" s="122"/>
      <c r="N32" s="120"/>
      <c r="O32" s="121"/>
      <c r="P32" s="121"/>
      <c r="Q32" s="123"/>
      <c r="R32" s="124">
        <f>R26+R25+R23+R20+R18</f>
        <v>5527750000</v>
      </c>
      <c r="S32" s="125"/>
      <c r="T32" s="120"/>
      <c r="U32" s="126"/>
      <c r="V32" s="127">
        <f>SUM(V18:V31)</f>
        <v>5527750000</v>
      </c>
      <c r="W32" s="128"/>
      <c r="X32" s="129"/>
      <c r="Y32" s="130"/>
      <c r="Z32" s="130"/>
      <c r="AA32" s="130"/>
      <c r="AB32" s="130"/>
      <c r="AC32" s="130"/>
      <c r="AD32" s="130"/>
      <c r="AE32" s="129"/>
      <c r="AF32" s="129"/>
      <c r="AG32" s="129"/>
      <c r="AH32" s="129"/>
      <c r="AI32" s="129"/>
      <c r="AJ32" s="129"/>
      <c r="AK32" s="129"/>
      <c r="AL32" s="129"/>
      <c r="AM32" s="129"/>
      <c r="AN32" s="129"/>
      <c r="AO32" s="131"/>
      <c r="AP32" s="131"/>
      <c r="AQ32" s="132"/>
    </row>
    <row r="33" spans="1:43" x14ac:dyDescent="0.2">
      <c r="A33" s="133"/>
      <c r="B33" s="133"/>
      <c r="C33" s="133"/>
      <c r="D33" s="133"/>
      <c r="E33" s="133"/>
      <c r="F33" s="133"/>
      <c r="G33" s="133"/>
      <c r="H33" s="133"/>
      <c r="I33" s="133"/>
      <c r="J33" s="134"/>
      <c r="K33" s="135"/>
      <c r="L33" s="134"/>
      <c r="M33" s="134"/>
      <c r="N33" s="134"/>
      <c r="O33" s="134"/>
      <c r="P33" s="135"/>
      <c r="Q33" s="136"/>
      <c r="R33" s="137"/>
      <c r="S33" s="135"/>
      <c r="T33" s="135"/>
      <c r="U33" s="135"/>
      <c r="V33" s="138"/>
      <c r="W33" s="139"/>
      <c r="X33" s="140"/>
      <c r="Y33" s="141"/>
      <c r="Z33" s="141"/>
      <c r="AA33" s="141"/>
      <c r="AB33" s="141"/>
      <c r="AC33" s="141"/>
      <c r="AD33" s="141"/>
      <c r="AE33" s="141"/>
      <c r="AF33" s="141"/>
      <c r="AG33" s="141"/>
      <c r="AH33" s="141"/>
      <c r="AI33" s="141"/>
      <c r="AJ33" s="141"/>
      <c r="AK33" s="141"/>
      <c r="AL33" s="141"/>
      <c r="AM33" s="141"/>
      <c r="AN33" s="141"/>
      <c r="AO33" s="141"/>
      <c r="AP33" s="141"/>
      <c r="AQ33" s="141"/>
    </row>
    <row r="34" spans="1:43" ht="31.5" customHeight="1" x14ac:dyDescent="0.2">
      <c r="A34" s="133"/>
      <c r="B34" s="133"/>
      <c r="C34" s="133"/>
      <c r="D34" s="133"/>
      <c r="E34" s="133"/>
      <c r="F34" s="133"/>
      <c r="G34" s="133"/>
      <c r="H34" s="133"/>
      <c r="I34" s="133"/>
      <c r="J34" s="134"/>
      <c r="K34" s="135"/>
      <c r="L34" s="134"/>
      <c r="M34" s="134"/>
      <c r="N34" s="134"/>
      <c r="O34" s="134"/>
      <c r="P34" s="135"/>
      <c r="Q34" s="136"/>
      <c r="R34" s="142"/>
      <c r="S34" s="135"/>
      <c r="T34" s="135"/>
      <c r="U34" s="135"/>
      <c r="V34" s="141"/>
      <c r="W34" s="139"/>
      <c r="X34" s="140"/>
      <c r="Y34" s="141"/>
      <c r="Z34" s="141"/>
      <c r="AA34" s="141"/>
      <c r="AB34" s="141"/>
      <c r="AC34" s="141"/>
      <c r="AD34" s="141"/>
      <c r="AE34" s="141"/>
      <c r="AF34" s="141"/>
      <c r="AG34" s="141"/>
      <c r="AH34" s="141"/>
      <c r="AI34" s="141"/>
      <c r="AJ34" s="141"/>
      <c r="AK34" s="141"/>
      <c r="AL34" s="141"/>
      <c r="AM34" s="141"/>
      <c r="AN34" s="141"/>
      <c r="AO34" s="141"/>
      <c r="AP34" s="141"/>
      <c r="AQ34" s="141"/>
    </row>
    <row r="35" spans="1:43" ht="26.25" customHeight="1" x14ac:dyDescent="0.25">
      <c r="A35" s="143"/>
      <c r="B35" s="143" t="s">
        <v>138</v>
      </c>
      <c r="C35" s="143"/>
      <c r="D35" s="143"/>
      <c r="E35" s="143"/>
      <c r="F35" s="133"/>
      <c r="G35" s="133"/>
      <c r="H35" s="133"/>
      <c r="I35" s="133"/>
      <c r="J35" s="134"/>
      <c r="K35" s="135"/>
      <c r="L35" s="134"/>
      <c r="M35" s="134"/>
      <c r="N35" s="134"/>
      <c r="O35" s="134"/>
      <c r="P35" s="135"/>
      <c r="Q35" s="136"/>
      <c r="R35" s="142"/>
      <c r="S35" s="135"/>
      <c r="T35" s="135"/>
      <c r="U35" s="135"/>
      <c r="V35" s="141"/>
      <c r="W35" s="139"/>
      <c r="X35" s="140"/>
      <c r="Y35" s="141"/>
      <c r="Z35" s="141"/>
      <c r="AA35" s="141"/>
      <c r="AB35" s="141"/>
      <c r="AC35" s="141"/>
      <c r="AD35" s="141"/>
      <c r="AE35" s="141"/>
      <c r="AF35" s="141"/>
      <c r="AG35" s="141"/>
      <c r="AH35" s="141"/>
      <c r="AI35" s="141"/>
      <c r="AJ35" s="141"/>
      <c r="AK35" s="141"/>
      <c r="AL35" s="141"/>
      <c r="AM35" s="141"/>
      <c r="AN35" s="141"/>
      <c r="AO35" s="141"/>
      <c r="AP35" s="141"/>
      <c r="AQ35" s="141"/>
    </row>
    <row r="36" spans="1:43" x14ac:dyDescent="0.2">
      <c r="B36" s="35" t="s">
        <v>139</v>
      </c>
    </row>
  </sheetData>
  <mergeCells count="167">
    <mergeCell ref="AQ27:AQ28"/>
    <mergeCell ref="AQ29:AQ30"/>
    <mergeCell ref="AN26:AN31"/>
    <mergeCell ref="AO26:AO31"/>
    <mergeCell ref="AP26:AP31"/>
    <mergeCell ref="J27:J28"/>
    <mergeCell ref="K27:K28"/>
    <mergeCell ref="L27:L28"/>
    <mergeCell ref="M27:M28"/>
    <mergeCell ref="N27:N28"/>
    <mergeCell ref="Q27:Q28"/>
    <mergeCell ref="T27:T28"/>
    <mergeCell ref="AH26:AH31"/>
    <mergeCell ref="AI26:AI31"/>
    <mergeCell ref="AJ26:AJ31"/>
    <mergeCell ref="AK26:AK31"/>
    <mergeCell ref="AL26:AL31"/>
    <mergeCell ref="AM26:AM31"/>
    <mergeCell ref="AB26:AB31"/>
    <mergeCell ref="AC26:AC31"/>
    <mergeCell ref="AD26:AD31"/>
    <mergeCell ref="AE26:AE31"/>
    <mergeCell ref="AF26:AF31"/>
    <mergeCell ref="AG26:AG31"/>
    <mergeCell ref="AO23:AO24"/>
    <mergeCell ref="AP23:AP24"/>
    <mergeCell ref="AQ23:AQ24"/>
    <mergeCell ref="O26:O31"/>
    <mergeCell ref="P26:P31"/>
    <mergeCell ref="R26:R31"/>
    <mergeCell ref="S26:S31"/>
    <mergeCell ref="Y26:Y31"/>
    <mergeCell ref="Z26:Z31"/>
    <mergeCell ref="AA26:AA31"/>
    <mergeCell ref="AI23:AI24"/>
    <mergeCell ref="AJ23:AJ24"/>
    <mergeCell ref="AK23:AK24"/>
    <mergeCell ref="AL23:AL24"/>
    <mergeCell ref="AM23:AM24"/>
    <mergeCell ref="AN23:AN24"/>
    <mergeCell ref="AC23:AC24"/>
    <mergeCell ref="AD23:AD24"/>
    <mergeCell ref="AE23:AE24"/>
    <mergeCell ref="AF23:AF24"/>
    <mergeCell ref="AG23:AG24"/>
    <mergeCell ref="AH23:AH24"/>
    <mergeCell ref="R23:R24"/>
    <mergeCell ref="S23:S24"/>
    <mergeCell ref="Y23:Y24"/>
    <mergeCell ref="Z23:Z24"/>
    <mergeCell ref="AA23:AA24"/>
    <mergeCell ref="AB23:AB24"/>
    <mergeCell ref="AP20:AP22"/>
    <mergeCell ref="AQ20:AQ22"/>
    <mergeCell ref="J23:J24"/>
    <mergeCell ref="K23:K24"/>
    <mergeCell ref="L23:L24"/>
    <mergeCell ref="M23:M24"/>
    <mergeCell ref="N23:N24"/>
    <mergeCell ref="O23:O24"/>
    <mergeCell ref="P23:P24"/>
    <mergeCell ref="Q23:Q24"/>
    <mergeCell ref="AJ20:AJ22"/>
    <mergeCell ref="AK20:AK22"/>
    <mergeCell ref="AL20:AL22"/>
    <mergeCell ref="AM20:AM22"/>
    <mergeCell ref="AN20:AN22"/>
    <mergeCell ref="AO20:AO22"/>
    <mergeCell ref="AD20:AD22"/>
    <mergeCell ref="AE20:AE22"/>
    <mergeCell ref="AF20:AF22"/>
    <mergeCell ref="AG20:AG22"/>
    <mergeCell ref="AH20:AH22"/>
    <mergeCell ref="AI20:AI22"/>
    <mergeCell ref="S20:S22"/>
    <mergeCell ref="Y20:Y22"/>
    <mergeCell ref="Z20:Z22"/>
    <mergeCell ref="AA20:AA22"/>
    <mergeCell ref="AB20:AB22"/>
    <mergeCell ref="AC20:AC22"/>
    <mergeCell ref="AQ18:AQ19"/>
    <mergeCell ref="AK18:AK19"/>
    <mergeCell ref="AL18:AL19"/>
    <mergeCell ref="AM18:AM19"/>
    <mergeCell ref="AN18:AN19"/>
    <mergeCell ref="AO18:AO19"/>
    <mergeCell ref="AP18:AP19"/>
    <mergeCell ref="AE18:AE19"/>
    <mergeCell ref="AF18:AF19"/>
    <mergeCell ref="AG18:AG19"/>
    <mergeCell ref="AH18:AH19"/>
    <mergeCell ref="AI18:AI19"/>
    <mergeCell ref="AJ18:AJ19"/>
    <mergeCell ref="Y18:Y19"/>
    <mergeCell ref="Z18:Z19"/>
    <mergeCell ref="AA18:AA19"/>
    <mergeCell ref="Y7:Z7"/>
    <mergeCell ref="AA7:AD7"/>
    <mergeCell ref="J20:J22"/>
    <mergeCell ref="K20:K22"/>
    <mergeCell ref="L20:L22"/>
    <mergeCell ref="M20:M22"/>
    <mergeCell ref="N20:N22"/>
    <mergeCell ref="O20:O22"/>
    <mergeCell ref="P20:P22"/>
    <mergeCell ref="Q20:Q22"/>
    <mergeCell ref="R20:R22"/>
    <mergeCell ref="V7:V14"/>
    <mergeCell ref="P7:P14"/>
    <mergeCell ref="Q7:Q14"/>
    <mergeCell ref="R7:R14"/>
    <mergeCell ref="S7:S14"/>
    <mergeCell ref="T7:T14"/>
    <mergeCell ref="U7:U14"/>
    <mergeCell ref="J7:J14"/>
    <mergeCell ref="K7:K14"/>
    <mergeCell ref="L7:L14"/>
    <mergeCell ref="M7:M14"/>
    <mergeCell ref="N7:N14"/>
    <mergeCell ref="O7:O14"/>
    <mergeCell ref="AE7:AJ7"/>
    <mergeCell ref="AK7:AM7"/>
    <mergeCell ref="AD8:AD14"/>
    <mergeCell ref="AE8:AE14"/>
    <mergeCell ref="AF8:AF14"/>
    <mergeCell ref="AG8:AG14"/>
    <mergeCell ref="AH8:AH14"/>
    <mergeCell ref="AI8:AI14"/>
    <mergeCell ref="AJ8:AJ14"/>
    <mergeCell ref="A1:AO4"/>
    <mergeCell ref="A5:M6"/>
    <mergeCell ref="N5:AQ5"/>
    <mergeCell ref="Y6:AM6"/>
    <mergeCell ref="A7:A14"/>
    <mergeCell ref="B7:C14"/>
    <mergeCell ref="D7:D14"/>
    <mergeCell ref="E7:F14"/>
    <mergeCell ref="G7:G14"/>
    <mergeCell ref="H7:I14"/>
    <mergeCell ref="AK8:AK14"/>
    <mergeCell ref="AL8:AL14"/>
    <mergeCell ref="AM8:AM14"/>
    <mergeCell ref="AN7:AN14"/>
    <mergeCell ref="AO7:AO14"/>
    <mergeCell ref="AP7:AP14"/>
    <mergeCell ref="AQ7:AQ14"/>
    <mergeCell ref="W8:W14"/>
    <mergeCell ref="Y8:Y14"/>
    <mergeCell ref="Z8:Z14"/>
    <mergeCell ref="AA8:AA14"/>
    <mergeCell ref="AB8:AB14"/>
    <mergeCell ref="AC8:AC14"/>
    <mergeCell ref="X7:X14"/>
    <mergeCell ref="S18:S19"/>
    <mergeCell ref="T18:T19"/>
    <mergeCell ref="AB18:AB19"/>
    <mergeCell ref="AC18:AC19"/>
    <mergeCell ref="AD18:AD19"/>
    <mergeCell ref="J18:J19"/>
    <mergeCell ref="K18:K19"/>
    <mergeCell ref="L18:L19"/>
    <mergeCell ref="M18:M19"/>
    <mergeCell ref="N18:N19"/>
    <mergeCell ref="O18:O19"/>
    <mergeCell ref="P18:P19"/>
    <mergeCell ref="Q18:Q19"/>
    <mergeCell ref="R18:R19"/>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BK111"/>
  <sheetViews>
    <sheetView showGridLines="0" zoomScale="60" zoomScaleNormal="60" workbookViewId="0">
      <pane ySplit="7" topLeftCell="A8" activePane="bottomLeft" state="frozen"/>
      <selection activeCell="J1" sqref="J1"/>
      <selection pane="bottomLeft" activeCell="A8" sqref="A8"/>
    </sheetView>
  </sheetViews>
  <sheetFormatPr baseColWidth="10" defaultColWidth="11.42578125" defaultRowHeight="15" x14ac:dyDescent="0.2"/>
  <cols>
    <col min="1" max="1" width="16.7109375" style="3" customWidth="1"/>
    <col min="2" max="2" width="4.5703125" style="3" customWidth="1"/>
    <col min="3" max="3" width="19" style="3" customWidth="1"/>
    <col min="4" max="4" width="13.85546875" style="3" customWidth="1"/>
    <col min="5" max="5" width="5" style="3" customWidth="1"/>
    <col min="6" max="6" width="13.28515625" style="3" customWidth="1"/>
    <col min="7" max="7" width="14.140625" style="3" customWidth="1"/>
    <col min="8" max="8" width="5.42578125" style="3" customWidth="1"/>
    <col min="9" max="9" width="21" style="3" customWidth="1"/>
    <col min="10" max="10" width="17.140625" style="3" customWidth="1"/>
    <col min="11" max="11" width="45.28515625" style="3" customWidth="1"/>
    <col min="12" max="12" width="43.140625" style="3" customWidth="1"/>
    <col min="13" max="13" width="21.85546875" style="3" customWidth="1"/>
    <col min="14" max="14" width="34.5703125" style="1254" customWidth="1"/>
    <col min="15" max="15" width="23.28515625" style="3" customWidth="1"/>
    <col min="16" max="16" width="26" style="3" customWidth="1"/>
    <col min="17" max="17" width="14" style="3" customWidth="1"/>
    <col min="18" max="18" width="33.42578125" style="3" customWidth="1"/>
    <col min="19" max="19" width="43" style="3" customWidth="1"/>
    <col min="20" max="20" width="42" style="3" customWidth="1"/>
    <col min="21" max="21" width="41.140625" style="3" customWidth="1"/>
    <col min="22" max="22" width="30.42578125" style="3" bestFit="1" customWidth="1"/>
    <col min="23" max="23" width="16.140625" style="3" customWidth="1"/>
    <col min="24" max="24" width="24.140625" style="3" customWidth="1"/>
    <col min="25" max="25" width="15" style="3" customWidth="1"/>
    <col min="26" max="26" width="9" style="3" bestFit="1" customWidth="1"/>
    <col min="27" max="27" width="13.42578125" style="3" customWidth="1"/>
    <col min="28" max="30" width="8.140625" style="3" customWidth="1"/>
    <col min="31" max="32" width="8" style="3" customWidth="1"/>
    <col min="33" max="36" width="7.42578125" style="3" customWidth="1"/>
    <col min="37" max="39" width="7.5703125" style="3" bestFit="1" customWidth="1"/>
    <col min="40" max="40" width="9" style="3" bestFit="1" customWidth="1"/>
    <col min="41" max="41" width="19" style="3" customWidth="1"/>
    <col min="42" max="42" width="27.7109375" style="3" customWidth="1"/>
    <col min="43" max="43" width="24.42578125" style="3" customWidth="1"/>
    <col min="44" max="56" width="14.85546875" style="3" customWidth="1"/>
    <col min="57" max="16384" width="11.42578125" style="3"/>
  </cols>
  <sheetData>
    <row r="1" spans="1:63" ht="22.5" customHeight="1" x14ac:dyDescent="0.2">
      <c r="A1" s="2366" t="s">
        <v>2314</v>
      </c>
      <c r="B1" s="2366"/>
      <c r="C1" s="2366"/>
      <c r="D1" s="2366"/>
      <c r="E1" s="2366"/>
      <c r="F1" s="2366"/>
      <c r="G1" s="2366"/>
      <c r="H1" s="2366"/>
      <c r="I1" s="2366"/>
      <c r="J1" s="2366"/>
      <c r="K1" s="2366"/>
      <c r="L1" s="2366"/>
      <c r="M1" s="2366"/>
      <c r="N1" s="2366"/>
      <c r="O1" s="2366"/>
      <c r="P1" s="2366"/>
      <c r="Q1" s="2366"/>
      <c r="R1" s="2366"/>
      <c r="S1" s="2366"/>
      <c r="T1" s="2366"/>
      <c r="U1" s="2366"/>
      <c r="V1" s="2366"/>
      <c r="W1" s="2366"/>
      <c r="X1" s="2366"/>
      <c r="Y1" s="2366"/>
      <c r="Z1" s="2366"/>
      <c r="AA1" s="2366"/>
      <c r="AB1" s="2366"/>
      <c r="AC1" s="2366"/>
      <c r="AD1" s="2366"/>
      <c r="AE1" s="2366"/>
      <c r="AF1" s="2366"/>
      <c r="AG1" s="2366"/>
      <c r="AH1" s="2366"/>
      <c r="AI1" s="2366"/>
      <c r="AJ1" s="2366"/>
      <c r="AK1" s="2366"/>
      <c r="AL1" s="2366"/>
      <c r="AM1" s="2366"/>
      <c r="AN1" s="2366"/>
      <c r="AO1" s="2366"/>
      <c r="AP1" s="2863"/>
      <c r="AQ1" s="8" t="s">
        <v>1</v>
      </c>
    </row>
    <row r="2" spans="1:63" ht="20.25" customHeight="1" x14ac:dyDescent="0.2">
      <c r="A2" s="2366"/>
      <c r="B2" s="2366"/>
      <c r="C2" s="2366"/>
      <c r="D2" s="2366"/>
      <c r="E2" s="2366"/>
      <c r="F2" s="2366"/>
      <c r="G2" s="2366"/>
      <c r="H2" s="2366"/>
      <c r="I2" s="2366"/>
      <c r="J2" s="2366"/>
      <c r="K2" s="2366"/>
      <c r="L2" s="2366"/>
      <c r="M2" s="2366"/>
      <c r="N2" s="2366"/>
      <c r="O2" s="2366"/>
      <c r="P2" s="2366"/>
      <c r="Q2" s="2366"/>
      <c r="R2" s="2366"/>
      <c r="S2" s="2366"/>
      <c r="T2" s="2366"/>
      <c r="U2" s="2366"/>
      <c r="V2" s="2366"/>
      <c r="W2" s="2366"/>
      <c r="X2" s="2366"/>
      <c r="Y2" s="2366"/>
      <c r="Z2" s="2366"/>
      <c r="AA2" s="2366"/>
      <c r="AB2" s="2366"/>
      <c r="AC2" s="2366"/>
      <c r="AD2" s="2366"/>
      <c r="AE2" s="2366"/>
      <c r="AF2" s="2366"/>
      <c r="AG2" s="2366"/>
      <c r="AH2" s="2366"/>
      <c r="AI2" s="2366"/>
      <c r="AJ2" s="2366"/>
      <c r="AK2" s="2366"/>
      <c r="AL2" s="2366"/>
      <c r="AM2" s="2366"/>
      <c r="AN2" s="2366"/>
      <c r="AO2" s="2366"/>
      <c r="AP2" s="2863"/>
      <c r="AQ2" s="643">
        <v>7</v>
      </c>
    </row>
    <row r="3" spans="1:63" ht="22.5" customHeight="1" x14ac:dyDescent="0.2">
      <c r="A3" s="2366"/>
      <c r="B3" s="2366"/>
      <c r="C3" s="2366"/>
      <c r="D3" s="2366"/>
      <c r="E3" s="2366"/>
      <c r="F3" s="2366"/>
      <c r="G3" s="2366"/>
      <c r="H3" s="2366"/>
      <c r="I3" s="2366"/>
      <c r="J3" s="2366"/>
      <c r="K3" s="2366"/>
      <c r="L3" s="2366"/>
      <c r="M3" s="2366"/>
      <c r="N3" s="2366"/>
      <c r="O3" s="2366"/>
      <c r="P3" s="2366"/>
      <c r="Q3" s="2366"/>
      <c r="R3" s="2366"/>
      <c r="S3" s="2366"/>
      <c r="T3" s="2366"/>
      <c r="U3" s="2366"/>
      <c r="V3" s="2366"/>
      <c r="W3" s="2366"/>
      <c r="X3" s="2366"/>
      <c r="Y3" s="2366"/>
      <c r="Z3" s="2366"/>
      <c r="AA3" s="2366"/>
      <c r="AB3" s="2366"/>
      <c r="AC3" s="2366"/>
      <c r="AD3" s="2366"/>
      <c r="AE3" s="2366"/>
      <c r="AF3" s="2366"/>
      <c r="AG3" s="2366"/>
      <c r="AH3" s="2366"/>
      <c r="AI3" s="2366"/>
      <c r="AJ3" s="2366"/>
      <c r="AK3" s="2366"/>
      <c r="AL3" s="2366"/>
      <c r="AM3" s="2366"/>
      <c r="AN3" s="2366"/>
      <c r="AO3" s="2366"/>
      <c r="AP3" s="2863"/>
      <c r="AQ3" s="644" t="s">
        <v>4</v>
      </c>
    </row>
    <row r="4" spans="1:63" s="10" customFormat="1" ht="22.5" customHeight="1" x14ac:dyDescent="0.2">
      <c r="A4" s="2367"/>
      <c r="B4" s="2367"/>
      <c r="C4" s="2367"/>
      <c r="D4" s="2367"/>
      <c r="E4" s="2367"/>
      <c r="F4" s="2367"/>
      <c r="G4" s="2367"/>
      <c r="H4" s="2367"/>
      <c r="I4" s="2367"/>
      <c r="J4" s="2367"/>
      <c r="K4" s="2367"/>
      <c r="L4" s="2367"/>
      <c r="M4" s="2367"/>
      <c r="N4" s="2367"/>
      <c r="O4" s="2367"/>
      <c r="P4" s="2367"/>
      <c r="Q4" s="2367"/>
      <c r="R4" s="2367"/>
      <c r="S4" s="2367"/>
      <c r="T4" s="2367"/>
      <c r="U4" s="2367"/>
      <c r="V4" s="2367"/>
      <c r="W4" s="2367"/>
      <c r="X4" s="2367"/>
      <c r="Y4" s="2367"/>
      <c r="Z4" s="2367"/>
      <c r="AA4" s="2367"/>
      <c r="AB4" s="2367"/>
      <c r="AC4" s="2367"/>
      <c r="AD4" s="2367"/>
      <c r="AE4" s="2367"/>
      <c r="AF4" s="2367"/>
      <c r="AG4" s="2367"/>
      <c r="AH4" s="2367"/>
      <c r="AI4" s="2367"/>
      <c r="AJ4" s="2367"/>
      <c r="AK4" s="2367"/>
      <c r="AL4" s="2367"/>
      <c r="AM4" s="2367"/>
      <c r="AN4" s="2367"/>
      <c r="AO4" s="2367"/>
      <c r="AP4" s="2864"/>
      <c r="AQ4" s="594" t="s">
        <v>6</v>
      </c>
    </row>
    <row r="5" spans="1:63" ht="18" customHeight="1" x14ac:dyDescent="0.2">
      <c r="A5" s="2369" t="s">
        <v>7</v>
      </c>
      <c r="B5" s="2369"/>
      <c r="C5" s="2369"/>
      <c r="D5" s="2369"/>
      <c r="E5" s="2369"/>
      <c r="F5" s="2369"/>
      <c r="G5" s="2369"/>
      <c r="H5" s="2369"/>
      <c r="I5" s="2369"/>
      <c r="J5" s="2369"/>
      <c r="K5" s="2369"/>
      <c r="L5" s="2369"/>
      <c r="M5" s="2369"/>
      <c r="N5" s="1217"/>
      <c r="O5" s="1217"/>
      <c r="P5" s="2369" t="s">
        <v>8</v>
      </c>
      <c r="Q5" s="2369"/>
      <c r="R5" s="2369"/>
      <c r="S5" s="2369"/>
      <c r="T5" s="2369"/>
      <c r="U5" s="2369"/>
      <c r="V5" s="2369"/>
      <c r="W5" s="2369"/>
      <c r="X5" s="2369"/>
      <c r="Y5" s="2369"/>
      <c r="Z5" s="2369"/>
      <c r="AA5" s="2369"/>
      <c r="AB5" s="2369"/>
      <c r="AC5" s="2369"/>
      <c r="AD5" s="2369"/>
      <c r="AE5" s="2369"/>
      <c r="AF5" s="2369"/>
      <c r="AG5" s="2369"/>
      <c r="AH5" s="2369"/>
      <c r="AI5" s="2369"/>
      <c r="AJ5" s="2369"/>
      <c r="AK5" s="2369"/>
      <c r="AL5" s="2369"/>
      <c r="AM5" s="2369"/>
      <c r="AN5" s="2369"/>
      <c r="AO5" s="2369"/>
      <c r="AP5" s="2369"/>
      <c r="AQ5" s="2369"/>
    </row>
    <row r="6" spans="1:63" ht="34.5" customHeight="1" x14ac:dyDescent="0.2">
      <c r="A6" s="2370" t="s">
        <v>9</v>
      </c>
      <c r="B6" s="2364" t="s">
        <v>10</v>
      </c>
      <c r="C6" s="2372"/>
      <c r="D6" s="2362" t="s">
        <v>9</v>
      </c>
      <c r="E6" s="2364" t="s">
        <v>11</v>
      </c>
      <c r="F6" s="2372"/>
      <c r="G6" s="2362" t="s">
        <v>9</v>
      </c>
      <c r="H6" s="2364" t="s">
        <v>12</v>
      </c>
      <c r="I6" s="2372"/>
      <c r="J6" s="2362" t="s">
        <v>9</v>
      </c>
      <c r="K6" s="2362" t="s">
        <v>13</v>
      </c>
      <c r="L6" s="2362" t="s">
        <v>14</v>
      </c>
      <c r="M6" s="2362" t="s">
        <v>15</v>
      </c>
      <c r="N6" s="2362" t="s">
        <v>16</v>
      </c>
      <c r="O6" s="2362" t="s">
        <v>66</v>
      </c>
      <c r="P6" s="2362" t="s">
        <v>8</v>
      </c>
      <c r="Q6" s="2389" t="s">
        <v>18</v>
      </c>
      <c r="R6" s="2389" t="s">
        <v>19</v>
      </c>
      <c r="S6" s="2389" t="s">
        <v>20</v>
      </c>
      <c r="T6" s="2389" t="s">
        <v>21</v>
      </c>
      <c r="U6" s="2389" t="s">
        <v>22</v>
      </c>
      <c r="V6" s="645" t="s">
        <v>19</v>
      </c>
      <c r="W6" s="1249"/>
      <c r="X6" s="2362" t="s">
        <v>23</v>
      </c>
      <c r="Y6" s="3291" t="s">
        <v>24</v>
      </c>
      <c r="Z6" s="3292"/>
      <c r="AA6" s="3285" t="s">
        <v>25</v>
      </c>
      <c r="AB6" s="3286"/>
      <c r="AC6" s="3286"/>
      <c r="AD6" s="3286"/>
      <c r="AE6" s="3287" t="s">
        <v>26</v>
      </c>
      <c r="AF6" s="3288"/>
      <c r="AG6" s="3288"/>
      <c r="AH6" s="3288"/>
      <c r="AI6" s="3288"/>
      <c r="AJ6" s="3288"/>
      <c r="AK6" s="3285" t="s">
        <v>27</v>
      </c>
      <c r="AL6" s="3286"/>
      <c r="AM6" s="3286"/>
      <c r="AN6" s="3289" t="s">
        <v>28</v>
      </c>
      <c r="AO6" s="3282" t="s">
        <v>29</v>
      </c>
      <c r="AP6" s="3282" t="s">
        <v>30</v>
      </c>
      <c r="AQ6" s="2375" t="s">
        <v>31</v>
      </c>
      <c r="AR6" s="146"/>
      <c r="AS6" s="146"/>
      <c r="AT6" s="146"/>
      <c r="AU6" s="146"/>
      <c r="AV6" s="146"/>
      <c r="AW6" s="146"/>
      <c r="AX6" s="146"/>
      <c r="AY6" s="146"/>
      <c r="AZ6" s="146"/>
      <c r="BA6" s="146"/>
      <c r="BB6" s="146"/>
      <c r="BC6" s="146"/>
      <c r="BD6" s="146"/>
      <c r="BE6" s="146"/>
      <c r="BF6" s="146"/>
      <c r="BG6" s="146"/>
      <c r="BH6" s="146"/>
      <c r="BI6" s="146"/>
      <c r="BJ6" s="146"/>
      <c r="BK6" s="146"/>
    </row>
    <row r="7" spans="1:63" ht="115.5" customHeight="1" x14ac:dyDescent="0.2">
      <c r="A7" s="2371"/>
      <c r="B7" s="2373"/>
      <c r="C7" s="2374"/>
      <c r="D7" s="2363"/>
      <c r="E7" s="2373"/>
      <c r="F7" s="2374"/>
      <c r="G7" s="2363"/>
      <c r="H7" s="2373"/>
      <c r="I7" s="2374"/>
      <c r="J7" s="2363"/>
      <c r="K7" s="2363"/>
      <c r="L7" s="2363"/>
      <c r="M7" s="2534"/>
      <c r="N7" s="2363"/>
      <c r="O7" s="2363"/>
      <c r="P7" s="2363"/>
      <c r="Q7" s="2390"/>
      <c r="R7" s="2390"/>
      <c r="S7" s="2390"/>
      <c r="T7" s="2390"/>
      <c r="U7" s="2390"/>
      <c r="V7" s="1219" t="s">
        <v>737</v>
      </c>
      <c r="W7" s="1218" t="s">
        <v>9</v>
      </c>
      <c r="X7" s="2363"/>
      <c r="Y7" s="149" t="s">
        <v>32</v>
      </c>
      <c r="Z7" s="150" t="s">
        <v>33</v>
      </c>
      <c r="AA7" s="149" t="s">
        <v>34</v>
      </c>
      <c r="AB7" s="149" t="s">
        <v>35</v>
      </c>
      <c r="AC7" s="149" t="s">
        <v>961</v>
      </c>
      <c r="AD7" s="149" t="s">
        <v>37</v>
      </c>
      <c r="AE7" s="149" t="s">
        <v>38</v>
      </c>
      <c r="AF7" s="149" t="s">
        <v>39</v>
      </c>
      <c r="AG7" s="149" t="s">
        <v>40</v>
      </c>
      <c r="AH7" s="149" t="s">
        <v>41</v>
      </c>
      <c r="AI7" s="149" t="s">
        <v>42</v>
      </c>
      <c r="AJ7" s="149" t="s">
        <v>43</v>
      </c>
      <c r="AK7" s="149" t="s">
        <v>44</v>
      </c>
      <c r="AL7" s="149" t="s">
        <v>45</v>
      </c>
      <c r="AM7" s="149" t="s">
        <v>46</v>
      </c>
      <c r="AN7" s="3290"/>
      <c r="AO7" s="3283"/>
      <c r="AP7" s="3283"/>
      <c r="AQ7" s="3284"/>
      <c r="AR7" s="146"/>
      <c r="AS7" s="146"/>
      <c r="AT7" s="146"/>
      <c r="AU7" s="146"/>
      <c r="AV7" s="146"/>
      <c r="AW7" s="146"/>
      <c r="AX7" s="146"/>
      <c r="AY7" s="146"/>
      <c r="AZ7" s="146"/>
      <c r="BA7" s="146"/>
      <c r="BB7" s="146"/>
      <c r="BC7" s="146"/>
      <c r="BD7" s="146"/>
      <c r="BE7" s="146"/>
      <c r="BF7" s="146"/>
      <c r="BG7" s="146"/>
      <c r="BH7" s="146"/>
      <c r="BI7" s="146"/>
      <c r="BJ7" s="146"/>
      <c r="BK7" s="146"/>
    </row>
    <row r="8" spans="1:63" s="653" customFormat="1" ht="15.75" x14ac:dyDescent="0.25">
      <c r="A8" s="646">
        <v>3</v>
      </c>
      <c r="B8" s="647"/>
      <c r="C8" s="647" t="s">
        <v>636</v>
      </c>
      <c r="D8" s="647"/>
      <c r="E8" s="647"/>
      <c r="F8" s="647"/>
      <c r="G8" s="647"/>
      <c r="H8" s="647"/>
      <c r="I8" s="647"/>
      <c r="J8" s="647"/>
      <c r="K8" s="416"/>
      <c r="L8" s="416"/>
      <c r="M8" s="647"/>
      <c r="N8" s="417"/>
      <c r="O8" s="647"/>
      <c r="P8" s="416"/>
      <c r="Q8" s="648"/>
      <c r="R8" s="649"/>
      <c r="S8" s="416"/>
      <c r="T8" s="416"/>
      <c r="U8" s="416"/>
      <c r="V8" s="416"/>
      <c r="W8" s="647"/>
      <c r="X8" s="647"/>
      <c r="Y8" s="647"/>
      <c r="Z8" s="647"/>
      <c r="AA8" s="647"/>
      <c r="AB8" s="647"/>
      <c r="AC8" s="647"/>
      <c r="AD8" s="647"/>
      <c r="AE8" s="647"/>
      <c r="AF8" s="647"/>
      <c r="AG8" s="647"/>
      <c r="AH8" s="650"/>
      <c r="AI8" s="416"/>
      <c r="AJ8" s="651"/>
      <c r="AK8" s="651"/>
      <c r="AL8" s="651"/>
      <c r="AM8" s="651"/>
      <c r="AN8" s="651"/>
      <c r="AO8" s="651"/>
      <c r="AP8" s="651"/>
      <c r="AQ8" s="652"/>
    </row>
    <row r="9" spans="1:63" s="653" customFormat="1" ht="15.75" x14ac:dyDescent="0.25">
      <c r="A9" s="654"/>
      <c r="B9" s="1268"/>
      <c r="C9" s="1269"/>
      <c r="D9" s="655">
        <v>5</v>
      </c>
      <c r="E9" s="656" t="s">
        <v>962</v>
      </c>
      <c r="F9" s="656"/>
      <c r="G9" s="656"/>
      <c r="H9" s="656"/>
      <c r="I9" s="656"/>
      <c r="J9" s="656"/>
      <c r="K9" s="421"/>
      <c r="L9" s="421"/>
      <c r="M9" s="656"/>
      <c r="N9" s="422"/>
      <c r="O9" s="656"/>
      <c r="P9" s="421"/>
      <c r="Q9" s="657"/>
      <c r="R9" s="658"/>
      <c r="S9" s="421"/>
      <c r="T9" s="421"/>
      <c r="U9" s="421"/>
      <c r="V9" s="421"/>
      <c r="W9" s="656"/>
      <c r="X9" s="656"/>
      <c r="Y9" s="656"/>
      <c r="Z9" s="656"/>
      <c r="AA9" s="656"/>
      <c r="AB9" s="656"/>
      <c r="AC9" s="656"/>
      <c r="AD9" s="656"/>
      <c r="AE9" s="656"/>
      <c r="AF9" s="656"/>
      <c r="AG9" s="656"/>
      <c r="AH9" s="659"/>
      <c r="AI9" s="421"/>
      <c r="AJ9" s="660"/>
      <c r="AK9" s="660"/>
      <c r="AL9" s="660"/>
      <c r="AM9" s="660"/>
      <c r="AN9" s="660"/>
      <c r="AO9" s="660"/>
      <c r="AP9" s="660"/>
      <c r="AQ9" s="661"/>
    </row>
    <row r="10" spans="1:63" s="653" customFormat="1" ht="15.75" x14ac:dyDescent="0.25">
      <c r="A10" s="662"/>
      <c r="B10" s="1271"/>
      <c r="C10" s="1271"/>
      <c r="D10" s="663"/>
      <c r="E10" s="664"/>
      <c r="F10" s="665"/>
      <c r="G10" s="666">
        <v>16</v>
      </c>
      <c r="H10" s="1221" t="s">
        <v>963</v>
      </c>
      <c r="I10" s="1221"/>
      <c r="J10" s="1221"/>
      <c r="K10" s="183"/>
      <c r="L10" s="183"/>
      <c r="M10" s="1221"/>
      <c r="N10" s="255"/>
      <c r="O10" s="1221"/>
      <c r="P10" s="183"/>
      <c r="Q10" s="667"/>
      <c r="R10" s="668"/>
      <c r="S10" s="183"/>
      <c r="T10" s="183"/>
      <c r="U10" s="183"/>
      <c r="V10" s="183"/>
      <c r="W10" s="1221"/>
      <c r="X10" s="1221"/>
      <c r="Y10" s="1221"/>
      <c r="Z10" s="1221"/>
      <c r="AA10" s="1221"/>
      <c r="AB10" s="1221"/>
      <c r="AC10" s="1221"/>
      <c r="AD10" s="1221"/>
      <c r="AE10" s="669"/>
      <c r="AF10" s="1221"/>
      <c r="AG10" s="1221"/>
      <c r="AH10" s="670"/>
      <c r="AI10" s="183"/>
      <c r="AJ10" s="671"/>
      <c r="AK10" s="671"/>
      <c r="AL10" s="671"/>
      <c r="AM10" s="671"/>
      <c r="AN10" s="671"/>
      <c r="AO10" s="671"/>
      <c r="AP10" s="671"/>
      <c r="AQ10" s="672"/>
    </row>
    <row r="11" spans="1:63" s="653" customFormat="1" ht="28.5" customHeight="1" x14ac:dyDescent="0.25">
      <c r="A11" s="662"/>
      <c r="B11" s="1271"/>
      <c r="C11" s="1271"/>
      <c r="D11" s="673"/>
      <c r="E11" s="674"/>
      <c r="F11" s="675"/>
      <c r="G11" s="152"/>
      <c r="H11" s="152"/>
      <c r="I11" s="1298"/>
      <c r="J11" s="2449">
        <v>65</v>
      </c>
      <c r="K11" s="2939" t="s">
        <v>964</v>
      </c>
      <c r="L11" s="2939" t="s">
        <v>965</v>
      </c>
      <c r="M11" s="2897">
        <v>1</v>
      </c>
      <c r="N11" s="2548" t="s">
        <v>2315</v>
      </c>
      <c r="O11" s="2933" t="s">
        <v>966</v>
      </c>
      <c r="P11" s="3222" t="s">
        <v>967</v>
      </c>
      <c r="Q11" s="3278">
        <f>SUM(V11+V13)/$R$11</f>
        <v>0.23969067391329743</v>
      </c>
      <c r="R11" s="3225">
        <f>SUM(V11:V18)</f>
        <v>13803852774</v>
      </c>
      <c r="S11" s="2939" t="s">
        <v>968</v>
      </c>
      <c r="T11" s="3275" t="s">
        <v>969</v>
      </c>
      <c r="U11" s="3275" t="s">
        <v>970</v>
      </c>
      <c r="V11" s="3228">
        <v>2166498979</v>
      </c>
      <c r="W11" s="2408">
        <v>35</v>
      </c>
      <c r="X11" s="3280" t="s">
        <v>2316</v>
      </c>
      <c r="Y11" s="2449">
        <v>20555</v>
      </c>
      <c r="Z11" s="3202">
        <v>21361</v>
      </c>
      <c r="AA11" s="3202">
        <v>30460</v>
      </c>
      <c r="AB11" s="3202">
        <v>9593</v>
      </c>
      <c r="AC11" s="3202">
        <v>1762</v>
      </c>
      <c r="AD11" s="3202">
        <v>101</v>
      </c>
      <c r="AE11" s="3202">
        <v>308</v>
      </c>
      <c r="AF11" s="3202">
        <v>277</v>
      </c>
      <c r="AG11" s="3202">
        <v>0</v>
      </c>
      <c r="AH11" s="3202">
        <v>0</v>
      </c>
      <c r="AI11" s="3202">
        <v>0</v>
      </c>
      <c r="AJ11" s="3202">
        <v>0</v>
      </c>
      <c r="AK11" s="3202">
        <v>2907</v>
      </c>
      <c r="AL11" s="3202">
        <v>2589</v>
      </c>
      <c r="AM11" s="3202">
        <v>2954</v>
      </c>
      <c r="AN11" s="3202">
        <f>+Y11+Z11</f>
        <v>41916</v>
      </c>
      <c r="AO11" s="3234">
        <v>43466</v>
      </c>
      <c r="AP11" s="3237">
        <v>43830</v>
      </c>
      <c r="AQ11" s="2449" t="s">
        <v>971</v>
      </c>
    </row>
    <row r="12" spans="1:63" s="653" customFormat="1" ht="22.5" customHeight="1" x14ac:dyDescent="0.25">
      <c r="A12" s="662"/>
      <c r="B12" s="1271"/>
      <c r="C12" s="1271"/>
      <c r="D12" s="673"/>
      <c r="E12" s="674"/>
      <c r="F12" s="675"/>
      <c r="G12" s="152"/>
      <c r="H12" s="152"/>
      <c r="I12" s="1298"/>
      <c r="J12" s="2449"/>
      <c r="K12" s="2939"/>
      <c r="L12" s="2939"/>
      <c r="M12" s="2897"/>
      <c r="N12" s="2555"/>
      <c r="O12" s="2933"/>
      <c r="P12" s="3245"/>
      <c r="Q12" s="3278"/>
      <c r="R12" s="3225"/>
      <c r="S12" s="2939"/>
      <c r="T12" s="3275"/>
      <c r="U12" s="3275"/>
      <c r="V12" s="3229"/>
      <c r="W12" s="2408"/>
      <c r="X12" s="3281"/>
      <c r="Y12" s="2449"/>
      <c r="Z12" s="3202"/>
      <c r="AA12" s="3202"/>
      <c r="AB12" s="3202"/>
      <c r="AC12" s="3202"/>
      <c r="AD12" s="3202"/>
      <c r="AE12" s="3202"/>
      <c r="AF12" s="3202"/>
      <c r="AG12" s="3202"/>
      <c r="AH12" s="3202"/>
      <c r="AI12" s="3202"/>
      <c r="AJ12" s="3202"/>
      <c r="AK12" s="3202"/>
      <c r="AL12" s="3202"/>
      <c r="AM12" s="3202"/>
      <c r="AN12" s="3202"/>
      <c r="AO12" s="3235"/>
      <c r="AP12" s="3238"/>
      <c r="AQ12" s="2449"/>
    </row>
    <row r="13" spans="1:63" s="653" customFormat="1" ht="27.75" customHeight="1" x14ac:dyDescent="0.25">
      <c r="A13" s="662"/>
      <c r="B13" s="1271"/>
      <c r="C13" s="1271"/>
      <c r="D13" s="673"/>
      <c r="E13" s="674"/>
      <c r="F13" s="675"/>
      <c r="G13" s="152"/>
      <c r="H13" s="152"/>
      <c r="I13" s="1298"/>
      <c r="J13" s="2450"/>
      <c r="K13" s="2992"/>
      <c r="L13" s="2992"/>
      <c r="M13" s="2898"/>
      <c r="N13" s="2555"/>
      <c r="O13" s="2933"/>
      <c r="P13" s="3245"/>
      <c r="Q13" s="3279"/>
      <c r="R13" s="3225"/>
      <c r="S13" s="2939"/>
      <c r="T13" s="3276"/>
      <c r="U13" s="3276"/>
      <c r="V13" s="2206">
        <v>1142155795</v>
      </c>
      <c r="W13" s="2085">
        <v>20</v>
      </c>
      <c r="X13" s="2119" t="s">
        <v>91</v>
      </c>
      <c r="Y13" s="2449"/>
      <c r="Z13" s="3202"/>
      <c r="AA13" s="3202"/>
      <c r="AB13" s="3202"/>
      <c r="AC13" s="3202"/>
      <c r="AD13" s="3202"/>
      <c r="AE13" s="3202"/>
      <c r="AF13" s="3202"/>
      <c r="AG13" s="3202"/>
      <c r="AH13" s="3202"/>
      <c r="AI13" s="3202"/>
      <c r="AJ13" s="3202"/>
      <c r="AK13" s="3202"/>
      <c r="AL13" s="3202"/>
      <c r="AM13" s="3202"/>
      <c r="AN13" s="3202"/>
      <c r="AO13" s="3236"/>
      <c r="AP13" s="3239"/>
      <c r="AQ13" s="2449"/>
    </row>
    <row r="14" spans="1:63" s="653" customFormat="1" ht="48" customHeight="1" x14ac:dyDescent="0.25">
      <c r="A14" s="662"/>
      <c r="B14" s="1271"/>
      <c r="C14" s="1271"/>
      <c r="D14" s="673"/>
      <c r="E14" s="674"/>
      <c r="F14" s="675"/>
      <c r="G14" s="152"/>
      <c r="H14" s="152"/>
      <c r="I14" s="1298"/>
      <c r="J14" s="2448">
        <v>66</v>
      </c>
      <c r="K14" s="2938" t="s">
        <v>972</v>
      </c>
      <c r="L14" s="2938" t="s">
        <v>973</v>
      </c>
      <c r="M14" s="2896">
        <v>1</v>
      </c>
      <c r="N14" s="2555"/>
      <c r="O14" s="2933"/>
      <c r="P14" s="3245"/>
      <c r="Q14" s="3277">
        <f>SUM(V14+V15+V16)/$R$11</f>
        <v>0.6835191706602014</v>
      </c>
      <c r="R14" s="3225"/>
      <c r="S14" s="2939"/>
      <c r="T14" s="2403" t="s">
        <v>974</v>
      </c>
      <c r="U14" s="3226" t="s">
        <v>975</v>
      </c>
      <c r="V14" s="3228">
        <v>9150000000</v>
      </c>
      <c r="W14" s="2408">
        <v>81</v>
      </c>
      <c r="X14" s="3243" t="s">
        <v>2317</v>
      </c>
      <c r="Y14" s="2449"/>
      <c r="Z14" s="3202"/>
      <c r="AA14" s="3202"/>
      <c r="AB14" s="3202"/>
      <c r="AC14" s="3202"/>
      <c r="AD14" s="3202"/>
      <c r="AE14" s="3202"/>
      <c r="AF14" s="3202"/>
      <c r="AG14" s="3202"/>
      <c r="AH14" s="3202"/>
      <c r="AI14" s="3202"/>
      <c r="AJ14" s="3202"/>
      <c r="AK14" s="3202"/>
      <c r="AL14" s="3202"/>
      <c r="AM14" s="3202"/>
      <c r="AN14" s="3202"/>
      <c r="AO14" s="3240">
        <v>43486</v>
      </c>
      <c r="AP14" s="3241">
        <v>43784</v>
      </c>
      <c r="AQ14" s="2449"/>
    </row>
    <row r="15" spans="1:63" s="653" customFormat="1" ht="34.5" customHeight="1" x14ac:dyDescent="0.25">
      <c r="A15" s="662"/>
      <c r="B15" s="1271"/>
      <c r="C15" s="1271"/>
      <c r="D15" s="673"/>
      <c r="E15" s="674"/>
      <c r="F15" s="675"/>
      <c r="G15" s="152"/>
      <c r="H15" s="152"/>
      <c r="I15" s="1298"/>
      <c r="J15" s="2449"/>
      <c r="K15" s="2939"/>
      <c r="L15" s="2939"/>
      <c r="M15" s="2897"/>
      <c r="N15" s="2555"/>
      <c r="O15" s="2933"/>
      <c r="P15" s="3245"/>
      <c r="Q15" s="3278"/>
      <c r="R15" s="3225"/>
      <c r="S15" s="2939"/>
      <c r="T15" s="2404"/>
      <c r="U15" s="3227"/>
      <c r="V15" s="3229"/>
      <c r="W15" s="2408"/>
      <c r="X15" s="3243"/>
      <c r="Y15" s="2449"/>
      <c r="Z15" s="3202"/>
      <c r="AA15" s="3202"/>
      <c r="AB15" s="3202"/>
      <c r="AC15" s="3202"/>
      <c r="AD15" s="3202"/>
      <c r="AE15" s="3202"/>
      <c r="AF15" s="3202"/>
      <c r="AG15" s="3202"/>
      <c r="AH15" s="3202"/>
      <c r="AI15" s="3202"/>
      <c r="AJ15" s="3202"/>
      <c r="AK15" s="3202"/>
      <c r="AL15" s="3202"/>
      <c r="AM15" s="3202"/>
      <c r="AN15" s="3202"/>
      <c r="AO15" s="2991"/>
      <c r="AP15" s="3242"/>
      <c r="AQ15" s="2449"/>
    </row>
    <row r="16" spans="1:63" s="653" customFormat="1" ht="70.5" customHeight="1" x14ac:dyDescent="0.25">
      <c r="A16" s="662"/>
      <c r="B16" s="1271"/>
      <c r="C16" s="1271"/>
      <c r="D16" s="673"/>
      <c r="E16" s="674"/>
      <c r="F16" s="675"/>
      <c r="G16" s="152"/>
      <c r="H16" s="152"/>
      <c r="I16" s="1298"/>
      <c r="J16" s="2450"/>
      <c r="K16" s="2992"/>
      <c r="L16" s="2992"/>
      <c r="M16" s="2898"/>
      <c r="N16" s="2555"/>
      <c r="O16" s="2933"/>
      <c r="P16" s="3245"/>
      <c r="Q16" s="3279"/>
      <c r="R16" s="3225"/>
      <c r="S16" s="2939"/>
      <c r="T16" s="2405"/>
      <c r="U16" s="1234" t="s">
        <v>2138</v>
      </c>
      <c r="V16" s="2000">
        <v>285198000</v>
      </c>
      <c r="W16" s="2085">
        <v>20</v>
      </c>
      <c r="X16" s="2119" t="s">
        <v>91</v>
      </c>
      <c r="Y16" s="2449"/>
      <c r="Z16" s="3202"/>
      <c r="AA16" s="3202"/>
      <c r="AB16" s="3202"/>
      <c r="AC16" s="3202"/>
      <c r="AD16" s="3202"/>
      <c r="AE16" s="3202"/>
      <c r="AF16" s="3202"/>
      <c r="AG16" s="3202"/>
      <c r="AH16" s="3202"/>
      <c r="AI16" s="3202"/>
      <c r="AJ16" s="3202"/>
      <c r="AK16" s="3202"/>
      <c r="AL16" s="3202"/>
      <c r="AM16" s="3202"/>
      <c r="AN16" s="3202"/>
      <c r="AO16" s="1732">
        <v>43479</v>
      </c>
      <c r="AP16" s="1733">
        <v>43791</v>
      </c>
      <c r="AQ16" s="2449"/>
    </row>
    <row r="17" spans="1:44" s="676" customFormat="1" ht="51.75" customHeight="1" x14ac:dyDescent="0.25">
      <c r="A17" s="662"/>
      <c r="B17" s="1271"/>
      <c r="C17" s="1271"/>
      <c r="D17" s="673"/>
      <c r="E17" s="674"/>
      <c r="F17" s="675"/>
      <c r="G17" s="152"/>
      <c r="H17" s="152"/>
      <c r="I17" s="1298"/>
      <c r="J17" s="2448">
        <v>67</v>
      </c>
      <c r="K17" s="2938" t="s">
        <v>976</v>
      </c>
      <c r="L17" s="2938" t="s">
        <v>977</v>
      </c>
      <c r="M17" s="2896">
        <v>1</v>
      </c>
      <c r="N17" s="2555"/>
      <c r="O17" s="2933"/>
      <c r="P17" s="3245"/>
      <c r="Q17" s="3273">
        <f>SUM(V17+V18)/$R$11</f>
        <v>7.6790155426501222E-2</v>
      </c>
      <c r="R17" s="3225"/>
      <c r="S17" s="2939"/>
      <c r="T17" s="2403" t="s">
        <v>978</v>
      </c>
      <c r="U17" s="2403" t="s">
        <v>979</v>
      </c>
      <c r="V17" s="2001">
        <v>860000000</v>
      </c>
      <c r="W17" s="2085">
        <v>20</v>
      </c>
      <c r="X17" s="2119" t="s">
        <v>91</v>
      </c>
      <c r="Y17" s="2449"/>
      <c r="Z17" s="3202"/>
      <c r="AA17" s="3202"/>
      <c r="AB17" s="3202"/>
      <c r="AC17" s="3202"/>
      <c r="AD17" s="3202"/>
      <c r="AE17" s="3202"/>
      <c r="AF17" s="3202"/>
      <c r="AG17" s="3202"/>
      <c r="AH17" s="3202"/>
      <c r="AI17" s="3202"/>
      <c r="AJ17" s="3202"/>
      <c r="AK17" s="3202"/>
      <c r="AL17" s="3202"/>
      <c r="AM17" s="3202"/>
      <c r="AN17" s="3202"/>
      <c r="AO17" s="3240">
        <v>43486</v>
      </c>
      <c r="AP17" s="3241">
        <v>43791</v>
      </c>
      <c r="AQ17" s="2449"/>
    </row>
    <row r="18" spans="1:44" s="653" customFormat="1" ht="79.5" customHeight="1" x14ac:dyDescent="0.25">
      <c r="A18" s="662"/>
      <c r="B18" s="1271"/>
      <c r="C18" s="1271"/>
      <c r="D18" s="673"/>
      <c r="E18" s="674"/>
      <c r="F18" s="675"/>
      <c r="G18" s="152"/>
      <c r="H18" s="152"/>
      <c r="I18" s="1298"/>
      <c r="J18" s="2449"/>
      <c r="K18" s="2939"/>
      <c r="L18" s="2939"/>
      <c r="M18" s="2897"/>
      <c r="N18" s="2549"/>
      <c r="O18" s="2933"/>
      <c r="P18" s="3223"/>
      <c r="Q18" s="3274"/>
      <c r="R18" s="3225"/>
      <c r="S18" s="2939"/>
      <c r="T18" s="2404"/>
      <c r="U18" s="2404"/>
      <c r="V18" s="2001">
        <v>200000000</v>
      </c>
      <c r="W18" s="2085">
        <v>35</v>
      </c>
      <c r="X18" s="2087" t="s">
        <v>2316</v>
      </c>
      <c r="Y18" s="2449"/>
      <c r="Z18" s="3202"/>
      <c r="AA18" s="3202"/>
      <c r="AB18" s="3202"/>
      <c r="AC18" s="3202"/>
      <c r="AD18" s="3202"/>
      <c r="AE18" s="3202"/>
      <c r="AF18" s="3202"/>
      <c r="AG18" s="3202"/>
      <c r="AH18" s="3202"/>
      <c r="AI18" s="3202"/>
      <c r="AJ18" s="3202"/>
      <c r="AK18" s="3202"/>
      <c r="AL18" s="3202"/>
      <c r="AM18" s="3202"/>
      <c r="AN18" s="3202"/>
      <c r="AO18" s="2991"/>
      <c r="AP18" s="3242"/>
      <c r="AQ18" s="2449"/>
    </row>
    <row r="19" spans="1:44" s="653" customFormat="1" ht="19.5" customHeight="1" x14ac:dyDescent="0.25">
      <c r="A19" s="677"/>
      <c r="B19" s="678"/>
      <c r="C19" s="678"/>
      <c r="D19" s="677"/>
      <c r="E19" s="678"/>
      <c r="F19" s="679"/>
      <c r="G19" s="680">
        <v>17</v>
      </c>
      <c r="H19" s="336" t="s">
        <v>980</v>
      </c>
      <c r="I19" s="336"/>
      <c r="J19" s="190"/>
      <c r="K19" s="183"/>
      <c r="L19" s="183"/>
      <c r="M19" s="190"/>
      <c r="N19" s="568"/>
      <c r="O19" s="190"/>
      <c r="P19" s="183"/>
      <c r="Q19" s="190"/>
      <c r="R19" s="434"/>
      <c r="S19" s="183"/>
      <c r="T19" s="183"/>
      <c r="U19" s="183"/>
      <c r="V19" s="681"/>
      <c r="W19" s="190"/>
      <c r="X19" s="190"/>
      <c r="Y19" s="190"/>
      <c r="Z19" s="190"/>
      <c r="AA19" s="190"/>
      <c r="AB19" s="190"/>
      <c r="AC19" s="190"/>
      <c r="AD19" s="190"/>
      <c r="AE19" s="190"/>
      <c r="AF19" s="190"/>
      <c r="AG19" s="190"/>
      <c r="AH19" s="190"/>
      <c r="AI19" s="190"/>
      <c r="AJ19" s="190"/>
      <c r="AK19" s="190"/>
      <c r="AL19" s="190"/>
      <c r="AM19" s="190"/>
      <c r="AN19" s="671"/>
      <c r="AO19" s="671"/>
      <c r="AP19" s="671"/>
      <c r="AQ19" s="682"/>
    </row>
    <row r="20" spans="1:44" s="653" customFormat="1" ht="94.5" customHeight="1" x14ac:dyDescent="0.25">
      <c r="A20" s="683"/>
      <c r="B20" s="684"/>
      <c r="C20" s="684"/>
      <c r="D20" s="685"/>
      <c r="E20" s="288"/>
      <c r="F20" s="288"/>
      <c r="G20" s="686"/>
      <c r="H20" s="687"/>
      <c r="I20" s="688"/>
      <c r="J20" s="689">
        <v>68</v>
      </c>
      <c r="K20" s="690" t="s">
        <v>981</v>
      </c>
      <c r="L20" s="690" t="s">
        <v>982</v>
      </c>
      <c r="M20" s="1283">
        <v>4500</v>
      </c>
      <c r="N20" s="2897" t="s">
        <v>983</v>
      </c>
      <c r="O20" s="2897" t="s">
        <v>984</v>
      </c>
      <c r="P20" s="2939" t="s">
        <v>985</v>
      </c>
      <c r="Q20" s="1302">
        <f>V20/R20*100</f>
        <v>0.32615786040443573</v>
      </c>
      <c r="R20" s="3225">
        <f>+V20+V21+V22+V23+V24+V25+V26</f>
        <v>1533000000</v>
      </c>
      <c r="S20" s="2939" t="s">
        <v>986</v>
      </c>
      <c r="T20" s="2590" t="s">
        <v>987</v>
      </c>
      <c r="U20" s="1304" t="s">
        <v>988</v>
      </c>
      <c r="V20" s="2116">
        <v>5000000</v>
      </c>
      <c r="W20" s="2109">
        <v>20</v>
      </c>
      <c r="X20" s="2111" t="s">
        <v>91</v>
      </c>
      <c r="Y20" s="3202"/>
      <c r="Z20" s="3202"/>
      <c r="AA20" s="3202"/>
      <c r="AB20" s="3202"/>
      <c r="AC20" s="3202"/>
      <c r="AD20" s="3202">
        <v>1762</v>
      </c>
      <c r="AE20" s="3202">
        <v>101</v>
      </c>
      <c r="AF20" s="3202">
        <v>277</v>
      </c>
      <c r="AG20" s="3202">
        <v>0</v>
      </c>
      <c r="AH20" s="3202">
        <v>0</v>
      </c>
      <c r="AI20" s="3202">
        <v>0</v>
      </c>
      <c r="AJ20" s="3202">
        <v>0</v>
      </c>
      <c r="AK20" s="3202">
        <v>2907</v>
      </c>
      <c r="AL20" s="3202">
        <v>2589</v>
      </c>
      <c r="AM20" s="3202">
        <v>2954</v>
      </c>
      <c r="AN20" s="3202">
        <v>10590</v>
      </c>
      <c r="AO20" s="1734">
        <v>43486</v>
      </c>
      <c r="AP20" s="1734">
        <v>43791</v>
      </c>
      <c r="AQ20" s="2449" t="s">
        <v>989</v>
      </c>
    </row>
    <row r="21" spans="1:44" s="653" customFormat="1" ht="75" customHeight="1" x14ac:dyDescent="0.25">
      <c r="A21" s="683"/>
      <c r="B21" s="684"/>
      <c r="C21" s="684"/>
      <c r="D21" s="685"/>
      <c r="E21" s="288"/>
      <c r="F21" s="288"/>
      <c r="G21" s="685"/>
      <c r="H21" s="288"/>
      <c r="I21" s="691"/>
      <c r="J21" s="692">
        <v>69</v>
      </c>
      <c r="K21" s="591" t="s">
        <v>990</v>
      </c>
      <c r="L21" s="690" t="s">
        <v>991</v>
      </c>
      <c r="M21" s="1233">
        <v>1</v>
      </c>
      <c r="N21" s="2897"/>
      <c r="O21" s="2897"/>
      <c r="P21" s="2939"/>
      <c r="Q21" s="1301">
        <f>+V21/R20*100</f>
        <v>0.32615786040443573</v>
      </c>
      <c r="R21" s="3225"/>
      <c r="S21" s="2939"/>
      <c r="T21" s="2590"/>
      <c r="U21" s="1304" t="s">
        <v>992</v>
      </c>
      <c r="V21" s="2116">
        <v>5000000</v>
      </c>
      <c r="W21" s="2117">
        <v>20</v>
      </c>
      <c r="X21" s="2108" t="s">
        <v>91</v>
      </c>
      <c r="Y21" s="3202"/>
      <c r="Z21" s="3202"/>
      <c r="AA21" s="3202"/>
      <c r="AB21" s="3202"/>
      <c r="AC21" s="3202"/>
      <c r="AD21" s="3202"/>
      <c r="AE21" s="3202"/>
      <c r="AF21" s="3202"/>
      <c r="AG21" s="3202"/>
      <c r="AH21" s="3202"/>
      <c r="AI21" s="3202"/>
      <c r="AJ21" s="3202"/>
      <c r="AK21" s="3202"/>
      <c r="AL21" s="3202"/>
      <c r="AM21" s="3202"/>
      <c r="AN21" s="3202"/>
      <c r="AO21" s="1734">
        <v>43486</v>
      </c>
      <c r="AP21" s="1734">
        <v>43791</v>
      </c>
      <c r="AQ21" s="2449"/>
    </row>
    <row r="22" spans="1:44" s="653" customFormat="1" ht="58.5" customHeight="1" x14ac:dyDescent="0.25">
      <c r="A22" s="683"/>
      <c r="B22" s="684"/>
      <c r="C22" s="684"/>
      <c r="D22" s="685"/>
      <c r="E22" s="288"/>
      <c r="F22" s="288"/>
      <c r="G22" s="685"/>
      <c r="H22" s="288"/>
      <c r="I22" s="691"/>
      <c r="J22" s="3269">
        <v>70</v>
      </c>
      <c r="K22" s="2938" t="s">
        <v>993</v>
      </c>
      <c r="L22" s="2590" t="s">
        <v>994</v>
      </c>
      <c r="M22" s="3151">
        <v>490</v>
      </c>
      <c r="N22" s="2897"/>
      <c r="O22" s="2897"/>
      <c r="P22" s="2939"/>
      <c r="Q22" s="3271">
        <f>+(V22+V23)/R20*100</f>
        <v>0.65231572080887146</v>
      </c>
      <c r="R22" s="3225"/>
      <c r="S22" s="2939"/>
      <c r="T22" s="2590"/>
      <c r="U22" s="1231" t="s">
        <v>995</v>
      </c>
      <c r="V22" s="2116">
        <v>10000000</v>
      </c>
      <c r="W22" s="2117">
        <v>20</v>
      </c>
      <c r="X22" s="2108" t="s">
        <v>91</v>
      </c>
      <c r="Y22" s="3202"/>
      <c r="Z22" s="3202"/>
      <c r="AA22" s="3202"/>
      <c r="AB22" s="3202"/>
      <c r="AC22" s="3202"/>
      <c r="AD22" s="3202"/>
      <c r="AE22" s="3202"/>
      <c r="AF22" s="3202"/>
      <c r="AG22" s="3202"/>
      <c r="AH22" s="3202"/>
      <c r="AI22" s="3202"/>
      <c r="AJ22" s="3202"/>
      <c r="AK22" s="3202"/>
      <c r="AL22" s="3202"/>
      <c r="AM22" s="3202"/>
      <c r="AN22" s="3202"/>
      <c r="AO22" s="1734">
        <v>43486</v>
      </c>
      <c r="AP22" s="1734">
        <v>43791</v>
      </c>
      <c r="AQ22" s="2449"/>
    </row>
    <row r="23" spans="1:44" s="653" customFormat="1" ht="89.25" customHeight="1" x14ac:dyDescent="0.25">
      <c r="A23" s="683"/>
      <c r="B23" s="684"/>
      <c r="C23" s="684"/>
      <c r="D23" s="685"/>
      <c r="E23" s="288"/>
      <c r="F23" s="288"/>
      <c r="G23" s="685"/>
      <c r="H23" s="288"/>
      <c r="I23" s="691"/>
      <c r="J23" s="3270"/>
      <c r="K23" s="2939"/>
      <c r="L23" s="2590"/>
      <c r="M23" s="3195"/>
      <c r="N23" s="2897"/>
      <c r="O23" s="2897"/>
      <c r="P23" s="2939"/>
      <c r="Q23" s="3272"/>
      <c r="R23" s="3225"/>
      <c r="S23" s="2939"/>
      <c r="T23" s="2590"/>
      <c r="U23" s="1220" t="s">
        <v>996</v>
      </c>
      <c r="V23" s="2114"/>
      <c r="W23" s="2117"/>
      <c r="X23" s="1996"/>
      <c r="Y23" s="3202"/>
      <c r="Z23" s="3202"/>
      <c r="AA23" s="3202"/>
      <c r="AB23" s="3202"/>
      <c r="AC23" s="3202"/>
      <c r="AD23" s="3202"/>
      <c r="AE23" s="3202"/>
      <c r="AF23" s="3202"/>
      <c r="AG23" s="3202"/>
      <c r="AH23" s="3202"/>
      <c r="AI23" s="3202"/>
      <c r="AJ23" s="3202"/>
      <c r="AK23" s="3202"/>
      <c r="AL23" s="3202"/>
      <c r="AM23" s="3202"/>
      <c r="AN23" s="3202"/>
      <c r="AO23" s="1062"/>
      <c r="AP23" s="1062"/>
      <c r="AQ23" s="2449"/>
    </row>
    <row r="24" spans="1:44" s="653" customFormat="1" ht="60" customHeight="1" x14ac:dyDescent="0.25">
      <c r="A24" s="683"/>
      <c r="B24" s="684"/>
      <c r="C24" s="684"/>
      <c r="D24" s="685"/>
      <c r="E24" s="288"/>
      <c r="F24" s="288"/>
      <c r="G24" s="685"/>
      <c r="H24" s="288"/>
      <c r="I24" s="691"/>
      <c r="J24" s="692">
        <v>71</v>
      </c>
      <c r="K24" s="591" t="s">
        <v>997</v>
      </c>
      <c r="L24" s="591" t="s">
        <v>998</v>
      </c>
      <c r="M24" s="1284">
        <v>2570</v>
      </c>
      <c r="N24" s="2897"/>
      <c r="O24" s="2897"/>
      <c r="P24" s="2939"/>
      <c r="Q24" s="1301">
        <f>+V24/R20*100</f>
        <v>0</v>
      </c>
      <c r="R24" s="3225"/>
      <c r="S24" s="2939"/>
      <c r="T24" s="2590"/>
      <c r="U24" s="1231" t="s">
        <v>999</v>
      </c>
      <c r="V24" s="2000">
        <v>0</v>
      </c>
      <c r="W24" s="2117"/>
      <c r="X24" s="1996"/>
      <c r="Y24" s="3202"/>
      <c r="Z24" s="3202"/>
      <c r="AA24" s="3202"/>
      <c r="AB24" s="3202"/>
      <c r="AC24" s="3202"/>
      <c r="AD24" s="3202"/>
      <c r="AE24" s="3202"/>
      <c r="AF24" s="3202"/>
      <c r="AG24" s="3202">
        <v>0</v>
      </c>
      <c r="AH24" s="3202"/>
      <c r="AI24" s="3202"/>
      <c r="AJ24" s="3202"/>
      <c r="AK24" s="3202"/>
      <c r="AL24" s="3202"/>
      <c r="AM24" s="3202"/>
      <c r="AN24" s="3202"/>
      <c r="AO24" s="1062"/>
      <c r="AP24" s="1062"/>
      <c r="AQ24" s="2449"/>
    </row>
    <row r="25" spans="1:44" s="653" customFormat="1" ht="85.5" customHeight="1" x14ac:dyDescent="0.25">
      <c r="A25" s="683"/>
      <c r="B25" s="684"/>
      <c r="C25" s="684"/>
      <c r="D25" s="685"/>
      <c r="E25" s="288"/>
      <c r="F25" s="288"/>
      <c r="G25" s="685"/>
      <c r="H25" s="288"/>
      <c r="I25" s="691"/>
      <c r="J25" s="692">
        <v>72</v>
      </c>
      <c r="K25" s="591" t="s">
        <v>1001</v>
      </c>
      <c r="L25" s="690" t="s">
        <v>1002</v>
      </c>
      <c r="M25" s="1295">
        <v>455</v>
      </c>
      <c r="N25" s="2897"/>
      <c r="O25" s="2897"/>
      <c r="P25" s="2939"/>
      <c r="Q25" s="1301">
        <f>+V25/R20*100</f>
        <v>0.32615786040443573</v>
      </c>
      <c r="R25" s="3225"/>
      <c r="S25" s="2939"/>
      <c r="T25" s="2590"/>
      <c r="U25" s="1231" t="s">
        <v>2139</v>
      </c>
      <c r="V25" s="2000">
        <v>5000000</v>
      </c>
      <c r="W25" s="2117">
        <v>20</v>
      </c>
      <c r="X25" s="2108" t="s">
        <v>91</v>
      </c>
      <c r="Y25" s="3202"/>
      <c r="Z25" s="3202"/>
      <c r="AA25" s="3202"/>
      <c r="AB25" s="3202"/>
      <c r="AC25" s="3202"/>
      <c r="AD25" s="3202"/>
      <c r="AE25" s="3202"/>
      <c r="AF25" s="3202"/>
      <c r="AG25" s="3202"/>
      <c r="AH25" s="3202"/>
      <c r="AI25" s="3202"/>
      <c r="AJ25" s="3202"/>
      <c r="AK25" s="3202"/>
      <c r="AL25" s="3202"/>
      <c r="AM25" s="3202"/>
      <c r="AN25" s="3202"/>
      <c r="AO25" s="1734">
        <v>43486</v>
      </c>
      <c r="AP25" s="1734">
        <v>43791</v>
      </c>
      <c r="AQ25" s="2449"/>
    </row>
    <row r="26" spans="1:44" s="653" customFormat="1" ht="68.25" customHeight="1" x14ac:dyDescent="0.25">
      <c r="A26" s="683"/>
      <c r="B26" s="684"/>
      <c r="C26" s="684"/>
      <c r="D26" s="685"/>
      <c r="E26" s="288"/>
      <c r="F26" s="288"/>
      <c r="G26" s="685"/>
      <c r="H26" s="288"/>
      <c r="I26" s="691"/>
      <c r="J26" s="1300">
        <v>73</v>
      </c>
      <c r="K26" s="693" t="s">
        <v>1003</v>
      </c>
      <c r="L26" s="693" t="s">
        <v>185</v>
      </c>
      <c r="M26" s="1297">
        <v>1</v>
      </c>
      <c r="N26" s="2897"/>
      <c r="O26" s="2897"/>
      <c r="P26" s="2939"/>
      <c r="Q26" s="1301">
        <f>+V26/R20*100</f>
        <v>98.36921069797782</v>
      </c>
      <c r="R26" s="3225"/>
      <c r="S26" s="2939"/>
      <c r="T26" s="2590"/>
      <c r="U26" s="1293" t="s">
        <v>2140</v>
      </c>
      <c r="V26" s="2005">
        <v>1508000000</v>
      </c>
      <c r="W26" s="2117">
        <v>25</v>
      </c>
      <c r="X26" s="2108" t="s">
        <v>1000</v>
      </c>
      <c r="Y26" s="3215"/>
      <c r="Z26" s="3215"/>
      <c r="AA26" s="3215"/>
      <c r="AB26" s="3215"/>
      <c r="AC26" s="3215"/>
      <c r="AD26" s="3215"/>
      <c r="AE26" s="3215"/>
      <c r="AF26" s="3215"/>
      <c r="AG26" s="3215"/>
      <c r="AH26" s="3215"/>
      <c r="AI26" s="3215"/>
      <c r="AJ26" s="3215"/>
      <c r="AK26" s="3215"/>
      <c r="AL26" s="3215"/>
      <c r="AM26" s="3215"/>
      <c r="AN26" s="3215"/>
      <c r="AO26" s="1735">
        <v>43503</v>
      </c>
      <c r="AP26" s="1735">
        <v>43798</v>
      </c>
      <c r="AQ26" s="2450"/>
    </row>
    <row r="27" spans="1:44" s="653" customFormat="1" ht="63.75" customHeight="1" x14ac:dyDescent="0.25">
      <c r="A27" s="683"/>
      <c r="B27" s="684"/>
      <c r="C27" s="684"/>
      <c r="D27" s="3197"/>
      <c r="E27" s="288"/>
      <c r="F27" s="3199"/>
      <c r="G27" s="3197"/>
      <c r="H27" s="288"/>
      <c r="I27" s="3199"/>
      <c r="J27" s="3201">
        <v>74</v>
      </c>
      <c r="K27" s="3203" t="s">
        <v>1004</v>
      </c>
      <c r="L27" s="3203" t="s">
        <v>1005</v>
      </c>
      <c r="M27" s="3188">
        <v>2232</v>
      </c>
      <c r="N27" s="2591" t="s">
        <v>2319</v>
      </c>
      <c r="O27" s="2591" t="s">
        <v>1006</v>
      </c>
      <c r="P27" s="2590" t="s">
        <v>1007</v>
      </c>
      <c r="Q27" s="3191">
        <v>1</v>
      </c>
      <c r="R27" s="3194">
        <f>+V29+V28+V27</f>
        <v>143569000000</v>
      </c>
      <c r="S27" s="2939" t="s">
        <v>1008</v>
      </c>
      <c r="T27" s="2939" t="s">
        <v>1009</v>
      </c>
      <c r="U27" s="2403" t="s">
        <v>2141</v>
      </c>
      <c r="V27" s="2005">
        <v>120491000000</v>
      </c>
      <c r="W27" s="2109">
        <v>25</v>
      </c>
      <c r="X27" s="2108" t="s">
        <v>1000</v>
      </c>
      <c r="Y27" s="3151">
        <v>20555</v>
      </c>
      <c r="Z27" s="3151">
        <v>21361</v>
      </c>
      <c r="AA27" s="3188">
        <v>30460</v>
      </c>
      <c r="AB27" s="3188">
        <v>9593</v>
      </c>
      <c r="AC27" s="3188">
        <v>1762</v>
      </c>
      <c r="AD27" s="3188">
        <v>101</v>
      </c>
      <c r="AE27" s="3188">
        <v>308</v>
      </c>
      <c r="AF27" s="3188">
        <v>277</v>
      </c>
      <c r="AG27" s="3188">
        <v>0</v>
      </c>
      <c r="AH27" s="3188">
        <v>0</v>
      </c>
      <c r="AI27" s="3188">
        <v>0</v>
      </c>
      <c r="AJ27" s="3188">
        <v>0</v>
      </c>
      <c r="AK27" s="3176">
        <v>2907</v>
      </c>
      <c r="AL27" s="3176">
        <v>2589</v>
      </c>
      <c r="AM27" s="3176">
        <v>2954</v>
      </c>
      <c r="AN27" s="3179">
        <v>41916</v>
      </c>
      <c r="AO27" s="3182">
        <v>43466</v>
      </c>
      <c r="AP27" s="3182">
        <v>43830</v>
      </c>
      <c r="AQ27" s="3185" t="s">
        <v>989</v>
      </c>
    </row>
    <row r="28" spans="1:44" s="653" customFormat="1" ht="54.75" customHeight="1" x14ac:dyDescent="0.25">
      <c r="A28" s="683"/>
      <c r="B28" s="684"/>
      <c r="C28" s="684"/>
      <c r="D28" s="3197"/>
      <c r="E28" s="288"/>
      <c r="F28" s="3199"/>
      <c r="G28" s="3197"/>
      <c r="H28" s="288"/>
      <c r="I28" s="3199"/>
      <c r="J28" s="3202"/>
      <c r="K28" s="3204"/>
      <c r="L28" s="3204"/>
      <c r="M28" s="3189"/>
      <c r="N28" s="2591"/>
      <c r="O28" s="2591"/>
      <c r="P28" s="2590"/>
      <c r="Q28" s="3192"/>
      <c r="R28" s="3194"/>
      <c r="S28" s="2939"/>
      <c r="T28" s="2939"/>
      <c r="U28" s="2404"/>
      <c r="V28" s="2005">
        <v>22161000000</v>
      </c>
      <c r="W28" s="2109">
        <v>26</v>
      </c>
      <c r="X28" s="2092" t="s">
        <v>2318</v>
      </c>
      <c r="Y28" s="3195"/>
      <c r="Z28" s="3195"/>
      <c r="AA28" s="3189"/>
      <c r="AB28" s="3189"/>
      <c r="AC28" s="3189"/>
      <c r="AD28" s="3189"/>
      <c r="AE28" s="3189"/>
      <c r="AF28" s="3189"/>
      <c r="AG28" s="3189"/>
      <c r="AH28" s="3189"/>
      <c r="AI28" s="3189"/>
      <c r="AJ28" s="3189"/>
      <c r="AK28" s="3177"/>
      <c r="AL28" s="3177"/>
      <c r="AM28" s="3177"/>
      <c r="AN28" s="3180"/>
      <c r="AO28" s="3183"/>
      <c r="AP28" s="3183"/>
      <c r="AQ28" s="3186"/>
    </row>
    <row r="29" spans="1:44" s="653" customFormat="1" ht="47.25" customHeight="1" x14ac:dyDescent="0.25">
      <c r="A29" s="683"/>
      <c r="B29" s="684"/>
      <c r="C29" s="684"/>
      <c r="D29" s="3198"/>
      <c r="E29" s="694"/>
      <c r="F29" s="3200"/>
      <c r="G29" s="3198"/>
      <c r="H29" s="694"/>
      <c r="I29" s="3200"/>
      <c r="J29" s="3202"/>
      <c r="K29" s="3205"/>
      <c r="L29" s="3205"/>
      <c r="M29" s="3190"/>
      <c r="N29" s="2591"/>
      <c r="O29" s="2591"/>
      <c r="P29" s="2590"/>
      <c r="Q29" s="3193"/>
      <c r="R29" s="3194"/>
      <c r="S29" s="2992"/>
      <c r="T29" s="2992"/>
      <c r="U29" s="2405"/>
      <c r="V29" s="2115">
        <v>917000000</v>
      </c>
      <c r="W29" s="2100">
        <v>146</v>
      </c>
      <c r="X29" s="2092" t="s">
        <v>2318</v>
      </c>
      <c r="Y29" s="3196"/>
      <c r="Z29" s="3196"/>
      <c r="AA29" s="3190"/>
      <c r="AB29" s="3190"/>
      <c r="AC29" s="3190"/>
      <c r="AD29" s="3190"/>
      <c r="AE29" s="3190"/>
      <c r="AF29" s="3190"/>
      <c r="AG29" s="3190"/>
      <c r="AH29" s="3190"/>
      <c r="AI29" s="3190">
        <v>0</v>
      </c>
      <c r="AJ29" s="3190">
        <v>0</v>
      </c>
      <c r="AK29" s="3178"/>
      <c r="AL29" s="3178"/>
      <c r="AM29" s="3178"/>
      <c r="AN29" s="3181"/>
      <c r="AO29" s="3184"/>
      <c r="AP29" s="3184"/>
      <c r="AQ29" s="3187"/>
    </row>
    <row r="30" spans="1:44" s="653" customFormat="1" ht="15.75" x14ac:dyDescent="0.25">
      <c r="A30" s="677"/>
      <c r="B30" s="678"/>
      <c r="C30" s="679"/>
      <c r="D30" s="168">
        <v>6</v>
      </c>
      <c r="E30" s="695" t="s">
        <v>1010</v>
      </c>
      <c r="F30" s="695"/>
      <c r="G30" s="695"/>
      <c r="H30" s="695"/>
      <c r="I30" s="695"/>
      <c r="J30" s="695"/>
      <c r="K30" s="421"/>
      <c r="L30" s="421"/>
      <c r="M30" s="420"/>
      <c r="N30" s="422"/>
      <c r="O30" s="422"/>
      <c r="P30" s="421"/>
      <c r="Q30" s="696"/>
      <c r="R30" s="433"/>
      <c r="S30" s="421"/>
      <c r="T30" s="421"/>
      <c r="U30" s="421"/>
      <c r="V30" s="697"/>
      <c r="W30" s="609"/>
      <c r="X30" s="422"/>
      <c r="Y30" s="422"/>
      <c r="Z30" s="422"/>
      <c r="AA30" s="420"/>
      <c r="AB30" s="420"/>
      <c r="AC30" s="420"/>
      <c r="AD30" s="420"/>
      <c r="AE30" s="420"/>
      <c r="AF30" s="420"/>
      <c r="AG30" s="420"/>
      <c r="AH30" s="698"/>
      <c r="AI30" s="698"/>
      <c r="AJ30" s="660"/>
      <c r="AK30" s="660"/>
      <c r="AL30" s="660"/>
      <c r="AM30" s="660"/>
      <c r="AN30" s="660"/>
      <c r="AO30" s="660"/>
      <c r="AP30" s="660"/>
      <c r="AQ30" s="699"/>
      <c r="AR30" s="700"/>
    </row>
    <row r="31" spans="1:44" s="653" customFormat="1" ht="15.75" x14ac:dyDescent="0.25">
      <c r="A31" s="677"/>
      <c r="B31" s="701"/>
      <c r="C31" s="701"/>
      <c r="D31" s="702"/>
      <c r="E31" s="703"/>
      <c r="F31" s="704"/>
      <c r="G31" s="705">
        <v>19</v>
      </c>
      <c r="H31" s="1221" t="s">
        <v>1011</v>
      </c>
      <c r="I31" s="1221"/>
      <c r="J31" s="1221"/>
      <c r="K31" s="183"/>
      <c r="L31" s="183"/>
      <c r="M31" s="190"/>
      <c r="N31" s="184"/>
      <c r="O31" s="190"/>
      <c r="P31" s="183"/>
      <c r="Q31" s="190"/>
      <c r="R31" s="434"/>
      <c r="S31" s="183"/>
      <c r="T31" s="183"/>
      <c r="U31" s="183"/>
      <c r="V31" s="706"/>
      <c r="W31" s="190"/>
      <c r="X31" s="190"/>
      <c r="Y31" s="190"/>
      <c r="Z31" s="190"/>
      <c r="AA31" s="190"/>
      <c r="AB31" s="190"/>
      <c r="AC31" s="190"/>
      <c r="AD31" s="190"/>
      <c r="AE31" s="190"/>
      <c r="AF31" s="190"/>
      <c r="AG31" s="190"/>
      <c r="AH31" s="190"/>
      <c r="AI31" s="190"/>
      <c r="AJ31" s="671"/>
      <c r="AK31" s="671"/>
      <c r="AL31" s="671"/>
      <c r="AM31" s="671"/>
      <c r="AN31" s="671"/>
      <c r="AO31" s="671"/>
      <c r="AP31" s="671"/>
      <c r="AQ31" s="682"/>
      <c r="AR31" s="700"/>
    </row>
    <row r="32" spans="1:44" s="653" customFormat="1" ht="82.5" customHeight="1" x14ac:dyDescent="0.25">
      <c r="A32" s="202"/>
      <c r="B32" s="201"/>
      <c r="C32" s="201"/>
      <c r="D32" s="707"/>
      <c r="E32" s="701"/>
      <c r="F32" s="708"/>
      <c r="G32" s="201"/>
      <c r="H32" s="201"/>
      <c r="I32" s="201"/>
      <c r="J32" s="1282">
        <v>75</v>
      </c>
      <c r="K32" s="690" t="s">
        <v>1012</v>
      </c>
      <c r="L32" s="690" t="s">
        <v>1013</v>
      </c>
      <c r="M32" s="1283">
        <v>36</v>
      </c>
      <c r="N32" s="709"/>
      <c r="O32" s="2897" t="s">
        <v>1014</v>
      </c>
      <c r="P32" s="2939" t="s">
        <v>1015</v>
      </c>
      <c r="Q32" s="1256">
        <v>0</v>
      </c>
      <c r="R32" s="3218">
        <f>+V33+V36</f>
        <v>10000000</v>
      </c>
      <c r="S32" s="2939" t="s">
        <v>1016</v>
      </c>
      <c r="T32" s="690" t="s">
        <v>1017</v>
      </c>
      <c r="U32" s="1303" t="s">
        <v>1018</v>
      </c>
      <c r="V32" s="2011"/>
      <c r="W32" s="1997"/>
      <c r="X32" s="1996"/>
      <c r="Y32" s="3195">
        <v>20555</v>
      </c>
      <c r="Z32" s="3195">
        <v>21361</v>
      </c>
      <c r="AA32" s="3195">
        <v>30460</v>
      </c>
      <c r="AB32" s="3195">
        <v>9593</v>
      </c>
      <c r="AC32" s="3195">
        <v>1762</v>
      </c>
      <c r="AD32" s="3195">
        <v>101</v>
      </c>
      <c r="AE32" s="3195">
        <v>308</v>
      </c>
      <c r="AF32" s="3195">
        <v>277</v>
      </c>
      <c r="AG32" s="3195">
        <v>0</v>
      </c>
      <c r="AH32" s="3195">
        <v>0</v>
      </c>
      <c r="AI32" s="3195">
        <v>0</v>
      </c>
      <c r="AJ32" s="3195">
        <v>0</v>
      </c>
      <c r="AK32" s="3195">
        <v>2907</v>
      </c>
      <c r="AL32" s="3195">
        <v>2589</v>
      </c>
      <c r="AM32" s="3195">
        <v>2954</v>
      </c>
      <c r="AN32" s="3195">
        <v>41916</v>
      </c>
      <c r="AO32" s="1736"/>
      <c r="AP32" s="1737"/>
      <c r="AQ32" s="2897" t="s">
        <v>971</v>
      </c>
      <c r="AR32" s="700"/>
    </row>
    <row r="33" spans="1:44" s="653" customFormat="1" ht="128.25" customHeight="1" x14ac:dyDescent="0.25">
      <c r="A33" s="685"/>
      <c r="B33" s="288"/>
      <c r="C33" s="288"/>
      <c r="D33" s="707"/>
      <c r="E33" s="701"/>
      <c r="F33" s="708"/>
      <c r="G33" s="201"/>
      <c r="H33" s="201"/>
      <c r="I33" s="201"/>
      <c r="J33" s="1280">
        <v>76</v>
      </c>
      <c r="K33" s="693" t="s">
        <v>1019</v>
      </c>
      <c r="L33" s="693" t="s">
        <v>1020</v>
      </c>
      <c r="M33" s="1235">
        <v>1200</v>
      </c>
      <c r="N33" s="2897" t="s">
        <v>2329</v>
      </c>
      <c r="O33" s="2897"/>
      <c r="P33" s="2939"/>
      <c r="Q33" s="1294">
        <f>+V33/R32</f>
        <v>1</v>
      </c>
      <c r="R33" s="3218"/>
      <c r="S33" s="2939"/>
      <c r="T33" s="693" t="s">
        <v>1021</v>
      </c>
      <c r="U33" s="1225" t="s">
        <v>1022</v>
      </c>
      <c r="V33" s="2113">
        <v>10000000</v>
      </c>
      <c r="W33" s="2093">
        <v>20</v>
      </c>
      <c r="X33" s="2118" t="s">
        <v>2275</v>
      </c>
      <c r="Y33" s="3195"/>
      <c r="Z33" s="3195"/>
      <c r="AA33" s="3195"/>
      <c r="AB33" s="3195"/>
      <c r="AC33" s="3195"/>
      <c r="AD33" s="3195"/>
      <c r="AE33" s="3195"/>
      <c r="AF33" s="3195"/>
      <c r="AG33" s="3195"/>
      <c r="AH33" s="3195"/>
      <c r="AI33" s="3195"/>
      <c r="AJ33" s="3195"/>
      <c r="AK33" s="3195"/>
      <c r="AL33" s="3195"/>
      <c r="AM33" s="3195"/>
      <c r="AN33" s="3195"/>
      <c r="AO33" s="1736">
        <v>43500</v>
      </c>
      <c r="AP33" s="1737">
        <v>43798</v>
      </c>
      <c r="AQ33" s="2897"/>
      <c r="AR33" s="700"/>
    </row>
    <row r="34" spans="1:44" s="653" customFormat="1" ht="67.5" customHeight="1" x14ac:dyDescent="0.25">
      <c r="A34" s="685"/>
      <c r="B34" s="288"/>
      <c r="C34" s="288"/>
      <c r="D34" s="707"/>
      <c r="E34" s="701"/>
      <c r="F34" s="708"/>
      <c r="G34" s="201"/>
      <c r="H34" s="201"/>
      <c r="I34" s="201"/>
      <c r="J34" s="1226">
        <v>77</v>
      </c>
      <c r="K34" s="591" t="s">
        <v>1023</v>
      </c>
      <c r="L34" s="591" t="s">
        <v>1024</v>
      </c>
      <c r="M34" s="1233">
        <v>80</v>
      </c>
      <c r="N34" s="2897"/>
      <c r="O34" s="2897"/>
      <c r="P34" s="2939"/>
      <c r="Q34" s="1255">
        <v>0</v>
      </c>
      <c r="R34" s="3218"/>
      <c r="S34" s="2939"/>
      <c r="T34" s="591" t="s">
        <v>1025</v>
      </c>
      <c r="U34" s="1231" t="s">
        <v>1026</v>
      </c>
      <c r="V34" s="2006"/>
      <c r="W34" s="1997"/>
      <c r="X34" s="2118"/>
      <c r="Y34" s="3195"/>
      <c r="Z34" s="3195"/>
      <c r="AA34" s="3195"/>
      <c r="AB34" s="3195"/>
      <c r="AC34" s="3195"/>
      <c r="AD34" s="3195"/>
      <c r="AE34" s="3195"/>
      <c r="AF34" s="3195"/>
      <c r="AG34" s="3195"/>
      <c r="AH34" s="3195"/>
      <c r="AI34" s="3195"/>
      <c r="AJ34" s="3195"/>
      <c r="AK34" s="3195"/>
      <c r="AL34" s="3195"/>
      <c r="AM34" s="3195"/>
      <c r="AN34" s="3195"/>
      <c r="AO34" s="1736"/>
      <c r="AP34" s="1737"/>
      <c r="AQ34" s="2897"/>
      <c r="AR34" s="700"/>
    </row>
    <row r="35" spans="1:44" s="653" customFormat="1" ht="106.5" customHeight="1" x14ac:dyDescent="0.25">
      <c r="A35" s="685"/>
      <c r="B35" s="288"/>
      <c r="C35" s="288"/>
      <c r="D35" s="707"/>
      <c r="E35" s="701"/>
      <c r="F35" s="708"/>
      <c r="G35" s="201"/>
      <c r="H35" s="201"/>
      <c r="I35" s="201"/>
      <c r="J35" s="1226">
        <v>78</v>
      </c>
      <c r="K35" s="591" t="s">
        <v>1027</v>
      </c>
      <c r="L35" s="591" t="s">
        <v>1028</v>
      </c>
      <c r="M35" s="1233">
        <v>15</v>
      </c>
      <c r="N35" s="2897"/>
      <c r="O35" s="2897"/>
      <c r="P35" s="2939"/>
      <c r="Q35" s="1255">
        <v>0</v>
      </c>
      <c r="R35" s="3218"/>
      <c r="S35" s="2939"/>
      <c r="T35" s="591" t="s">
        <v>1029</v>
      </c>
      <c r="U35" s="1231" t="s">
        <v>1030</v>
      </c>
      <c r="V35" s="2006"/>
      <c r="W35" s="1997"/>
      <c r="X35" s="2118"/>
      <c r="Y35" s="3195"/>
      <c r="Z35" s="3195"/>
      <c r="AA35" s="3195"/>
      <c r="AB35" s="3195"/>
      <c r="AC35" s="3195"/>
      <c r="AD35" s="3195"/>
      <c r="AE35" s="3195"/>
      <c r="AF35" s="3195"/>
      <c r="AG35" s="3195"/>
      <c r="AH35" s="3195"/>
      <c r="AI35" s="3195"/>
      <c r="AJ35" s="3195"/>
      <c r="AK35" s="3195"/>
      <c r="AL35" s="3195"/>
      <c r="AM35" s="3195"/>
      <c r="AN35" s="3195"/>
      <c r="AO35" s="1736"/>
      <c r="AP35" s="1737"/>
      <c r="AQ35" s="2897"/>
      <c r="AR35" s="432"/>
    </row>
    <row r="36" spans="1:44" s="653" customFormat="1" ht="99" customHeight="1" x14ac:dyDescent="0.25">
      <c r="A36" s="685"/>
      <c r="B36" s="288"/>
      <c r="C36" s="288"/>
      <c r="D36" s="707"/>
      <c r="E36" s="701"/>
      <c r="F36" s="708"/>
      <c r="G36" s="201"/>
      <c r="H36" s="201"/>
      <c r="I36" s="201"/>
      <c r="J36" s="1226">
        <v>79</v>
      </c>
      <c r="K36" s="591" t="s">
        <v>1031</v>
      </c>
      <c r="L36" s="591" t="s">
        <v>1032</v>
      </c>
      <c r="M36" s="1233">
        <v>230</v>
      </c>
      <c r="N36" s="2897"/>
      <c r="O36" s="2897"/>
      <c r="P36" s="2939"/>
      <c r="Q36" s="1255">
        <f>+V36/R32</f>
        <v>0</v>
      </c>
      <c r="R36" s="3218"/>
      <c r="S36" s="2939"/>
      <c r="T36" s="591" t="s">
        <v>1033</v>
      </c>
      <c r="U36" s="1231" t="s">
        <v>1034</v>
      </c>
      <c r="V36" s="2000"/>
      <c r="W36" s="1997"/>
      <c r="X36" s="2118"/>
      <c r="Y36" s="3195"/>
      <c r="Z36" s="3195"/>
      <c r="AA36" s="3195"/>
      <c r="AB36" s="3195"/>
      <c r="AC36" s="3195"/>
      <c r="AD36" s="3195"/>
      <c r="AE36" s="3195"/>
      <c r="AF36" s="3195"/>
      <c r="AG36" s="3195"/>
      <c r="AH36" s="3195"/>
      <c r="AI36" s="3195"/>
      <c r="AJ36" s="3195"/>
      <c r="AK36" s="3195"/>
      <c r="AL36" s="3195"/>
      <c r="AM36" s="3195"/>
      <c r="AN36" s="3195"/>
      <c r="AO36" s="1736"/>
      <c r="AP36" s="1737"/>
      <c r="AQ36" s="2897"/>
    </row>
    <row r="37" spans="1:44" s="653" customFormat="1" ht="79.5" customHeight="1" x14ac:dyDescent="0.25">
      <c r="A37" s="685"/>
      <c r="B37" s="288"/>
      <c r="C37" s="288"/>
      <c r="D37" s="707"/>
      <c r="E37" s="701"/>
      <c r="F37" s="708"/>
      <c r="G37" s="201"/>
      <c r="H37" s="201"/>
      <c r="I37" s="201"/>
      <c r="J37" s="1226">
        <v>80</v>
      </c>
      <c r="K37" s="591" t="s">
        <v>1035</v>
      </c>
      <c r="L37" s="591" t="s">
        <v>1036</v>
      </c>
      <c r="M37" s="1233">
        <v>4700</v>
      </c>
      <c r="N37" s="2897"/>
      <c r="O37" s="2897"/>
      <c r="P37" s="2939"/>
      <c r="Q37" s="1255">
        <v>0</v>
      </c>
      <c r="R37" s="3218"/>
      <c r="S37" s="2939"/>
      <c r="T37" s="591" t="s">
        <v>1037</v>
      </c>
      <c r="U37" s="1231" t="s">
        <v>1038</v>
      </c>
      <c r="V37" s="2006"/>
      <c r="W37" s="1997"/>
      <c r="X37" s="2118"/>
      <c r="Y37" s="3195"/>
      <c r="Z37" s="3195"/>
      <c r="AA37" s="3195"/>
      <c r="AB37" s="3195"/>
      <c r="AC37" s="3195"/>
      <c r="AD37" s="3195"/>
      <c r="AE37" s="3195"/>
      <c r="AF37" s="3195"/>
      <c r="AG37" s="3195"/>
      <c r="AH37" s="3195"/>
      <c r="AI37" s="3195"/>
      <c r="AJ37" s="3195"/>
      <c r="AK37" s="3195"/>
      <c r="AL37" s="3195"/>
      <c r="AM37" s="3195"/>
      <c r="AN37" s="3195"/>
      <c r="AO37" s="1736"/>
      <c r="AP37" s="1737"/>
      <c r="AQ37" s="2897"/>
    </row>
    <row r="38" spans="1:44" s="653" customFormat="1" ht="90" customHeight="1" x14ac:dyDescent="0.25">
      <c r="A38" s="685"/>
      <c r="B38" s="288"/>
      <c r="C38" s="288"/>
      <c r="D38" s="707"/>
      <c r="E38" s="701"/>
      <c r="F38" s="708"/>
      <c r="G38" s="201"/>
      <c r="H38" s="201"/>
      <c r="I38" s="201"/>
      <c r="J38" s="1226">
        <v>81</v>
      </c>
      <c r="K38" s="591" t="s">
        <v>1039</v>
      </c>
      <c r="L38" s="591" t="s">
        <v>1040</v>
      </c>
      <c r="M38" s="1233">
        <v>41</v>
      </c>
      <c r="N38" s="2897"/>
      <c r="O38" s="2897"/>
      <c r="P38" s="2939"/>
      <c r="Q38" s="1255">
        <v>0</v>
      </c>
      <c r="R38" s="3218"/>
      <c r="S38" s="2939"/>
      <c r="T38" s="591" t="s">
        <v>1017</v>
      </c>
      <c r="U38" s="1231" t="s">
        <v>1041</v>
      </c>
      <c r="V38" s="2006"/>
      <c r="W38" s="1997"/>
      <c r="X38" s="2118"/>
      <c r="Y38" s="3195"/>
      <c r="Z38" s="3195"/>
      <c r="AA38" s="3195"/>
      <c r="AB38" s="3195"/>
      <c r="AC38" s="3195"/>
      <c r="AD38" s="3195"/>
      <c r="AE38" s="3195"/>
      <c r="AF38" s="3195"/>
      <c r="AG38" s="3195"/>
      <c r="AH38" s="3195"/>
      <c r="AI38" s="3195"/>
      <c r="AJ38" s="3195"/>
      <c r="AK38" s="3195"/>
      <c r="AL38" s="3195"/>
      <c r="AM38" s="3195"/>
      <c r="AN38" s="3195"/>
      <c r="AO38" s="1737"/>
      <c r="AP38" s="1737"/>
      <c r="AQ38" s="2897"/>
    </row>
    <row r="39" spans="1:44" s="653" customFormat="1" ht="91.5" customHeight="1" x14ac:dyDescent="0.25">
      <c r="A39" s="685"/>
      <c r="B39" s="288"/>
      <c r="C39" s="288"/>
      <c r="D39" s="707"/>
      <c r="E39" s="701"/>
      <c r="F39" s="708"/>
      <c r="G39" s="201"/>
      <c r="H39" s="201"/>
      <c r="I39" s="201"/>
      <c r="J39" s="1280">
        <v>82</v>
      </c>
      <c r="K39" s="693" t="s">
        <v>1042</v>
      </c>
      <c r="L39" s="693" t="s">
        <v>1043</v>
      </c>
      <c r="M39" s="1235">
        <v>40</v>
      </c>
      <c r="N39" s="2898"/>
      <c r="O39" s="2897"/>
      <c r="P39" s="2939"/>
      <c r="Q39" s="1294">
        <v>0</v>
      </c>
      <c r="R39" s="3218"/>
      <c r="S39" s="2939"/>
      <c r="T39" s="693" t="s">
        <v>1017</v>
      </c>
      <c r="U39" s="1234" t="s">
        <v>1044</v>
      </c>
      <c r="V39" s="2010"/>
      <c r="W39" s="1997"/>
      <c r="X39" s="2118"/>
      <c r="Y39" s="3195"/>
      <c r="Z39" s="3195"/>
      <c r="AA39" s="3195"/>
      <c r="AB39" s="3195"/>
      <c r="AC39" s="3195"/>
      <c r="AD39" s="3195"/>
      <c r="AE39" s="3195"/>
      <c r="AF39" s="3195"/>
      <c r="AG39" s="3195"/>
      <c r="AH39" s="3195"/>
      <c r="AI39" s="3195"/>
      <c r="AJ39" s="3195"/>
      <c r="AK39" s="3195"/>
      <c r="AL39" s="3195"/>
      <c r="AM39" s="3195"/>
      <c r="AN39" s="3195"/>
      <c r="AO39" s="1737"/>
      <c r="AP39" s="1737"/>
      <c r="AQ39" s="2897"/>
    </row>
    <row r="40" spans="1:44" s="653" customFormat="1" ht="15.75" x14ac:dyDescent="0.25">
      <c r="A40" s="685"/>
      <c r="B40" s="288"/>
      <c r="C40" s="288"/>
      <c r="D40" s="685"/>
      <c r="E40" s="288"/>
      <c r="F40" s="691"/>
      <c r="G40" s="705">
        <v>20</v>
      </c>
      <c r="H40" s="1221" t="s">
        <v>1045</v>
      </c>
      <c r="I40" s="1221"/>
      <c r="J40" s="1221"/>
      <c r="K40" s="183"/>
      <c r="L40" s="183"/>
      <c r="M40" s="190"/>
      <c r="N40" s="184"/>
      <c r="O40" s="190"/>
      <c r="P40" s="183"/>
      <c r="Q40" s="190"/>
      <c r="R40" s="434"/>
      <c r="S40" s="183"/>
      <c r="T40" s="183"/>
      <c r="U40" s="183"/>
      <c r="V40" s="706"/>
      <c r="W40" s="566"/>
      <c r="X40" s="2112"/>
      <c r="Y40" s="190"/>
      <c r="Z40" s="190"/>
      <c r="AA40" s="190"/>
      <c r="AB40" s="190"/>
      <c r="AC40" s="190"/>
      <c r="AD40" s="190"/>
      <c r="AE40" s="190"/>
      <c r="AF40" s="190"/>
      <c r="AG40" s="190"/>
      <c r="AH40" s="190"/>
      <c r="AI40" s="190"/>
      <c r="AJ40" s="671"/>
      <c r="AK40" s="671"/>
      <c r="AL40" s="671"/>
      <c r="AM40" s="671"/>
      <c r="AN40" s="671"/>
      <c r="AO40" s="671"/>
      <c r="AP40" s="671"/>
      <c r="AQ40" s="682"/>
    </row>
    <row r="41" spans="1:44" s="653" customFormat="1" ht="60" customHeight="1" x14ac:dyDescent="0.25">
      <c r="A41" s="424"/>
      <c r="B41" s="146"/>
      <c r="C41" s="146"/>
      <c r="D41" s="710"/>
      <c r="E41" s="711"/>
      <c r="F41" s="712"/>
      <c r="G41" s="2999"/>
      <c r="H41" s="2999"/>
      <c r="I41" s="3000"/>
      <c r="J41" s="1281">
        <v>83</v>
      </c>
      <c r="K41" s="1303" t="s">
        <v>1046</v>
      </c>
      <c r="L41" s="1303" t="s">
        <v>1047</v>
      </c>
      <c r="M41" s="1283">
        <v>54</v>
      </c>
      <c r="N41" s="1228"/>
      <c r="O41" s="2449" t="s">
        <v>1048</v>
      </c>
      <c r="P41" s="2404" t="s">
        <v>1049</v>
      </c>
      <c r="Q41" s="713">
        <f>V41/$R$41</f>
        <v>6.9770695859515133E-2</v>
      </c>
      <c r="R41" s="3268">
        <f>SUM(V41:V56)</f>
        <v>283786764</v>
      </c>
      <c r="S41" s="2404" t="s">
        <v>1050</v>
      </c>
      <c r="T41" s="2084" t="s">
        <v>1051</v>
      </c>
      <c r="U41" s="2088" t="s">
        <v>1052</v>
      </c>
      <c r="V41" s="2000">
        <v>19800000</v>
      </c>
      <c r="W41" s="2085">
        <v>20</v>
      </c>
      <c r="X41" s="2082" t="s">
        <v>91</v>
      </c>
      <c r="Y41" s="3201">
        <v>20555</v>
      </c>
      <c r="Z41" s="3201">
        <v>21361</v>
      </c>
      <c r="AA41" s="2419">
        <v>30460</v>
      </c>
      <c r="AB41" s="2419">
        <v>9593</v>
      </c>
      <c r="AC41" s="2419">
        <v>1762</v>
      </c>
      <c r="AD41" s="2419">
        <v>101</v>
      </c>
      <c r="AE41" s="2419">
        <v>308</v>
      </c>
      <c r="AF41" s="2419">
        <v>277</v>
      </c>
      <c r="AG41" s="2419">
        <v>0</v>
      </c>
      <c r="AH41" s="2419">
        <v>0</v>
      </c>
      <c r="AI41" s="2419">
        <v>0</v>
      </c>
      <c r="AJ41" s="2419">
        <v>0</v>
      </c>
      <c r="AK41" s="2419">
        <v>2907</v>
      </c>
      <c r="AL41" s="2419">
        <v>2589</v>
      </c>
      <c r="AM41" s="2419">
        <v>2954</v>
      </c>
      <c r="AN41" s="2419">
        <v>41916</v>
      </c>
      <c r="AO41" s="783">
        <v>43500</v>
      </c>
      <c r="AP41" s="783">
        <v>43798</v>
      </c>
      <c r="AQ41" s="3185" t="s">
        <v>971</v>
      </c>
    </row>
    <row r="42" spans="1:44" s="653" customFormat="1" ht="61.5" customHeight="1" x14ac:dyDescent="0.25">
      <c r="A42" s="424"/>
      <c r="B42" s="146"/>
      <c r="C42" s="146"/>
      <c r="D42" s="710"/>
      <c r="E42" s="711"/>
      <c r="F42" s="712"/>
      <c r="G42" s="2999"/>
      <c r="H42" s="2999"/>
      <c r="I42" s="3000"/>
      <c r="J42" s="1226">
        <v>84</v>
      </c>
      <c r="K42" s="1231" t="s">
        <v>1053</v>
      </c>
      <c r="L42" s="1231" t="s">
        <v>1054</v>
      </c>
      <c r="M42" s="1226">
        <v>30</v>
      </c>
      <c r="N42" s="1228"/>
      <c r="O42" s="2449"/>
      <c r="P42" s="2404"/>
      <c r="Q42" s="715">
        <f>+V42/R41</f>
        <v>0</v>
      </c>
      <c r="R42" s="3268"/>
      <c r="S42" s="2404"/>
      <c r="T42" s="2080" t="s">
        <v>1055</v>
      </c>
      <c r="U42" s="2080" t="s">
        <v>1056</v>
      </c>
      <c r="V42" s="2006"/>
      <c r="W42" s="2086"/>
      <c r="X42" s="2082"/>
      <c r="Y42" s="3202"/>
      <c r="Z42" s="3202"/>
      <c r="AA42" s="2472"/>
      <c r="AB42" s="2472"/>
      <c r="AC42" s="2472"/>
      <c r="AD42" s="2472"/>
      <c r="AE42" s="2472"/>
      <c r="AF42" s="2472"/>
      <c r="AG42" s="2472"/>
      <c r="AH42" s="2472"/>
      <c r="AI42" s="2472"/>
      <c r="AJ42" s="2472"/>
      <c r="AK42" s="2472"/>
      <c r="AL42" s="2472"/>
      <c r="AM42" s="2472"/>
      <c r="AN42" s="2472"/>
      <c r="AO42" s="783"/>
      <c r="AP42" s="783"/>
      <c r="AQ42" s="3186"/>
    </row>
    <row r="43" spans="1:44" s="653" customFormat="1" ht="60" customHeight="1" x14ac:dyDescent="0.25">
      <c r="A43" s="424"/>
      <c r="B43" s="146"/>
      <c r="C43" s="146"/>
      <c r="D43" s="710"/>
      <c r="E43" s="711"/>
      <c r="F43" s="712"/>
      <c r="G43" s="2999"/>
      <c r="H43" s="2999"/>
      <c r="I43" s="3000"/>
      <c r="J43" s="1226">
        <v>85</v>
      </c>
      <c r="K43" s="1231" t="s">
        <v>1057</v>
      </c>
      <c r="L43" s="1231" t="s">
        <v>1058</v>
      </c>
      <c r="M43" s="1226">
        <v>30</v>
      </c>
      <c r="N43" s="1228"/>
      <c r="O43" s="2449"/>
      <c r="P43" s="2404"/>
      <c r="Q43" s="715">
        <f>+V43/R41</f>
        <v>0</v>
      </c>
      <c r="R43" s="3268"/>
      <c r="S43" s="2404"/>
      <c r="T43" s="2083" t="s">
        <v>1059</v>
      </c>
      <c r="U43" s="2080" t="s">
        <v>1060</v>
      </c>
      <c r="V43" s="2000">
        <f>16050000-16050000</f>
        <v>0</v>
      </c>
      <c r="W43" s="2086"/>
      <c r="X43" s="2082"/>
      <c r="Y43" s="3202"/>
      <c r="Z43" s="3202"/>
      <c r="AA43" s="2472"/>
      <c r="AB43" s="2472"/>
      <c r="AC43" s="2472"/>
      <c r="AD43" s="2472"/>
      <c r="AE43" s="2472"/>
      <c r="AF43" s="2472"/>
      <c r="AG43" s="2472"/>
      <c r="AH43" s="2472"/>
      <c r="AI43" s="2472"/>
      <c r="AJ43" s="2472"/>
      <c r="AK43" s="2472"/>
      <c r="AL43" s="2472"/>
      <c r="AM43" s="2472"/>
      <c r="AN43" s="2472"/>
      <c r="AO43" s="783"/>
      <c r="AP43" s="1738"/>
      <c r="AQ43" s="3186"/>
    </row>
    <row r="44" spans="1:44" s="653" customFormat="1" ht="63" customHeight="1" x14ac:dyDescent="0.25">
      <c r="A44" s="424"/>
      <c r="B44" s="146"/>
      <c r="C44" s="146"/>
      <c r="D44" s="710"/>
      <c r="E44" s="711"/>
      <c r="F44" s="712"/>
      <c r="G44" s="2999"/>
      <c r="H44" s="2999"/>
      <c r="I44" s="3000"/>
      <c r="J44" s="3201">
        <v>87</v>
      </c>
      <c r="K44" s="3266" t="s">
        <v>1061</v>
      </c>
      <c r="L44" s="3266" t="s">
        <v>1062</v>
      </c>
      <c r="M44" s="3201">
        <v>30</v>
      </c>
      <c r="N44" s="1950"/>
      <c r="O44" s="2449"/>
      <c r="P44" s="2404"/>
      <c r="Q44" s="3263">
        <f>(+V44+V45)/R41</f>
        <v>0.35193678025096337</v>
      </c>
      <c r="R44" s="3268"/>
      <c r="S44" s="2404"/>
      <c r="T44" s="2403" t="s">
        <v>1063</v>
      </c>
      <c r="U44" s="2403" t="s">
        <v>1064</v>
      </c>
      <c r="V44" s="2000">
        <v>80000000</v>
      </c>
      <c r="W44" s="2086">
        <v>21</v>
      </c>
      <c r="X44" s="2082" t="s">
        <v>2320</v>
      </c>
      <c r="Y44" s="3202"/>
      <c r="Z44" s="3202"/>
      <c r="AA44" s="2472"/>
      <c r="AB44" s="2472"/>
      <c r="AC44" s="2472"/>
      <c r="AD44" s="2472"/>
      <c r="AE44" s="2472"/>
      <c r="AF44" s="2472"/>
      <c r="AG44" s="2472"/>
      <c r="AH44" s="2472"/>
      <c r="AI44" s="2472"/>
      <c r="AJ44" s="2472"/>
      <c r="AK44" s="2472"/>
      <c r="AL44" s="2472"/>
      <c r="AM44" s="2472"/>
      <c r="AN44" s="2472"/>
      <c r="AO44" s="783"/>
      <c r="AP44" s="1738"/>
      <c r="AQ44" s="3186"/>
    </row>
    <row r="45" spans="1:44" s="653" customFormat="1" ht="53.25" customHeight="1" x14ac:dyDescent="0.25">
      <c r="A45" s="424"/>
      <c r="B45" s="146"/>
      <c r="C45" s="146"/>
      <c r="D45" s="710"/>
      <c r="E45" s="711"/>
      <c r="F45" s="712"/>
      <c r="G45" s="2999"/>
      <c r="H45" s="2999"/>
      <c r="I45" s="3000"/>
      <c r="J45" s="3215"/>
      <c r="K45" s="3267"/>
      <c r="L45" s="3267"/>
      <c r="M45" s="3215"/>
      <c r="N45" s="1228"/>
      <c r="O45" s="2449"/>
      <c r="P45" s="2404"/>
      <c r="Q45" s="3265"/>
      <c r="R45" s="3268"/>
      <c r="S45" s="2404"/>
      <c r="T45" s="2405"/>
      <c r="U45" s="2405"/>
      <c r="V45" s="2000">
        <v>19875000</v>
      </c>
      <c r="W45" s="2086">
        <v>20</v>
      </c>
      <c r="X45" s="2082" t="s">
        <v>91</v>
      </c>
      <c r="Y45" s="3202"/>
      <c r="Z45" s="3202"/>
      <c r="AA45" s="2472"/>
      <c r="AB45" s="2472"/>
      <c r="AC45" s="2472"/>
      <c r="AD45" s="2472"/>
      <c r="AE45" s="2472"/>
      <c r="AF45" s="2472"/>
      <c r="AG45" s="2472"/>
      <c r="AH45" s="2472"/>
      <c r="AI45" s="2472"/>
      <c r="AJ45" s="2472"/>
      <c r="AK45" s="2472"/>
      <c r="AL45" s="2472"/>
      <c r="AM45" s="2472"/>
      <c r="AN45" s="2472"/>
      <c r="AO45" s="783">
        <v>43500</v>
      </c>
      <c r="AP45" s="783">
        <v>43798</v>
      </c>
      <c r="AQ45" s="3186"/>
    </row>
    <row r="46" spans="1:44" s="653" customFormat="1" ht="67.5" customHeight="1" x14ac:dyDescent="0.25">
      <c r="A46" s="424"/>
      <c r="B46" s="146"/>
      <c r="C46" s="146"/>
      <c r="D46" s="710"/>
      <c r="E46" s="711"/>
      <c r="F46" s="712"/>
      <c r="G46" s="2999"/>
      <c r="H46" s="2999"/>
      <c r="I46" s="3000"/>
      <c r="J46" s="2448">
        <v>88</v>
      </c>
      <c r="K46" s="2403" t="s">
        <v>1065</v>
      </c>
      <c r="L46" s="2403" t="s">
        <v>1066</v>
      </c>
      <c r="M46" s="2448">
        <v>36</v>
      </c>
      <c r="N46" s="1228"/>
      <c r="O46" s="2449"/>
      <c r="P46" s="2404"/>
      <c r="Q46" s="3263">
        <f>(+V46+V47)/R41</f>
        <v>0.12104510977122246</v>
      </c>
      <c r="R46" s="3268"/>
      <c r="S46" s="2404"/>
      <c r="T46" s="2403" t="s">
        <v>1067</v>
      </c>
      <c r="U46" s="2080" t="s">
        <v>1068</v>
      </c>
      <c r="V46" s="2007">
        <v>17175500</v>
      </c>
      <c r="W46" s="2086">
        <v>20</v>
      </c>
      <c r="X46" s="2082" t="s">
        <v>91</v>
      </c>
      <c r="Y46" s="3202"/>
      <c r="Z46" s="3202"/>
      <c r="AA46" s="2472"/>
      <c r="AB46" s="2472"/>
      <c r="AC46" s="2472"/>
      <c r="AD46" s="2472"/>
      <c r="AE46" s="2472"/>
      <c r="AF46" s="2472"/>
      <c r="AG46" s="2472"/>
      <c r="AH46" s="2472"/>
      <c r="AI46" s="2472"/>
      <c r="AJ46" s="2472"/>
      <c r="AK46" s="2472"/>
      <c r="AL46" s="2472"/>
      <c r="AM46" s="2472"/>
      <c r="AN46" s="2472"/>
      <c r="AO46" s="783">
        <v>43500</v>
      </c>
      <c r="AP46" s="783">
        <v>43798</v>
      </c>
      <c r="AQ46" s="3186"/>
    </row>
    <row r="47" spans="1:44" s="653" customFormat="1" ht="88.5" customHeight="1" x14ac:dyDescent="0.25">
      <c r="A47" s="424"/>
      <c r="B47" s="146"/>
      <c r="C47" s="146"/>
      <c r="D47" s="710"/>
      <c r="E47" s="711"/>
      <c r="F47" s="712"/>
      <c r="G47" s="2999"/>
      <c r="H47" s="2999"/>
      <c r="I47" s="3000"/>
      <c r="J47" s="2450"/>
      <c r="K47" s="2405"/>
      <c r="L47" s="2405"/>
      <c r="M47" s="2450"/>
      <c r="N47" s="1228" t="s">
        <v>1069</v>
      </c>
      <c r="O47" s="2449"/>
      <c r="P47" s="2404"/>
      <c r="Q47" s="3265"/>
      <c r="R47" s="3268"/>
      <c r="S47" s="2404"/>
      <c r="T47" s="2405"/>
      <c r="U47" s="2080" t="s">
        <v>1070</v>
      </c>
      <c r="V47" s="2008">
        <v>17175500</v>
      </c>
      <c r="W47" s="2086">
        <v>20</v>
      </c>
      <c r="X47" s="2082" t="s">
        <v>91</v>
      </c>
      <c r="Y47" s="3202"/>
      <c r="Z47" s="3202"/>
      <c r="AA47" s="2472"/>
      <c r="AB47" s="2472"/>
      <c r="AC47" s="2472"/>
      <c r="AD47" s="2472"/>
      <c r="AE47" s="2472"/>
      <c r="AF47" s="2472"/>
      <c r="AG47" s="2472"/>
      <c r="AH47" s="2472"/>
      <c r="AI47" s="2472"/>
      <c r="AJ47" s="2472"/>
      <c r="AK47" s="2472"/>
      <c r="AL47" s="2472"/>
      <c r="AM47" s="2472"/>
      <c r="AN47" s="2472"/>
      <c r="AO47" s="783">
        <v>43500</v>
      </c>
      <c r="AP47" s="783">
        <v>43798</v>
      </c>
      <c r="AQ47" s="3186"/>
    </row>
    <row r="48" spans="1:44" s="653" customFormat="1" ht="30" customHeight="1" x14ac:dyDescent="0.25">
      <c r="A48" s="424"/>
      <c r="B48" s="146"/>
      <c r="C48" s="146"/>
      <c r="D48" s="710"/>
      <c r="E48" s="711"/>
      <c r="F48" s="712"/>
      <c r="G48" s="2999"/>
      <c r="H48" s="2999"/>
      <c r="I48" s="3000"/>
      <c r="J48" s="3201">
        <v>86</v>
      </c>
      <c r="K48" s="2403" t="s">
        <v>1071</v>
      </c>
      <c r="L48" s="2403" t="s">
        <v>1072</v>
      </c>
      <c r="M48" s="2448">
        <v>1</v>
      </c>
      <c r="N48" s="1228"/>
      <c r="O48" s="2449"/>
      <c r="P48" s="2404"/>
      <c r="Q48" s="3263">
        <f>(V48+V49+V50)/R41</f>
        <v>0</v>
      </c>
      <c r="R48" s="3268"/>
      <c r="S48" s="2404"/>
      <c r="T48" s="2403" t="s">
        <v>1063</v>
      </c>
      <c r="U48" s="2080" t="s">
        <v>1073</v>
      </c>
      <c r="V48" s="2006"/>
      <c r="W48" s="2086"/>
      <c r="X48" s="2082"/>
      <c r="Y48" s="3202"/>
      <c r="Z48" s="3202"/>
      <c r="AA48" s="2472"/>
      <c r="AB48" s="2472"/>
      <c r="AC48" s="2472"/>
      <c r="AD48" s="2472"/>
      <c r="AE48" s="2472"/>
      <c r="AF48" s="2472"/>
      <c r="AG48" s="2472"/>
      <c r="AH48" s="2472"/>
      <c r="AI48" s="2472"/>
      <c r="AJ48" s="2472"/>
      <c r="AK48" s="2472"/>
      <c r="AL48" s="2472"/>
      <c r="AM48" s="2472"/>
      <c r="AN48" s="2472"/>
      <c r="AO48" s="783"/>
      <c r="AP48" s="783"/>
      <c r="AQ48" s="3186"/>
    </row>
    <row r="49" spans="1:43" s="653" customFormat="1" ht="32.25" customHeight="1" x14ac:dyDescent="0.25">
      <c r="A49" s="424"/>
      <c r="B49" s="146"/>
      <c r="C49" s="146"/>
      <c r="D49" s="710"/>
      <c r="E49" s="711"/>
      <c r="F49" s="712"/>
      <c r="G49" s="2999"/>
      <c r="H49" s="2999"/>
      <c r="I49" s="3000"/>
      <c r="J49" s="3202"/>
      <c r="K49" s="2404"/>
      <c r="L49" s="2404"/>
      <c r="M49" s="2449"/>
      <c r="N49" s="1228" t="s">
        <v>2328</v>
      </c>
      <c r="O49" s="2449"/>
      <c r="P49" s="2404"/>
      <c r="Q49" s="3264"/>
      <c r="R49" s="3268"/>
      <c r="S49" s="2404"/>
      <c r="T49" s="2404"/>
      <c r="U49" s="2080" t="s">
        <v>1074</v>
      </c>
      <c r="V49" s="2006"/>
      <c r="W49" s="2086"/>
      <c r="X49" s="2082"/>
      <c r="Y49" s="3202"/>
      <c r="Z49" s="3202"/>
      <c r="AA49" s="2472"/>
      <c r="AB49" s="2472"/>
      <c r="AC49" s="2472"/>
      <c r="AD49" s="2472"/>
      <c r="AE49" s="2472"/>
      <c r="AF49" s="2472"/>
      <c r="AG49" s="2472"/>
      <c r="AH49" s="2472"/>
      <c r="AI49" s="2472"/>
      <c r="AJ49" s="2472"/>
      <c r="AK49" s="2472"/>
      <c r="AL49" s="2472"/>
      <c r="AM49" s="2472"/>
      <c r="AN49" s="2472"/>
      <c r="AO49" s="783"/>
      <c r="AP49" s="783"/>
      <c r="AQ49" s="3186"/>
    </row>
    <row r="50" spans="1:43" s="653" customFormat="1" ht="35.25" customHeight="1" x14ac:dyDescent="0.25">
      <c r="A50" s="424"/>
      <c r="B50" s="146"/>
      <c r="C50" s="146"/>
      <c r="D50" s="710"/>
      <c r="E50" s="711"/>
      <c r="F50" s="712"/>
      <c r="G50" s="2999"/>
      <c r="H50" s="2999"/>
      <c r="I50" s="3000"/>
      <c r="J50" s="3215"/>
      <c r="K50" s="2405"/>
      <c r="L50" s="2405"/>
      <c r="M50" s="2450"/>
      <c r="N50" s="1228"/>
      <c r="O50" s="2449"/>
      <c r="P50" s="2404"/>
      <c r="Q50" s="3265"/>
      <c r="R50" s="3268"/>
      <c r="S50" s="2404"/>
      <c r="T50" s="2405"/>
      <c r="U50" s="2080" t="s">
        <v>1075</v>
      </c>
      <c r="V50" s="2009"/>
      <c r="W50" s="2086"/>
      <c r="X50" s="2082"/>
      <c r="Y50" s="3202"/>
      <c r="Z50" s="3202"/>
      <c r="AA50" s="2472"/>
      <c r="AB50" s="2472"/>
      <c r="AC50" s="2472"/>
      <c r="AD50" s="2472"/>
      <c r="AE50" s="2472"/>
      <c r="AF50" s="2472"/>
      <c r="AG50" s="2472"/>
      <c r="AH50" s="2472"/>
      <c r="AI50" s="2472"/>
      <c r="AJ50" s="2472"/>
      <c r="AK50" s="2472"/>
      <c r="AL50" s="2472"/>
      <c r="AM50" s="2472"/>
      <c r="AN50" s="2472"/>
      <c r="AO50" s="783"/>
      <c r="AP50" s="783"/>
      <c r="AQ50" s="3186"/>
    </row>
    <row r="51" spans="1:43" s="653" customFormat="1" ht="77.25" customHeight="1" x14ac:dyDescent="0.25">
      <c r="A51" s="424"/>
      <c r="B51" s="146"/>
      <c r="C51" s="146"/>
      <c r="D51" s="710"/>
      <c r="E51" s="711"/>
      <c r="F51" s="712"/>
      <c r="G51" s="2999"/>
      <c r="H51" s="2999"/>
      <c r="I51" s="3000"/>
      <c r="J51" s="1226">
        <v>89</v>
      </c>
      <c r="K51" s="1231" t="s">
        <v>1076</v>
      </c>
      <c r="L51" s="1231" t="s">
        <v>1077</v>
      </c>
      <c r="M51" s="1226">
        <v>20000</v>
      </c>
      <c r="N51" s="1228"/>
      <c r="O51" s="2449"/>
      <c r="P51" s="2404"/>
      <c r="Q51" s="715">
        <f>+V51/R41</f>
        <v>0</v>
      </c>
      <c r="R51" s="3268"/>
      <c r="S51" s="2404"/>
      <c r="T51" s="2080" t="s">
        <v>1078</v>
      </c>
      <c r="U51" s="2080" t="s">
        <v>1079</v>
      </c>
      <c r="V51" s="2006"/>
      <c r="W51" s="2086"/>
      <c r="X51" s="2082"/>
      <c r="Y51" s="3202"/>
      <c r="Z51" s="3202"/>
      <c r="AA51" s="2472"/>
      <c r="AB51" s="2472"/>
      <c r="AC51" s="2472"/>
      <c r="AD51" s="2472"/>
      <c r="AE51" s="2472"/>
      <c r="AF51" s="2472"/>
      <c r="AG51" s="2472"/>
      <c r="AH51" s="2472"/>
      <c r="AI51" s="2472"/>
      <c r="AJ51" s="2472"/>
      <c r="AK51" s="2472"/>
      <c r="AL51" s="2472"/>
      <c r="AM51" s="2472"/>
      <c r="AN51" s="2472"/>
      <c r="AO51" s="1739"/>
      <c r="AP51" s="783"/>
      <c r="AQ51" s="3186"/>
    </row>
    <row r="52" spans="1:43" s="653" customFormat="1" ht="73.5" customHeight="1" x14ac:dyDescent="0.25">
      <c r="A52" s="424"/>
      <c r="B52" s="146"/>
      <c r="C52" s="146"/>
      <c r="D52" s="710"/>
      <c r="E52" s="711"/>
      <c r="F52" s="712"/>
      <c r="G52" s="2999"/>
      <c r="H52" s="2999"/>
      <c r="I52" s="3000"/>
      <c r="J52" s="3201">
        <v>90</v>
      </c>
      <c r="K52" s="2403" t="s">
        <v>1080</v>
      </c>
      <c r="L52" s="2403" t="s">
        <v>1081</v>
      </c>
      <c r="M52" s="2482">
        <v>130</v>
      </c>
      <c r="N52" s="1228"/>
      <c r="O52" s="2449"/>
      <c r="P52" s="2404"/>
      <c r="Q52" s="3261">
        <f>(+V52+V53)/R41</f>
        <v>0.10527270397995024</v>
      </c>
      <c r="R52" s="3268"/>
      <c r="S52" s="2404"/>
      <c r="T52" s="2403" t="s">
        <v>1082</v>
      </c>
      <c r="U52" s="2080" t="s">
        <v>1083</v>
      </c>
      <c r="V52" s="2006"/>
      <c r="W52" s="2086"/>
      <c r="X52" s="2082"/>
      <c r="Y52" s="3202"/>
      <c r="Z52" s="3202"/>
      <c r="AA52" s="2472"/>
      <c r="AB52" s="2472"/>
      <c r="AC52" s="2472"/>
      <c r="AD52" s="2472"/>
      <c r="AE52" s="2472"/>
      <c r="AF52" s="2472"/>
      <c r="AG52" s="2472"/>
      <c r="AH52" s="2472"/>
      <c r="AI52" s="2472"/>
      <c r="AJ52" s="2472"/>
      <c r="AK52" s="2472"/>
      <c r="AL52" s="2472"/>
      <c r="AM52" s="2472"/>
      <c r="AN52" s="2472"/>
      <c r="AO52" s="1740"/>
      <c r="AP52" s="1740"/>
      <c r="AQ52" s="3186"/>
    </row>
    <row r="53" spans="1:43" s="653" customFormat="1" ht="81.75" customHeight="1" x14ac:dyDescent="0.25">
      <c r="A53" s="424"/>
      <c r="B53" s="146"/>
      <c r="C53" s="146"/>
      <c r="D53" s="710"/>
      <c r="E53" s="711"/>
      <c r="F53" s="712"/>
      <c r="G53" s="2999"/>
      <c r="H53" s="2999"/>
      <c r="I53" s="3000"/>
      <c r="J53" s="3215"/>
      <c r="K53" s="2405"/>
      <c r="L53" s="2405"/>
      <c r="M53" s="2490"/>
      <c r="N53" s="1228"/>
      <c r="O53" s="2449"/>
      <c r="P53" s="2404"/>
      <c r="Q53" s="3262"/>
      <c r="R53" s="3268"/>
      <c r="S53" s="2404"/>
      <c r="T53" s="2405"/>
      <c r="U53" s="2080" t="s">
        <v>1084</v>
      </c>
      <c r="V53" s="2000">
        <v>29875000</v>
      </c>
      <c r="W53" s="2086">
        <v>20</v>
      </c>
      <c r="X53" s="2082" t="s">
        <v>91</v>
      </c>
      <c r="Y53" s="3202"/>
      <c r="Z53" s="3202"/>
      <c r="AA53" s="2472"/>
      <c r="AB53" s="2472"/>
      <c r="AC53" s="2472"/>
      <c r="AD53" s="2472"/>
      <c r="AE53" s="2472"/>
      <c r="AF53" s="2472"/>
      <c r="AG53" s="2472"/>
      <c r="AH53" s="2472"/>
      <c r="AI53" s="2472"/>
      <c r="AJ53" s="2472"/>
      <c r="AK53" s="2472"/>
      <c r="AL53" s="2472"/>
      <c r="AM53" s="2472"/>
      <c r="AN53" s="2472"/>
      <c r="AO53" s="1739">
        <v>43500</v>
      </c>
      <c r="AP53" s="1739">
        <v>43798</v>
      </c>
      <c r="AQ53" s="3186"/>
    </row>
    <row r="54" spans="1:43" s="653" customFormat="1" ht="41.25" customHeight="1" x14ac:dyDescent="0.25">
      <c r="A54" s="424"/>
      <c r="B54" s="146"/>
      <c r="C54" s="146"/>
      <c r="D54" s="710"/>
      <c r="E54" s="711"/>
      <c r="F54" s="712"/>
      <c r="G54" s="2999"/>
      <c r="H54" s="2999"/>
      <c r="I54" s="3000"/>
      <c r="J54" s="3201">
        <v>91</v>
      </c>
      <c r="K54" s="2403" t="s">
        <v>1085</v>
      </c>
      <c r="L54" s="2403" t="s">
        <v>1086</v>
      </c>
      <c r="M54" s="2482">
        <v>54</v>
      </c>
      <c r="N54" s="1950"/>
      <c r="O54" s="2449"/>
      <c r="P54" s="2404"/>
      <c r="Q54" s="3263">
        <f>(+V54+V55)/R41</f>
        <v>0.2462615345936289</v>
      </c>
      <c r="R54" s="3268"/>
      <c r="S54" s="2404"/>
      <c r="T54" s="2403" t="s">
        <v>1087</v>
      </c>
      <c r="U54" s="2403" t="s">
        <v>1088</v>
      </c>
      <c r="V54" s="2000">
        <v>60000000</v>
      </c>
      <c r="W54" s="2086">
        <v>21</v>
      </c>
      <c r="X54" s="2082" t="s">
        <v>2320</v>
      </c>
      <c r="Y54" s="3202"/>
      <c r="Z54" s="3202"/>
      <c r="AA54" s="2472"/>
      <c r="AB54" s="2472"/>
      <c r="AC54" s="2472"/>
      <c r="AD54" s="2472"/>
      <c r="AE54" s="2472"/>
      <c r="AF54" s="2472"/>
      <c r="AG54" s="2472"/>
      <c r="AH54" s="2472"/>
      <c r="AI54" s="2472"/>
      <c r="AJ54" s="2472"/>
      <c r="AK54" s="2472"/>
      <c r="AL54" s="2472"/>
      <c r="AM54" s="2472"/>
      <c r="AN54" s="2472"/>
      <c r="AO54" s="1739">
        <v>43500</v>
      </c>
      <c r="AP54" s="1739">
        <v>43798</v>
      </c>
      <c r="AQ54" s="3186"/>
    </row>
    <row r="55" spans="1:43" s="653" customFormat="1" ht="37.5" customHeight="1" x14ac:dyDescent="0.25">
      <c r="A55" s="424"/>
      <c r="B55" s="146"/>
      <c r="C55" s="146"/>
      <c r="D55" s="710"/>
      <c r="E55" s="711"/>
      <c r="F55" s="712"/>
      <c r="G55" s="2999"/>
      <c r="H55" s="2999"/>
      <c r="I55" s="3000"/>
      <c r="J55" s="3215"/>
      <c r="K55" s="2405"/>
      <c r="L55" s="2405"/>
      <c r="M55" s="2490"/>
      <c r="N55" s="1228"/>
      <c r="O55" s="2449"/>
      <c r="P55" s="2404"/>
      <c r="Q55" s="3265"/>
      <c r="R55" s="3268"/>
      <c r="S55" s="2404"/>
      <c r="T55" s="2405"/>
      <c r="U55" s="2405"/>
      <c r="V55" s="2000">
        <v>9885764</v>
      </c>
      <c r="W55" s="2086">
        <v>20</v>
      </c>
      <c r="X55" s="2082" t="s">
        <v>91</v>
      </c>
      <c r="Y55" s="3202"/>
      <c r="Z55" s="3202"/>
      <c r="AA55" s="2472"/>
      <c r="AB55" s="2472"/>
      <c r="AC55" s="2472"/>
      <c r="AD55" s="2472"/>
      <c r="AE55" s="2472"/>
      <c r="AF55" s="2472"/>
      <c r="AG55" s="2472"/>
      <c r="AH55" s="2472"/>
      <c r="AI55" s="2472"/>
      <c r="AJ55" s="2472"/>
      <c r="AK55" s="2472"/>
      <c r="AL55" s="2472"/>
      <c r="AM55" s="2472"/>
      <c r="AN55" s="2472"/>
      <c r="AO55" s="783">
        <v>43500</v>
      </c>
      <c r="AP55" s="783">
        <v>43798</v>
      </c>
      <c r="AQ55" s="3186"/>
    </row>
    <row r="56" spans="1:43" s="653" customFormat="1" ht="60.75" customHeight="1" x14ac:dyDescent="0.25">
      <c r="A56" s="424"/>
      <c r="B56" s="146"/>
      <c r="C56" s="146"/>
      <c r="D56" s="710"/>
      <c r="E56" s="711"/>
      <c r="F56" s="712"/>
      <c r="G56" s="2999"/>
      <c r="H56" s="2999"/>
      <c r="I56" s="3000"/>
      <c r="J56" s="1280">
        <v>92</v>
      </c>
      <c r="K56" s="1234" t="s">
        <v>1089</v>
      </c>
      <c r="L56" s="1234" t="s">
        <v>1090</v>
      </c>
      <c r="M56" s="1235">
        <v>1</v>
      </c>
      <c r="N56" s="1228"/>
      <c r="O56" s="2449"/>
      <c r="P56" s="2404"/>
      <c r="Q56" s="716">
        <f>+V56/R41</f>
        <v>0.10571317554471991</v>
      </c>
      <c r="R56" s="3268"/>
      <c r="S56" s="2404"/>
      <c r="T56" s="2083" t="s">
        <v>1091</v>
      </c>
      <c r="U56" s="2083" t="s">
        <v>1092</v>
      </c>
      <c r="V56" s="2010">
        <v>30000000</v>
      </c>
      <c r="W56" s="2086">
        <v>20</v>
      </c>
      <c r="X56" s="2082" t="s">
        <v>91</v>
      </c>
      <c r="Y56" s="3215"/>
      <c r="Z56" s="3215"/>
      <c r="AA56" s="2420"/>
      <c r="AB56" s="2420"/>
      <c r="AC56" s="2420"/>
      <c r="AD56" s="2420"/>
      <c r="AE56" s="2420"/>
      <c r="AF56" s="2420"/>
      <c r="AG56" s="2420"/>
      <c r="AH56" s="2420"/>
      <c r="AI56" s="2420"/>
      <c r="AJ56" s="2420"/>
      <c r="AK56" s="2420"/>
      <c r="AL56" s="2420"/>
      <c r="AM56" s="2420"/>
      <c r="AN56" s="2420"/>
      <c r="AO56" s="783">
        <v>43500</v>
      </c>
      <c r="AP56" s="783">
        <v>43798</v>
      </c>
      <c r="AQ56" s="3187"/>
    </row>
    <row r="57" spans="1:43" s="653" customFormat="1" ht="15.75" x14ac:dyDescent="0.25">
      <c r="A57" s="685"/>
      <c r="B57" s="288"/>
      <c r="C57" s="288"/>
      <c r="D57" s="685"/>
      <c r="E57" s="288"/>
      <c r="F57" s="691"/>
      <c r="G57" s="705">
        <v>21</v>
      </c>
      <c r="H57" s="1221" t="s">
        <v>1093</v>
      </c>
      <c r="I57" s="1221"/>
      <c r="J57" s="1221"/>
      <c r="K57" s="183"/>
      <c r="L57" s="183"/>
      <c r="M57" s="190"/>
      <c r="N57" s="184"/>
      <c r="O57" s="190"/>
      <c r="P57" s="183"/>
      <c r="Q57" s="190"/>
      <c r="R57" s="434"/>
      <c r="S57" s="183"/>
      <c r="T57" s="183"/>
      <c r="U57" s="183"/>
      <c r="V57" s="706"/>
      <c r="W57" s="190"/>
      <c r="X57" s="190"/>
      <c r="Y57" s="190"/>
      <c r="Z57" s="190"/>
      <c r="AA57" s="190"/>
      <c r="AB57" s="190"/>
      <c r="AC57" s="190"/>
      <c r="AD57" s="190"/>
      <c r="AE57" s="190"/>
      <c r="AF57" s="190"/>
      <c r="AG57" s="190"/>
      <c r="AH57" s="190"/>
      <c r="AI57" s="190"/>
      <c r="AJ57" s="671"/>
      <c r="AK57" s="671"/>
      <c r="AL57" s="671"/>
      <c r="AM57" s="671"/>
      <c r="AN57" s="671"/>
      <c r="AO57" s="671"/>
      <c r="AP57" s="671"/>
      <c r="AQ57" s="682"/>
    </row>
    <row r="58" spans="1:43" s="653" customFormat="1" ht="75" customHeight="1" x14ac:dyDescent="0.25">
      <c r="A58" s="202"/>
      <c r="B58" s="201"/>
      <c r="C58" s="201"/>
      <c r="D58" s="707"/>
      <c r="E58" s="701"/>
      <c r="F58" s="708"/>
      <c r="G58" s="201"/>
      <c r="H58" s="201"/>
      <c r="I58" s="230"/>
      <c r="J58" s="1282">
        <v>93</v>
      </c>
      <c r="K58" s="690" t="s">
        <v>1094</v>
      </c>
      <c r="L58" s="690" t="s">
        <v>1095</v>
      </c>
      <c r="M58" s="717">
        <v>36</v>
      </c>
      <c r="N58" s="1227"/>
      <c r="O58" s="2896" t="s">
        <v>1096</v>
      </c>
      <c r="P58" s="2938" t="s">
        <v>1097</v>
      </c>
      <c r="Q58" s="718">
        <f>+V58/$R$58</f>
        <v>0.12803878647944958</v>
      </c>
      <c r="R58" s="3218">
        <f>SUM(V58:V63)</f>
        <v>92635992</v>
      </c>
      <c r="S58" s="2939" t="s">
        <v>1098</v>
      </c>
      <c r="T58" s="2105" t="s">
        <v>1099</v>
      </c>
      <c r="U58" s="2105" t="s">
        <v>1100</v>
      </c>
      <c r="V58" s="2002">
        <v>11861000</v>
      </c>
      <c r="W58" s="2003">
        <v>20</v>
      </c>
      <c r="X58" s="2082" t="s">
        <v>91</v>
      </c>
      <c r="Y58" s="3195">
        <v>20555</v>
      </c>
      <c r="Z58" s="3195">
        <v>21361</v>
      </c>
      <c r="AA58" s="3189">
        <v>30460</v>
      </c>
      <c r="AB58" s="3189">
        <v>9593</v>
      </c>
      <c r="AC58" s="3189">
        <v>1762</v>
      </c>
      <c r="AD58" s="3189">
        <v>101</v>
      </c>
      <c r="AE58" s="3189">
        <v>308</v>
      </c>
      <c r="AF58" s="3189">
        <v>277</v>
      </c>
      <c r="AG58" s="3189">
        <v>0</v>
      </c>
      <c r="AH58" s="3189">
        <v>0</v>
      </c>
      <c r="AI58" s="3189">
        <v>0</v>
      </c>
      <c r="AJ58" s="3177">
        <v>0</v>
      </c>
      <c r="AK58" s="3177">
        <v>2907</v>
      </c>
      <c r="AL58" s="2472">
        <v>2589</v>
      </c>
      <c r="AM58" s="3177">
        <v>2954</v>
      </c>
      <c r="AN58" s="3180">
        <v>41916</v>
      </c>
      <c r="AO58" s="1741">
        <v>43500</v>
      </c>
      <c r="AP58" s="1741">
        <v>43798</v>
      </c>
      <c r="AQ58" s="3186" t="s">
        <v>971</v>
      </c>
    </row>
    <row r="59" spans="1:43" s="653" customFormat="1" ht="46.5" customHeight="1" x14ac:dyDescent="0.25">
      <c r="A59" s="202"/>
      <c r="B59" s="201"/>
      <c r="C59" s="201"/>
      <c r="D59" s="707"/>
      <c r="E59" s="701"/>
      <c r="F59" s="708"/>
      <c r="G59" s="201"/>
      <c r="H59" s="201"/>
      <c r="I59" s="230"/>
      <c r="J59" s="1984"/>
      <c r="K59" s="766"/>
      <c r="L59" s="766"/>
      <c r="M59" s="1998"/>
      <c r="N59" s="1974"/>
      <c r="O59" s="2897"/>
      <c r="P59" s="2939"/>
      <c r="Q59" s="1999"/>
      <c r="R59" s="3218"/>
      <c r="S59" s="2939"/>
      <c r="T59" s="2938" t="s">
        <v>1104</v>
      </c>
      <c r="U59" s="2938" t="s">
        <v>1105</v>
      </c>
      <c r="V59" s="2004">
        <v>60000000</v>
      </c>
      <c r="W59" s="2003">
        <v>21</v>
      </c>
      <c r="X59" s="2082" t="s">
        <v>2320</v>
      </c>
      <c r="Y59" s="3195"/>
      <c r="Z59" s="3195"/>
      <c r="AA59" s="3189"/>
      <c r="AB59" s="3189"/>
      <c r="AC59" s="3189"/>
      <c r="AD59" s="3189"/>
      <c r="AE59" s="3189"/>
      <c r="AF59" s="3189"/>
      <c r="AG59" s="3189"/>
      <c r="AH59" s="3189"/>
      <c r="AI59" s="3189"/>
      <c r="AJ59" s="3177"/>
      <c r="AK59" s="3177"/>
      <c r="AL59" s="2472"/>
      <c r="AM59" s="3177"/>
      <c r="AN59" s="3180"/>
      <c r="AO59" s="1741">
        <v>43500</v>
      </c>
      <c r="AP59" s="1741">
        <v>43798</v>
      </c>
      <c r="AQ59" s="3186"/>
    </row>
    <row r="60" spans="1:43" s="653" customFormat="1" ht="35.25" customHeight="1" x14ac:dyDescent="0.25">
      <c r="A60" s="202"/>
      <c r="B60" s="201"/>
      <c r="C60" s="201"/>
      <c r="D60" s="707"/>
      <c r="E60" s="701"/>
      <c r="F60" s="708"/>
      <c r="G60" s="201"/>
      <c r="H60" s="201"/>
      <c r="I60" s="230"/>
      <c r="J60" s="1280">
        <v>94</v>
      </c>
      <c r="K60" s="1292" t="s">
        <v>1101</v>
      </c>
      <c r="L60" s="1292" t="s">
        <v>1102</v>
      </c>
      <c r="M60" s="1235">
        <v>65</v>
      </c>
      <c r="N60" s="1228" t="s">
        <v>1103</v>
      </c>
      <c r="O60" s="2897"/>
      <c r="P60" s="2939"/>
      <c r="Q60" s="1294">
        <f>+V60/R58</f>
        <v>0.10794940264686753</v>
      </c>
      <c r="R60" s="3218"/>
      <c r="S60" s="2939"/>
      <c r="T60" s="2992"/>
      <c r="U60" s="2992"/>
      <c r="V60" s="2005">
        <v>10000000</v>
      </c>
      <c r="W60" s="2003"/>
      <c r="X60" s="2118"/>
      <c r="Y60" s="3195"/>
      <c r="Z60" s="3195"/>
      <c r="AA60" s="3189"/>
      <c r="AB60" s="3189"/>
      <c r="AC60" s="3189"/>
      <c r="AD60" s="3189"/>
      <c r="AE60" s="3189"/>
      <c r="AF60" s="3189"/>
      <c r="AG60" s="3189"/>
      <c r="AH60" s="3189"/>
      <c r="AI60" s="3189"/>
      <c r="AJ60" s="3177"/>
      <c r="AK60" s="3177"/>
      <c r="AL60" s="2472"/>
      <c r="AM60" s="3177"/>
      <c r="AN60" s="3180"/>
      <c r="AO60" s="1741">
        <v>43500</v>
      </c>
      <c r="AP60" s="1741">
        <v>43798</v>
      </c>
      <c r="AQ60" s="3186"/>
    </row>
    <row r="61" spans="1:43" s="653" customFormat="1" ht="33" customHeight="1" x14ac:dyDescent="0.25">
      <c r="A61" s="202"/>
      <c r="B61" s="201"/>
      <c r="C61" s="201"/>
      <c r="D61" s="707"/>
      <c r="E61" s="701"/>
      <c r="F61" s="708"/>
      <c r="G61" s="201"/>
      <c r="H61" s="201"/>
      <c r="I61" s="230"/>
      <c r="J61" s="3201">
        <v>95</v>
      </c>
      <c r="K61" s="2938" t="s">
        <v>1106</v>
      </c>
      <c r="L61" s="2938" t="s">
        <v>1107</v>
      </c>
      <c r="M61" s="2482">
        <v>500</v>
      </c>
      <c r="N61" s="1228"/>
      <c r="O61" s="2897"/>
      <c r="P61" s="2939"/>
      <c r="Q61" s="3259">
        <f>+V61/R58</f>
        <v>0</v>
      </c>
      <c r="R61" s="3218"/>
      <c r="S61" s="2939"/>
      <c r="T61" s="2938" t="s">
        <v>1108</v>
      </c>
      <c r="U61" s="2403" t="s">
        <v>1109</v>
      </c>
      <c r="V61" s="3219">
        <f>10000000-10000000</f>
        <v>0</v>
      </c>
      <c r="W61" s="3257"/>
      <c r="X61" s="2896"/>
      <c r="Y61" s="3195"/>
      <c r="Z61" s="3195"/>
      <c r="AA61" s="3189"/>
      <c r="AB61" s="3189"/>
      <c r="AC61" s="3189"/>
      <c r="AD61" s="3189"/>
      <c r="AE61" s="3189"/>
      <c r="AF61" s="3189"/>
      <c r="AG61" s="3189"/>
      <c r="AH61" s="3189"/>
      <c r="AI61" s="3189"/>
      <c r="AJ61" s="3177"/>
      <c r="AK61" s="3177"/>
      <c r="AL61" s="2472"/>
      <c r="AM61" s="3177"/>
      <c r="AN61" s="3180"/>
      <c r="AO61" s="3182"/>
      <c r="AP61" s="3251"/>
      <c r="AQ61" s="3186"/>
    </row>
    <row r="62" spans="1:43" s="653" customFormat="1" ht="59.25" customHeight="1" x14ac:dyDescent="0.25">
      <c r="A62" s="202"/>
      <c r="B62" s="201"/>
      <c r="C62" s="201"/>
      <c r="D62" s="707"/>
      <c r="E62" s="701"/>
      <c r="F62" s="708"/>
      <c r="G62" s="201"/>
      <c r="H62" s="201"/>
      <c r="I62" s="230"/>
      <c r="J62" s="3215"/>
      <c r="K62" s="2992"/>
      <c r="L62" s="2992"/>
      <c r="M62" s="2490"/>
      <c r="N62" s="1228" t="s">
        <v>1110</v>
      </c>
      <c r="O62" s="2897"/>
      <c r="P62" s="2939"/>
      <c r="Q62" s="3260"/>
      <c r="R62" s="3218"/>
      <c r="S62" s="2939"/>
      <c r="T62" s="2992"/>
      <c r="U62" s="2405"/>
      <c r="V62" s="3220"/>
      <c r="W62" s="3258"/>
      <c r="X62" s="2898"/>
      <c r="Y62" s="3195"/>
      <c r="Z62" s="3195"/>
      <c r="AA62" s="3189"/>
      <c r="AB62" s="3189"/>
      <c r="AC62" s="3189"/>
      <c r="AD62" s="3189"/>
      <c r="AE62" s="3189"/>
      <c r="AF62" s="3189"/>
      <c r="AG62" s="3189"/>
      <c r="AH62" s="3189"/>
      <c r="AI62" s="3189"/>
      <c r="AJ62" s="3177"/>
      <c r="AK62" s="3177"/>
      <c r="AL62" s="2472"/>
      <c r="AM62" s="3177"/>
      <c r="AN62" s="3180"/>
      <c r="AO62" s="3187"/>
      <c r="AP62" s="3252"/>
      <c r="AQ62" s="3186"/>
    </row>
    <row r="63" spans="1:43" s="653" customFormat="1" ht="78.75" customHeight="1" x14ac:dyDescent="0.25">
      <c r="A63" s="202"/>
      <c r="B63" s="201"/>
      <c r="C63" s="201"/>
      <c r="D63" s="707"/>
      <c r="E63" s="701"/>
      <c r="F63" s="708"/>
      <c r="G63" s="201"/>
      <c r="H63" s="201"/>
      <c r="I63" s="230"/>
      <c r="J63" s="1280">
        <v>96</v>
      </c>
      <c r="K63" s="693" t="s">
        <v>1111</v>
      </c>
      <c r="L63" s="693" t="s">
        <v>1112</v>
      </c>
      <c r="M63" s="1253">
        <v>2</v>
      </c>
      <c r="N63" s="1229"/>
      <c r="O63" s="2898"/>
      <c r="P63" s="2992"/>
      <c r="Q63" s="719">
        <f>+V63/R58</f>
        <v>0.11631539499247766</v>
      </c>
      <c r="R63" s="3218"/>
      <c r="S63" s="2939"/>
      <c r="T63" s="2103" t="s">
        <v>1113</v>
      </c>
      <c r="U63" s="2103" t="s">
        <v>1114</v>
      </c>
      <c r="V63" s="2005">
        <v>10774992</v>
      </c>
      <c r="W63" s="2003">
        <v>20</v>
      </c>
      <c r="X63" s="2082" t="s">
        <v>91</v>
      </c>
      <c r="Y63" s="3195"/>
      <c r="Z63" s="3195"/>
      <c r="AA63" s="3189"/>
      <c r="AB63" s="3189"/>
      <c r="AC63" s="3189"/>
      <c r="AD63" s="3189"/>
      <c r="AE63" s="3189"/>
      <c r="AF63" s="3189"/>
      <c r="AG63" s="3189"/>
      <c r="AH63" s="3189"/>
      <c r="AI63" s="3189"/>
      <c r="AJ63" s="3177"/>
      <c r="AK63" s="3177"/>
      <c r="AL63" s="2472"/>
      <c r="AM63" s="3177"/>
      <c r="AN63" s="3180"/>
      <c r="AO63" s="1741">
        <v>43500</v>
      </c>
      <c r="AP63" s="1741">
        <v>43798</v>
      </c>
      <c r="AQ63" s="3186"/>
    </row>
    <row r="64" spans="1:43" s="653" customFormat="1" ht="15.75" x14ac:dyDescent="0.25">
      <c r="A64" s="685"/>
      <c r="B64" s="288"/>
      <c r="C64" s="288"/>
      <c r="D64" s="685"/>
      <c r="E64" s="288"/>
      <c r="F64" s="691"/>
      <c r="G64" s="705">
        <v>22</v>
      </c>
      <c r="H64" s="1221" t="s">
        <v>1115</v>
      </c>
      <c r="I64" s="1221"/>
      <c r="J64" s="1221"/>
      <c r="K64" s="183"/>
      <c r="L64" s="183"/>
      <c r="M64" s="190"/>
      <c r="N64" s="184"/>
      <c r="O64" s="190"/>
      <c r="P64" s="205"/>
      <c r="Q64" s="190"/>
      <c r="R64" s="434"/>
      <c r="S64" s="183"/>
      <c r="T64" s="183"/>
      <c r="U64" s="183"/>
      <c r="V64" s="706"/>
      <c r="W64" s="190"/>
      <c r="X64" s="190"/>
      <c r="Y64" s="190"/>
      <c r="Z64" s="190"/>
      <c r="AA64" s="190"/>
      <c r="AB64" s="190"/>
      <c r="AC64" s="190"/>
      <c r="AD64" s="190"/>
      <c r="AE64" s="190"/>
      <c r="AF64" s="190"/>
      <c r="AG64" s="190"/>
      <c r="AH64" s="190"/>
      <c r="AI64" s="190"/>
      <c r="AJ64" s="671"/>
      <c r="AK64" s="671"/>
      <c r="AL64" s="671"/>
      <c r="AM64" s="671"/>
      <c r="AN64" s="671"/>
      <c r="AO64" s="671"/>
      <c r="AP64" s="671"/>
      <c r="AQ64" s="682"/>
    </row>
    <row r="65" spans="1:43" s="653" customFormat="1" ht="45" customHeight="1" x14ac:dyDescent="0.25">
      <c r="A65" s="720"/>
      <c r="B65" s="472"/>
      <c r="C65" s="472"/>
      <c r="D65" s="720"/>
      <c r="E65" s="472"/>
      <c r="F65" s="721"/>
      <c r="G65" s="3248"/>
      <c r="H65" s="3248"/>
      <c r="I65" s="3249"/>
      <c r="J65" s="3202">
        <v>97</v>
      </c>
      <c r="K65" s="2939" t="s">
        <v>1116</v>
      </c>
      <c r="L65" s="2939" t="s">
        <v>1117</v>
      </c>
      <c r="M65" s="3195">
        <v>52</v>
      </c>
      <c r="N65" s="1287"/>
      <c r="O65" s="2897" t="s">
        <v>1118</v>
      </c>
      <c r="P65" s="2939" t="s">
        <v>1119</v>
      </c>
      <c r="Q65" s="3216">
        <f>+V65/R65</f>
        <v>1</v>
      </c>
      <c r="R65" s="3218">
        <f>+V65</f>
        <v>10000000</v>
      </c>
      <c r="S65" s="2939" t="s">
        <v>1120</v>
      </c>
      <c r="T65" s="2939" t="s">
        <v>1121</v>
      </c>
      <c r="U65" s="3253" t="s">
        <v>1122</v>
      </c>
      <c r="V65" s="3254">
        <f>10000000</f>
        <v>10000000</v>
      </c>
      <c r="W65" s="2897">
        <v>20</v>
      </c>
      <c r="X65" s="2897" t="s">
        <v>806</v>
      </c>
      <c r="Y65" s="3195">
        <v>20555</v>
      </c>
      <c r="Z65" s="3195">
        <v>21361</v>
      </c>
      <c r="AA65" s="3195">
        <v>30460</v>
      </c>
      <c r="AB65" s="3195">
        <v>9593</v>
      </c>
      <c r="AC65" s="3195">
        <v>1762</v>
      </c>
      <c r="AD65" s="3195">
        <v>101</v>
      </c>
      <c r="AE65" s="3195">
        <v>308</v>
      </c>
      <c r="AF65" s="3195">
        <v>277</v>
      </c>
      <c r="AG65" s="3195">
        <v>0</v>
      </c>
      <c r="AH65" s="3195">
        <v>0</v>
      </c>
      <c r="AI65" s="3195">
        <v>0</v>
      </c>
      <c r="AJ65" s="3195">
        <v>0</v>
      </c>
      <c r="AK65" s="3189">
        <v>2907</v>
      </c>
      <c r="AL65" s="3189">
        <v>2589</v>
      </c>
      <c r="AM65" s="3189">
        <v>2954</v>
      </c>
      <c r="AN65" s="3195">
        <v>41916</v>
      </c>
      <c r="AO65" s="3230">
        <v>43497</v>
      </c>
      <c r="AP65" s="3230">
        <v>43800</v>
      </c>
      <c r="AQ65" s="3186" t="s">
        <v>971</v>
      </c>
    </row>
    <row r="66" spans="1:43" s="653" customFormat="1" ht="15.75" x14ac:dyDescent="0.25">
      <c r="A66" s="720"/>
      <c r="B66" s="472"/>
      <c r="C66" s="472"/>
      <c r="D66" s="720"/>
      <c r="E66" s="472"/>
      <c r="F66" s="721"/>
      <c r="G66" s="3248"/>
      <c r="H66" s="3248"/>
      <c r="I66" s="3249"/>
      <c r="J66" s="3202"/>
      <c r="K66" s="2939"/>
      <c r="L66" s="2939"/>
      <c r="M66" s="3195"/>
      <c r="N66" s="1287"/>
      <c r="O66" s="2897"/>
      <c r="P66" s="2939"/>
      <c r="Q66" s="3216"/>
      <c r="R66" s="3218"/>
      <c r="S66" s="2939"/>
      <c r="T66" s="2939"/>
      <c r="U66" s="3253"/>
      <c r="V66" s="3255"/>
      <c r="W66" s="3195"/>
      <c r="X66" s="3195"/>
      <c r="Y66" s="3195"/>
      <c r="Z66" s="3195"/>
      <c r="AA66" s="3195"/>
      <c r="AB66" s="3195"/>
      <c r="AC66" s="3195"/>
      <c r="AD66" s="3195"/>
      <c r="AE66" s="3195"/>
      <c r="AF66" s="3195"/>
      <c r="AG66" s="3195"/>
      <c r="AH66" s="3195"/>
      <c r="AI66" s="3195"/>
      <c r="AJ66" s="3195"/>
      <c r="AK66" s="3195"/>
      <c r="AL66" s="3195"/>
      <c r="AM66" s="3195"/>
      <c r="AN66" s="3195"/>
      <c r="AO66" s="3231"/>
      <c r="AP66" s="3231"/>
      <c r="AQ66" s="3186"/>
    </row>
    <row r="67" spans="1:43" s="653" customFormat="1" ht="34.5" customHeight="1" x14ac:dyDescent="0.25">
      <c r="A67" s="720"/>
      <c r="B67" s="472"/>
      <c r="C67" s="472"/>
      <c r="D67" s="720"/>
      <c r="E67" s="472"/>
      <c r="F67" s="721"/>
      <c r="G67" s="3248"/>
      <c r="H67" s="3248"/>
      <c r="I67" s="3249"/>
      <c r="J67" s="3202"/>
      <c r="K67" s="2939"/>
      <c r="L67" s="2939"/>
      <c r="M67" s="3195"/>
      <c r="N67" s="1287" t="s">
        <v>2142</v>
      </c>
      <c r="O67" s="2897"/>
      <c r="P67" s="2939"/>
      <c r="Q67" s="3216"/>
      <c r="R67" s="3218"/>
      <c r="S67" s="2939"/>
      <c r="T67" s="2939"/>
      <c r="U67" s="3253"/>
      <c r="V67" s="3255"/>
      <c r="W67" s="3195"/>
      <c r="X67" s="3195"/>
      <c r="Y67" s="3195"/>
      <c r="Z67" s="3195"/>
      <c r="AA67" s="3195"/>
      <c r="AB67" s="3195"/>
      <c r="AC67" s="3195"/>
      <c r="AD67" s="3195"/>
      <c r="AE67" s="3195"/>
      <c r="AF67" s="3195"/>
      <c r="AG67" s="3195"/>
      <c r="AH67" s="3195"/>
      <c r="AI67" s="3195"/>
      <c r="AJ67" s="3195"/>
      <c r="AK67" s="3195"/>
      <c r="AL67" s="3195"/>
      <c r="AM67" s="3195"/>
      <c r="AN67" s="3195"/>
      <c r="AO67" s="3231"/>
      <c r="AP67" s="3231"/>
      <c r="AQ67" s="3186"/>
    </row>
    <row r="68" spans="1:43" s="653" customFormat="1" ht="15.75" x14ac:dyDescent="0.25">
      <c r="A68" s="720"/>
      <c r="B68" s="472"/>
      <c r="C68" s="472"/>
      <c r="D68" s="720"/>
      <c r="E68" s="472"/>
      <c r="F68" s="721"/>
      <c r="G68" s="3248"/>
      <c r="H68" s="3248"/>
      <c r="I68" s="3249"/>
      <c r="J68" s="3202"/>
      <c r="K68" s="2939"/>
      <c r="L68" s="2939"/>
      <c r="M68" s="3195"/>
      <c r="N68" s="1287"/>
      <c r="O68" s="2897"/>
      <c r="P68" s="2939"/>
      <c r="Q68" s="3216"/>
      <c r="R68" s="3218"/>
      <c r="S68" s="2939"/>
      <c r="T68" s="2939"/>
      <c r="U68" s="3253"/>
      <c r="V68" s="3255"/>
      <c r="W68" s="3195"/>
      <c r="X68" s="3195"/>
      <c r="Y68" s="3195"/>
      <c r="Z68" s="3195"/>
      <c r="AA68" s="3195"/>
      <c r="AB68" s="3195"/>
      <c r="AC68" s="3195"/>
      <c r="AD68" s="3195"/>
      <c r="AE68" s="3195"/>
      <c r="AF68" s="3195"/>
      <c r="AG68" s="3195"/>
      <c r="AH68" s="3195"/>
      <c r="AI68" s="3195"/>
      <c r="AJ68" s="3195"/>
      <c r="AK68" s="3195"/>
      <c r="AL68" s="3195"/>
      <c r="AM68" s="3195"/>
      <c r="AN68" s="3195"/>
      <c r="AO68" s="3231"/>
      <c r="AP68" s="3231"/>
      <c r="AQ68" s="3186"/>
    </row>
    <row r="69" spans="1:43" s="653" customFormat="1" ht="15.75" x14ac:dyDescent="0.25">
      <c r="A69" s="720"/>
      <c r="B69" s="472"/>
      <c r="C69" s="472"/>
      <c r="D69" s="722"/>
      <c r="E69" s="723"/>
      <c r="F69" s="724"/>
      <c r="G69" s="3248"/>
      <c r="H69" s="3248"/>
      <c r="I69" s="3249"/>
      <c r="J69" s="3202"/>
      <c r="K69" s="2939"/>
      <c r="L69" s="2939"/>
      <c r="M69" s="3195"/>
      <c r="N69" s="1287"/>
      <c r="O69" s="2897"/>
      <c r="P69" s="2939"/>
      <c r="Q69" s="3216"/>
      <c r="R69" s="3218"/>
      <c r="S69" s="2939"/>
      <c r="T69" s="2939"/>
      <c r="U69" s="3253"/>
      <c r="V69" s="3256"/>
      <c r="W69" s="3195"/>
      <c r="X69" s="3195"/>
      <c r="Y69" s="3195"/>
      <c r="Z69" s="3195"/>
      <c r="AA69" s="3195"/>
      <c r="AB69" s="3195"/>
      <c r="AC69" s="3195"/>
      <c r="AD69" s="3195"/>
      <c r="AE69" s="3195"/>
      <c r="AF69" s="3195"/>
      <c r="AG69" s="3195"/>
      <c r="AH69" s="3195"/>
      <c r="AI69" s="3195"/>
      <c r="AJ69" s="3195"/>
      <c r="AK69" s="3195"/>
      <c r="AL69" s="3195"/>
      <c r="AM69" s="3195"/>
      <c r="AN69" s="3195"/>
      <c r="AO69" s="3231"/>
      <c r="AP69" s="3231"/>
      <c r="AQ69" s="3186"/>
    </row>
    <row r="70" spans="1:43" s="653" customFormat="1" ht="15.75" x14ac:dyDescent="0.25">
      <c r="A70" s="725"/>
      <c r="B70" s="726"/>
      <c r="C70" s="727"/>
      <c r="D70" s="168">
        <v>7</v>
      </c>
      <c r="E70" s="695" t="s">
        <v>1123</v>
      </c>
      <c r="F70" s="695"/>
      <c r="G70" s="1224"/>
      <c r="H70" s="1224"/>
      <c r="I70" s="1224"/>
      <c r="J70" s="1224"/>
      <c r="K70" s="728"/>
      <c r="L70" s="728"/>
      <c r="M70" s="1224"/>
      <c r="N70" s="729"/>
      <c r="O70" s="729"/>
      <c r="P70" s="2202"/>
      <c r="Q70" s="730"/>
      <c r="R70" s="731"/>
      <c r="S70" s="728"/>
      <c r="T70" s="728"/>
      <c r="U70" s="728"/>
      <c r="V70" s="732"/>
      <c r="W70" s="418"/>
      <c r="X70" s="729"/>
      <c r="Y70" s="729"/>
      <c r="Z70" s="729"/>
      <c r="AA70" s="419"/>
      <c r="AB70" s="419"/>
      <c r="AC70" s="419"/>
      <c r="AD70" s="419"/>
      <c r="AE70" s="419"/>
      <c r="AF70" s="419"/>
      <c r="AG70" s="419"/>
      <c r="AH70" s="733"/>
      <c r="AI70" s="733"/>
      <c r="AJ70" s="734"/>
      <c r="AK70" s="734"/>
      <c r="AL70" s="735"/>
      <c r="AM70" s="734"/>
      <c r="AN70" s="736"/>
      <c r="AO70" s="736"/>
      <c r="AP70" s="736"/>
      <c r="AQ70" s="737"/>
    </row>
    <row r="71" spans="1:43" s="653" customFormat="1" ht="15.75" x14ac:dyDescent="0.25">
      <c r="A71" s="725"/>
      <c r="B71" s="726"/>
      <c r="C71" s="726"/>
      <c r="D71" s="663"/>
      <c r="E71" s="664"/>
      <c r="F71" s="665"/>
      <c r="G71" s="738">
        <v>23</v>
      </c>
      <c r="H71" s="739" t="s">
        <v>1124</v>
      </c>
      <c r="I71" s="740"/>
      <c r="J71" s="740"/>
      <c r="K71" s="567"/>
      <c r="L71" s="567"/>
      <c r="M71" s="566"/>
      <c r="N71" s="568"/>
      <c r="O71" s="566"/>
      <c r="P71" s="2203"/>
      <c r="Q71" s="566"/>
      <c r="R71" s="741"/>
      <c r="S71" s="567"/>
      <c r="T71" s="567"/>
      <c r="U71" s="567"/>
      <c r="V71" s="742"/>
      <c r="W71" s="566"/>
      <c r="X71" s="566"/>
      <c r="Y71" s="566"/>
      <c r="Z71" s="566"/>
      <c r="AA71" s="566"/>
      <c r="AB71" s="566"/>
      <c r="AC71" s="566"/>
      <c r="AD71" s="566"/>
      <c r="AE71" s="566"/>
      <c r="AF71" s="566"/>
      <c r="AG71" s="566"/>
      <c r="AH71" s="566"/>
      <c r="AI71" s="566"/>
      <c r="AJ71" s="743"/>
      <c r="AK71" s="743"/>
      <c r="AL71" s="744"/>
      <c r="AM71" s="743"/>
      <c r="AN71" s="743"/>
      <c r="AO71" s="743"/>
      <c r="AP71" s="743"/>
      <c r="AQ71" s="745"/>
    </row>
    <row r="72" spans="1:43" s="653" customFormat="1" ht="89.25" customHeight="1" x14ac:dyDescent="0.25">
      <c r="A72" s="725"/>
      <c r="B72" s="726"/>
      <c r="C72" s="726"/>
      <c r="D72" s="673"/>
      <c r="E72" s="674"/>
      <c r="F72" s="675"/>
      <c r="G72" s="1276"/>
      <c r="H72" s="1267"/>
      <c r="I72" s="1277"/>
      <c r="J72" s="1282">
        <v>98</v>
      </c>
      <c r="K72" s="690" t="s">
        <v>1125</v>
      </c>
      <c r="L72" s="690" t="s">
        <v>1126</v>
      </c>
      <c r="M72" s="1283">
        <v>55</v>
      </c>
      <c r="N72" s="1287"/>
      <c r="O72" s="2897" t="s">
        <v>1127</v>
      </c>
      <c r="P72" s="2939" t="s">
        <v>1128</v>
      </c>
      <c r="Q72" s="718">
        <v>0</v>
      </c>
      <c r="R72" s="3218">
        <f>+V74+V76</f>
        <v>0</v>
      </c>
      <c r="S72" s="2939" t="s">
        <v>1129</v>
      </c>
      <c r="T72" s="690" t="s">
        <v>1130</v>
      </c>
      <c r="U72" s="1304" t="s">
        <v>1131</v>
      </c>
      <c r="V72" s="2012"/>
      <c r="W72" s="3188"/>
      <c r="X72" s="3250"/>
      <c r="Y72" s="3150">
        <v>20555</v>
      </c>
      <c r="Z72" s="3150">
        <v>21361</v>
      </c>
      <c r="AA72" s="3233">
        <v>30460</v>
      </c>
      <c r="AB72" s="3233">
        <v>9593</v>
      </c>
      <c r="AC72" s="3233">
        <v>1762</v>
      </c>
      <c r="AD72" s="3233">
        <v>93</v>
      </c>
      <c r="AE72" s="3233">
        <v>238</v>
      </c>
      <c r="AF72" s="3233">
        <v>245</v>
      </c>
      <c r="AG72" s="3233">
        <v>0</v>
      </c>
      <c r="AH72" s="3233">
        <v>0</v>
      </c>
      <c r="AI72" s="3233">
        <v>0</v>
      </c>
      <c r="AJ72" s="3246">
        <v>0</v>
      </c>
      <c r="AK72" s="3246">
        <v>2629</v>
      </c>
      <c r="AL72" s="3246">
        <v>2665</v>
      </c>
      <c r="AM72" s="3246">
        <v>2683</v>
      </c>
      <c r="AN72" s="3247">
        <v>43946</v>
      </c>
      <c r="AO72" s="784"/>
      <c r="AP72" s="1737"/>
      <c r="AQ72" s="3187" t="s">
        <v>971</v>
      </c>
    </row>
    <row r="73" spans="1:43" s="653" customFormat="1" ht="81" customHeight="1" x14ac:dyDescent="0.25">
      <c r="A73" s="725"/>
      <c r="B73" s="726"/>
      <c r="C73" s="726"/>
      <c r="D73" s="673"/>
      <c r="E73" s="674"/>
      <c r="F73" s="675"/>
      <c r="G73" s="1267"/>
      <c r="H73" s="1267"/>
      <c r="I73" s="1277"/>
      <c r="J73" s="1226">
        <v>99</v>
      </c>
      <c r="K73" s="591" t="s">
        <v>1132</v>
      </c>
      <c r="L73" s="591" t="s">
        <v>1133</v>
      </c>
      <c r="M73" s="1233">
        <v>150</v>
      </c>
      <c r="N73" s="746"/>
      <c r="O73" s="2897"/>
      <c r="P73" s="2939"/>
      <c r="Q73" s="747">
        <v>0</v>
      </c>
      <c r="R73" s="3218"/>
      <c r="S73" s="2939"/>
      <c r="T73" s="591" t="s">
        <v>1134</v>
      </c>
      <c r="U73" s="748" t="s">
        <v>1135</v>
      </c>
      <c r="V73" s="2006"/>
      <c r="W73" s="3189"/>
      <c r="X73" s="3199"/>
      <c r="Y73" s="3150"/>
      <c r="Z73" s="3150"/>
      <c r="AA73" s="3233"/>
      <c r="AB73" s="3233"/>
      <c r="AC73" s="3233"/>
      <c r="AD73" s="3233"/>
      <c r="AE73" s="3233"/>
      <c r="AF73" s="3233"/>
      <c r="AG73" s="3233"/>
      <c r="AH73" s="3233"/>
      <c r="AI73" s="3233"/>
      <c r="AJ73" s="3246"/>
      <c r="AK73" s="3246"/>
      <c r="AL73" s="3246"/>
      <c r="AM73" s="3246"/>
      <c r="AN73" s="3247"/>
      <c r="AO73" s="1258"/>
      <c r="AP73" s="623"/>
      <c r="AQ73" s="3221"/>
    </row>
    <row r="74" spans="1:43" s="653" customFormat="1" ht="72" customHeight="1" x14ac:dyDescent="0.25">
      <c r="A74" s="725"/>
      <c r="B74" s="726"/>
      <c r="C74" s="726"/>
      <c r="D74" s="673"/>
      <c r="E74" s="674"/>
      <c r="F74" s="675"/>
      <c r="G74" s="1267"/>
      <c r="H74" s="1267"/>
      <c r="I74" s="1277"/>
      <c r="J74" s="1226">
        <v>100</v>
      </c>
      <c r="K74" s="591" t="s">
        <v>1136</v>
      </c>
      <c r="L74" s="591" t="s">
        <v>1137</v>
      </c>
      <c r="M74" s="1233">
        <v>6</v>
      </c>
      <c r="N74" s="1287"/>
      <c r="O74" s="2897"/>
      <c r="P74" s="2939"/>
      <c r="Q74" s="1742">
        <v>0</v>
      </c>
      <c r="R74" s="3218"/>
      <c r="S74" s="2939"/>
      <c r="T74" s="591" t="s">
        <v>1136</v>
      </c>
      <c r="U74" s="748" t="s">
        <v>1138</v>
      </c>
      <c r="V74" s="2000"/>
      <c r="W74" s="3189"/>
      <c r="X74" s="3199"/>
      <c r="Y74" s="3150"/>
      <c r="Z74" s="3150"/>
      <c r="AA74" s="3233"/>
      <c r="AB74" s="3233"/>
      <c r="AC74" s="3233"/>
      <c r="AD74" s="3233"/>
      <c r="AE74" s="3233"/>
      <c r="AF74" s="3233"/>
      <c r="AG74" s="3233"/>
      <c r="AH74" s="3233"/>
      <c r="AI74" s="3233"/>
      <c r="AJ74" s="3246"/>
      <c r="AK74" s="3246"/>
      <c r="AL74" s="3246"/>
      <c r="AM74" s="3246"/>
      <c r="AN74" s="3247"/>
      <c r="AO74" s="1258"/>
      <c r="AP74" s="623"/>
      <c r="AQ74" s="3221"/>
    </row>
    <row r="75" spans="1:43" s="653" customFormat="1" ht="49.5" customHeight="1" x14ac:dyDescent="0.25">
      <c r="A75" s="725"/>
      <c r="B75" s="726"/>
      <c r="C75" s="726"/>
      <c r="D75" s="673"/>
      <c r="E75" s="674"/>
      <c r="F75" s="675"/>
      <c r="G75" s="1267"/>
      <c r="H75" s="1267"/>
      <c r="I75" s="1277"/>
      <c r="J75" s="1226">
        <v>101</v>
      </c>
      <c r="K75" s="591" t="s">
        <v>1139</v>
      </c>
      <c r="L75" s="591" t="s">
        <v>1140</v>
      </c>
      <c r="M75" s="1233">
        <v>54</v>
      </c>
      <c r="N75" s="1287"/>
      <c r="O75" s="2897"/>
      <c r="P75" s="2939"/>
      <c r="Q75" s="747">
        <v>0</v>
      </c>
      <c r="R75" s="3218"/>
      <c r="S75" s="2939"/>
      <c r="T75" s="591" t="s">
        <v>1141</v>
      </c>
      <c r="U75" s="1231" t="s">
        <v>1142</v>
      </c>
      <c r="V75" s="2006"/>
      <c r="W75" s="3189"/>
      <c r="X75" s="3199"/>
      <c r="Y75" s="3150"/>
      <c r="Z75" s="3150"/>
      <c r="AA75" s="3233"/>
      <c r="AB75" s="3233"/>
      <c r="AC75" s="3233"/>
      <c r="AD75" s="3233"/>
      <c r="AE75" s="3233"/>
      <c r="AF75" s="3233"/>
      <c r="AG75" s="3233"/>
      <c r="AH75" s="3233"/>
      <c r="AI75" s="3233"/>
      <c r="AJ75" s="3246"/>
      <c r="AK75" s="3246"/>
      <c r="AL75" s="3246"/>
      <c r="AM75" s="3246"/>
      <c r="AN75" s="3247"/>
      <c r="AO75" s="1258"/>
      <c r="AP75" s="623"/>
      <c r="AQ75" s="3221"/>
    </row>
    <row r="76" spans="1:43" s="653" customFormat="1" ht="60.75" customHeight="1" x14ac:dyDescent="0.25">
      <c r="A76" s="725"/>
      <c r="B76" s="726"/>
      <c r="C76" s="726"/>
      <c r="D76" s="673"/>
      <c r="E76" s="674"/>
      <c r="F76" s="675"/>
      <c r="G76" s="1267"/>
      <c r="H76" s="1267"/>
      <c r="I76" s="1277"/>
      <c r="J76" s="1280">
        <v>102</v>
      </c>
      <c r="K76" s="693" t="s">
        <v>1143</v>
      </c>
      <c r="L76" s="693" t="s">
        <v>1144</v>
      </c>
      <c r="M76" s="1286">
        <v>1</v>
      </c>
      <c r="N76" s="1287"/>
      <c r="O76" s="2897"/>
      <c r="P76" s="2939"/>
      <c r="Q76" s="719">
        <v>0</v>
      </c>
      <c r="R76" s="3218"/>
      <c r="S76" s="2939"/>
      <c r="T76" s="693" t="s">
        <v>1145</v>
      </c>
      <c r="U76" s="1225" t="s">
        <v>1146</v>
      </c>
      <c r="V76" s="2113"/>
      <c r="W76" s="3190"/>
      <c r="X76" s="3200"/>
      <c r="Y76" s="3150"/>
      <c r="Z76" s="3150"/>
      <c r="AA76" s="3233"/>
      <c r="AB76" s="3233"/>
      <c r="AC76" s="3233"/>
      <c r="AD76" s="3233"/>
      <c r="AE76" s="3233"/>
      <c r="AF76" s="3233"/>
      <c r="AG76" s="3233"/>
      <c r="AH76" s="3233"/>
      <c r="AI76" s="3233"/>
      <c r="AJ76" s="3246"/>
      <c r="AK76" s="3246"/>
      <c r="AL76" s="3246"/>
      <c r="AM76" s="3246"/>
      <c r="AN76" s="3247"/>
      <c r="AO76" s="1743"/>
      <c r="AP76" s="1737"/>
      <c r="AQ76" s="3185"/>
    </row>
    <row r="77" spans="1:43" s="653" customFormat="1" ht="15.75" x14ac:dyDescent="0.25">
      <c r="A77" s="749"/>
      <c r="B77" s="750"/>
      <c r="C77" s="750"/>
      <c r="D77" s="749"/>
      <c r="E77" s="750"/>
      <c r="F77" s="751"/>
      <c r="G77" s="705">
        <v>24</v>
      </c>
      <c r="H77" s="1221" t="s">
        <v>1147</v>
      </c>
      <c r="I77" s="1221"/>
      <c r="J77" s="1221"/>
      <c r="K77" s="183"/>
      <c r="L77" s="183"/>
      <c r="M77" s="1221"/>
      <c r="N77" s="184"/>
      <c r="O77" s="1221"/>
      <c r="P77" s="205"/>
      <c r="Q77" s="667"/>
      <c r="R77" s="752"/>
      <c r="S77" s="183"/>
      <c r="T77" s="183"/>
      <c r="U77" s="183"/>
      <c r="V77" s="706"/>
      <c r="W77" s="666"/>
      <c r="X77" s="2081"/>
      <c r="Y77" s="1221"/>
      <c r="Z77" s="1221"/>
      <c r="AA77" s="1221"/>
      <c r="AB77" s="1221"/>
      <c r="AC77" s="1221"/>
      <c r="AD77" s="1221"/>
      <c r="AE77" s="1221"/>
      <c r="AF77" s="1221"/>
      <c r="AG77" s="1221"/>
      <c r="AH77" s="670"/>
      <c r="AI77" s="670"/>
      <c r="AJ77" s="671"/>
      <c r="AK77" s="671"/>
      <c r="AL77" s="671"/>
      <c r="AM77" s="671"/>
      <c r="AN77" s="671"/>
      <c r="AO77" s="671"/>
      <c r="AP77" s="671"/>
      <c r="AQ77" s="682"/>
    </row>
    <row r="78" spans="1:43" s="653" customFormat="1" ht="58.5" customHeight="1" x14ac:dyDescent="0.25">
      <c r="A78" s="424"/>
      <c r="B78" s="146"/>
      <c r="C78" s="146"/>
      <c r="D78" s="424"/>
      <c r="E78" s="146"/>
      <c r="F78" s="425"/>
      <c r="G78" s="1267"/>
      <c r="H78" s="1267"/>
      <c r="I78" s="1277"/>
      <c r="J78" s="1282">
        <v>103</v>
      </c>
      <c r="K78" s="690" t="s">
        <v>1148</v>
      </c>
      <c r="L78" s="690" t="s">
        <v>1149</v>
      </c>
      <c r="M78" s="1283">
        <v>1</v>
      </c>
      <c r="N78" s="1287"/>
      <c r="O78" s="2896" t="s">
        <v>1150</v>
      </c>
      <c r="P78" s="2938" t="s">
        <v>1151</v>
      </c>
      <c r="Q78" s="718">
        <f>+V78/R78</f>
        <v>0.21738749972654284</v>
      </c>
      <c r="R78" s="3244">
        <f>SUM(V78:V81)</f>
        <v>45711000</v>
      </c>
      <c r="S78" s="3222" t="s">
        <v>1152</v>
      </c>
      <c r="T78" s="2938" t="s">
        <v>1153</v>
      </c>
      <c r="U78" s="2105" t="s">
        <v>1154</v>
      </c>
      <c r="V78" s="2114">
        <v>9937000</v>
      </c>
      <c r="W78" s="2089" t="s">
        <v>526</v>
      </c>
      <c r="X78" s="2082" t="s">
        <v>91</v>
      </c>
      <c r="Y78" s="2896">
        <v>21554</v>
      </c>
      <c r="Z78" s="2896">
        <v>22392</v>
      </c>
      <c r="AA78" s="2896">
        <v>31677</v>
      </c>
      <c r="AB78" s="2896">
        <v>10302</v>
      </c>
      <c r="AC78" s="2896">
        <v>1874</v>
      </c>
      <c r="AD78" s="2896">
        <v>93</v>
      </c>
      <c r="AE78" s="2896">
        <v>238</v>
      </c>
      <c r="AF78" s="2896">
        <v>245</v>
      </c>
      <c r="AG78" s="2896">
        <v>0</v>
      </c>
      <c r="AH78" s="2896">
        <v>0</v>
      </c>
      <c r="AI78" s="2896">
        <v>0</v>
      </c>
      <c r="AJ78" s="2896">
        <v>0</v>
      </c>
      <c r="AK78" s="2896">
        <v>2629</v>
      </c>
      <c r="AL78" s="2896">
        <v>2629</v>
      </c>
      <c r="AM78" s="2896">
        <v>2683</v>
      </c>
      <c r="AN78" s="2896">
        <v>43946</v>
      </c>
      <c r="AO78" s="1739">
        <v>43703</v>
      </c>
      <c r="AP78" s="1744">
        <v>43714</v>
      </c>
      <c r="AQ78" s="3182" t="s">
        <v>971</v>
      </c>
    </row>
    <row r="79" spans="1:43" s="653" customFormat="1" ht="58.5" customHeight="1" x14ac:dyDescent="0.25">
      <c r="A79" s="424"/>
      <c r="B79" s="146"/>
      <c r="C79" s="146"/>
      <c r="D79" s="424"/>
      <c r="E79" s="146"/>
      <c r="F79" s="425"/>
      <c r="G79" s="1267"/>
      <c r="H79" s="1267"/>
      <c r="I79" s="1277"/>
      <c r="J79" s="1226">
        <v>104</v>
      </c>
      <c r="K79" s="591" t="s">
        <v>1155</v>
      </c>
      <c r="L79" s="591" t="s">
        <v>1156</v>
      </c>
      <c r="M79" s="1233">
        <v>50</v>
      </c>
      <c r="N79" s="2897" t="s">
        <v>2321</v>
      </c>
      <c r="O79" s="2897"/>
      <c r="P79" s="2939"/>
      <c r="Q79" s="747">
        <f>+V79/R78</f>
        <v>0.21738749972654284</v>
      </c>
      <c r="R79" s="3225"/>
      <c r="S79" s="3245"/>
      <c r="T79" s="2939"/>
      <c r="U79" s="2091" t="s">
        <v>1157</v>
      </c>
      <c r="V79" s="2000">
        <v>9937000</v>
      </c>
      <c r="W79" s="2089" t="s">
        <v>526</v>
      </c>
      <c r="X79" s="2082" t="s">
        <v>91</v>
      </c>
      <c r="Y79" s="2897"/>
      <c r="Z79" s="2897"/>
      <c r="AA79" s="2897"/>
      <c r="AB79" s="2897"/>
      <c r="AC79" s="2897"/>
      <c r="AD79" s="2897"/>
      <c r="AE79" s="2897"/>
      <c r="AF79" s="2897"/>
      <c r="AG79" s="2897"/>
      <c r="AH79" s="2897"/>
      <c r="AI79" s="2897"/>
      <c r="AJ79" s="2897"/>
      <c r="AK79" s="2897"/>
      <c r="AL79" s="2897"/>
      <c r="AM79" s="2897"/>
      <c r="AN79" s="2897"/>
      <c r="AO79" s="783">
        <v>43500</v>
      </c>
      <c r="AP79" s="1741">
        <v>43798</v>
      </c>
      <c r="AQ79" s="3183"/>
    </row>
    <row r="80" spans="1:43" s="653" customFormat="1" ht="86.25" customHeight="1" x14ac:dyDescent="0.25">
      <c r="A80" s="424"/>
      <c r="B80" s="146"/>
      <c r="C80" s="146"/>
      <c r="D80" s="424"/>
      <c r="E80" s="146"/>
      <c r="F80" s="425"/>
      <c r="G80" s="1267"/>
      <c r="H80" s="1267"/>
      <c r="I80" s="1277"/>
      <c r="J80" s="1280">
        <v>105</v>
      </c>
      <c r="K80" s="1292" t="s">
        <v>1158</v>
      </c>
      <c r="L80" s="1292" t="s">
        <v>1156</v>
      </c>
      <c r="M80" s="1235">
        <v>47</v>
      </c>
      <c r="N80" s="2897"/>
      <c r="O80" s="2897"/>
      <c r="P80" s="2939"/>
      <c r="Q80" s="747">
        <f>+V80/R78</f>
        <v>0.21738749972654284</v>
      </c>
      <c r="R80" s="3225"/>
      <c r="S80" s="3245"/>
      <c r="T80" s="2939"/>
      <c r="U80" s="2083" t="s">
        <v>1159</v>
      </c>
      <c r="V80" s="2115">
        <v>9937000</v>
      </c>
      <c r="W80" s="2089" t="s">
        <v>526</v>
      </c>
      <c r="X80" s="2082" t="s">
        <v>91</v>
      </c>
      <c r="Y80" s="2897"/>
      <c r="Z80" s="2897"/>
      <c r="AA80" s="2897"/>
      <c r="AB80" s="2897"/>
      <c r="AC80" s="2897"/>
      <c r="AD80" s="2897"/>
      <c r="AE80" s="2897"/>
      <c r="AF80" s="2897"/>
      <c r="AG80" s="2897"/>
      <c r="AH80" s="2897"/>
      <c r="AI80" s="2897"/>
      <c r="AJ80" s="2897"/>
      <c r="AK80" s="2897"/>
      <c r="AL80" s="2897"/>
      <c r="AM80" s="2897"/>
      <c r="AN80" s="2897"/>
      <c r="AO80" s="783">
        <v>43500</v>
      </c>
      <c r="AP80" s="1741">
        <v>43798</v>
      </c>
      <c r="AQ80" s="3183"/>
    </row>
    <row r="81" spans="1:43" s="653" customFormat="1" ht="78" customHeight="1" x14ac:dyDescent="0.25">
      <c r="A81" s="424"/>
      <c r="B81" s="146"/>
      <c r="C81" s="146"/>
      <c r="D81" s="424"/>
      <c r="E81" s="146"/>
      <c r="F81" s="425"/>
      <c r="G81" s="1267"/>
      <c r="H81" s="1267"/>
      <c r="I81" s="1277"/>
      <c r="J81" s="1280">
        <v>106</v>
      </c>
      <c r="K81" s="1292" t="s">
        <v>1160</v>
      </c>
      <c r="L81" s="1292" t="s">
        <v>1161</v>
      </c>
      <c r="M81" s="1280">
        <v>1</v>
      </c>
      <c r="N81" s="2897"/>
      <c r="O81" s="2897"/>
      <c r="P81" s="2939"/>
      <c r="Q81" s="747">
        <f>+V81/R78</f>
        <v>0.34783750082037146</v>
      </c>
      <c r="R81" s="3225"/>
      <c r="S81" s="3245"/>
      <c r="T81" s="2939"/>
      <c r="U81" s="2083" t="s">
        <v>1162</v>
      </c>
      <c r="V81" s="2000">
        <v>15900000</v>
      </c>
      <c r="W81" s="2089" t="s">
        <v>526</v>
      </c>
      <c r="X81" s="2082" t="s">
        <v>91</v>
      </c>
      <c r="Y81" s="2898"/>
      <c r="Z81" s="2898"/>
      <c r="AA81" s="2898"/>
      <c r="AB81" s="2898"/>
      <c r="AC81" s="2898"/>
      <c r="AD81" s="2898"/>
      <c r="AE81" s="2898"/>
      <c r="AF81" s="2898"/>
      <c r="AG81" s="2898"/>
      <c r="AH81" s="2898"/>
      <c r="AI81" s="2898"/>
      <c r="AJ81" s="2898"/>
      <c r="AK81" s="2898"/>
      <c r="AL81" s="2898"/>
      <c r="AM81" s="2898"/>
      <c r="AN81" s="2898"/>
      <c r="AO81" s="783">
        <v>43490</v>
      </c>
      <c r="AP81" s="1741">
        <v>43798</v>
      </c>
      <c r="AQ81" s="3183"/>
    </row>
    <row r="82" spans="1:43" s="653" customFormat="1" ht="41.25" customHeight="1" x14ac:dyDescent="0.25">
      <c r="A82" s="424"/>
      <c r="B82" s="146"/>
      <c r="C82" s="146"/>
      <c r="D82" s="424"/>
      <c r="E82" s="146"/>
      <c r="F82" s="425"/>
      <c r="G82" s="1267"/>
      <c r="H82" s="1267"/>
      <c r="I82" s="1267"/>
      <c r="J82" s="2409">
        <v>107</v>
      </c>
      <c r="K82" s="3243" t="s">
        <v>1163</v>
      </c>
      <c r="L82" s="3243" t="s">
        <v>1164</v>
      </c>
      <c r="M82" s="2409">
        <v>1</v>
      </c>
      <c r="N82" s="2448" t="s">
        <v>2324</v>
      </c>
      <c r="O82" s="2409" t="s">
        <v>1165</v>
      </c>
      <c r="P82" s="2395" t="s">
        <v>1166</v>
      </c>
      <c r="Q82" s="3296">
        <f>SUM(V82:V85)/R82</f>
        <v>1</v>
      </c>
      <c r="R82" s="2414">
        <f>SUM(V82:V85)</f>
        <v>294717884</v>
      </c>
      <c r="S82" s="3243" t="s">
        <v>1152</v>
      </c>
      <c r="T82" s="3243" t="s">
        <v>1153</v>
      </c>
      <c r="U82" s="2403" t="s">
        <v>1167</v>
      </c>
      <c r="V82" s="2013">
        <v>150000000</v>
      </c>
      <c r="W82" s="2085">
        <v>35</v>
      </c>
      <c r="X82" s="2119" t="s">
        <v>2323</v>
      </c>
      <c r="Y82" s="2400">
        <v>21554</v>
      </c>
      <c r="Z82" s="2409">
        <v>22392</v>
      </c>
      <c r="AA82" s="2408">
        <v>31677</v>
      </c>
      <c r="AB82" s="2416">
        <v>10302</v>
      </c>
      <c r="AC82" s="2408">
        <v>15916</v>
      </c>
      <c r="AD82" s="2416">
        <v>15683</v>
      </c>
      <c r="AE82" s="2416">
        <v>238</v>
      </c>
      <c r="AF82" s="2408">
        <v>245</v>
      </c>
      <c r="AG82" s="2416">
        <v>0</v>
      </c>
      <c r="AH82" s="2416">
        <v>0</v>
      </c>
      <c r="AI82" s="2416">
        <v>0</v>
      </c>
      <c r="AJ82" s="3232">
        <v>0</v>
      </c>
      <c r="AK82" s="3232">
        <v>2629</v>
      </c>
      <c r="AL82" s="3232">
        <v>2665</v>
      </c>
      <c r="AM82" s="3232">
        <v>2683</v>
      </c>
      <c r="AN82" s="3221">
        <v>43946</v>
      </c>
      <c r="AO82" s="783">
        <v>43500</v>
      </c>
      <c r="AP82" s="783">
        <v>43798</v>
      </c>
      <c r="AQ82" s="3221" t="s">
        <v>971</v>
      </c>
    </row>
    <row r="83" spans="1:43" s="653" customFormat="1" ht="32.25" customHeight="1" x14ac:dyDescent="0.25">
      <c r="A83" s="424"/>
      <c r="B83" s="146"/>
      <c r="C83" s="146"/>
      <c r="D83" s="424"/>
      <c r="E83" s="146"/>
      <c r="F83" s="425"/>
      <c r="G83" s="1980"/>
      <c r="H83" s="1980"/>
      <c r="I83" s="1980"/>
      <c r="J83" s="2409"/>
      <c r="K83" s="3243"/>
      <c r="L83" s="3243"/>
      <c r="M83" s="2409"/>
      <c r="N83" s="2449"/>
      <c r="O83" s="2409"/>
      <c r="P83" s="2395"/>
      <c r="Q83" s="3297"/>
      <c r="R83" s="2414"/>
      <c r="S83" s="3243"/>
      <c r="T83" s="3243"/>
      <c r="U83" s="2405"/>
      <c r="V83" s="2013">
        <v>44717884</v>
      </c>
      <c r="W83" s="2085">
        <v>20</v>
      </c>
      <c r="X83" s="2119" t="s">
        <v>2322</v>
      </c>
      <c r="Y83" s="2400"/>
      <c r="Z83" s="2409"/>
      <c r="AA83" s="2408"/>
      <c r="AB83" s="2416"/>
      <c r="AC83" s="2408"/>
      <c r="AD83" s="2416"/>
      <c r="AE83" s="2416"/>
      <c r="AF83" s="2408"/>
      <c r="AG83" s="2416"/>
      <c r="AH83" s="2416"/>
      <c r="AI83" s="2416"/>
      <c r="AJ83" s="3232"/>
      <c r="AK83" s="3232"/>
      <c r="AL83" s="3232"/>
      <c r="AM83" s="3232"/>
      <c r="AN83" s="3221"/>
      <c r="AO83" s="783">
        <v>43500</v>
      </c>
      <c r="AP83" s="783">
        <v>43798</v>
      </c>
      <c r="AQ83" s="3221"/>
    </row>
    <row r="84" spans="1:43" s="653" customFormat="1" ht="41.25" customHeight="1" x14ac:dyDescent="0.25">
      <c r="A84" s="424"/>
      <c r="B84" s="146"/>
      <c r="C84" s="146"/>
      <c r="D84" s="427"/>
      <c r="E84" s="590"/>
      <c r="F84" s="428"/>
      <c r="G84" s="1267"/>
      <c r="H84" s="1267"/>
      <c r="I84" s="1267"/>
      <c r="J84" s="2409"/>
      <c r="K84" s="3243"/>
      <c r="L84" s="3243"/>
      <c r="M84" s="2409"/>
      <c r="N84" s="2449"/>
      <c r="O84" s="2409"/>
      <c r="P84" s="2395"/>
      <c r="Q84" s="3297"/>
      <c r="R84" s="2414"/>
      <c r="S84" s="3243"/>
      <c r="T84" s="3243"/>
      <c r="U84" s="2090" t="s">
        <v>1168</v>
      </c>
      <c r="V84" s="2013">
        <v>0</v>
      </c>
      <c r="W84" s="2085"/>
      <c r="X84" s="2119"/>
      <c r="Y84" s="2400"/>
      <c r="Z84" s="2409"/>
      <c r="AA84" s="2408"/>
      <c r="AB84" s="2416"/>
      <c r="AC84" s="2408"/>
      <c r="AD84" s="2416"/>
      <c r="AE84" s="2416"/>
      <c r="AF84" s="2408"/>
      <c r="AG84" s="2416"/>
      <c r="AH84" s="2416"/>
      <c r="AI84" s="2416"/>
      <c r="AJ84" s="3232"/>
      <c r="AK84" s="3232"/>
      <c r="AL84" s="3232"/>
      <c r="AM84" s="3232"/>
      <c r="AN84" s="3221"/>
      <c r="AO84" s="783"/>
      <c r="AP84" s="783"/>
      <c r="AQ84" s="3221"/>
    </row>
    <row r="85" spans="1:43" s="653" customFormat="1" ht="76.5" customHeight="1" x14ac:dyDescent="0.25">
      <c r="A85" s="424"/>
      <c r="B85" s="146"/>
      <c r="C85" s="146"/>
      <c r="D85" s="1745"/>
      <c r="E85" s="1745"/>
      <c r="F85" s="1745"/>
      <c r="G85" s="1267"/>
      <c r="H85" s="1267"/>
      <c r="I85" s="1267"/>
      <c r="J85" s="2409"/>
      <c r="K85" s="3243"/>
      <c r="L85" s="3243"/>
      <c r="M85" s="2409"/>
      <c r="N85" s="2450"/>
      <c r="O85" s="2409"/>
      <c r="P85" s="2395"/>
      <c r="Q85" s="3298"/>
      <c r="R85" s="2414"/>
      <c r="S85" s="3243"/>
      <c r="T85" s="3243"/>
      <c r="U85" s="2080" t="s">
        <v>2143</v>
      </c>
      <c r="V85" s="2014">
        <v>100000000</v>
      </c>
      <c r="W85" s="2085">
        <v>20</v>
      </c>
      <c r="X85" s="2119" t="s">
        <v>2322</v>
      </c>
      <c r="Y85" s="2400"/>
      <c r="Z85" s="2409"/>
      <c r="AA85" s="2408"/>
      <c r="AB85" s="2416"/>
      <c r="AC85" s="2408"/>
      <c r="AD85" s="2416"/>
      <c r="AE85" s="2416"/>
      <c r="AF85" s="2408"/>
      <c r="AG85" s="2416"/>
      <c r="AH85" s="2416"/>
      <c r="AI85" s="2416"/>
      <c r="AJ85" s="3232"/>
      <c r="AK85" s="3232"/>
      <c r="AL85" s="3232"/>
      <c r="AM85" s="3232"/>
      <c r="AN85" s="3221"/>
      <c r="AO85" s="783">
        <v>43500</v>
      </c>
      <c r="AP85" s="783">
        <v>43798</v>
      </c>
      <c r="AQ85" s="3221"/>
    </row>
    <row r="86" spans="1:43" s="653" customFormat="1" ht="15.75" x14ac:dyDescent="0.25">
      <c r="A86" s="725"/>
      <c r="B86" s="726"/>
      <c r="C86" s="727"/>
      <c r="D86" s="168">
        <v>8</v>
      </c>
      <c r="E86" s="695" t="s">
        <v>1169</v>
      </c>
      <c r="F86" s="695"/>
      <c r="G86" s="656"/>
      <c r="H86" s="656"/>
      <c r="I86" s="656"/>
      <c r="J86" s="1746"/>
      <c r="K86" s="324"/>
      <c r="L86" s="324"/>
      <c r="M86" s="364"/>
      <c r="N86" s="753"/>
      <c r="O86" s="753"/>
      <c r="P86" s="2204"/>
      <c r="Q86" s="754"/>
      <c r="R86" s="431"/>
      <c r="S86" s="324"/>
      <c r="T86" s="324"/>
      <c r="U86" s="324"/>
      <c r="V86" s="755"/>
      <c r="W86" s="363"/>
      <c r="X86" s="753"/>
      <c r="Y86" s="753"/>
      <c r="Z86" s="753"/>
      <c r="AA86" s="756"/>
      <c r="AB86" s="756"/>
      <c r="AC86" s="756"/>
      <c r="AD86" s="756"/>
      <c r="AE86" s="756"/>
      <c r="AF86" s="756"/>
      <c r="AG86" s="756"/>
      <c r="AH86" s="363"/>
      <c r="AI86" s="363"/>
      <c r="AJ86" s="757"/>
      <c r="AK86" s="757"/>
      <c r="AL86" s="757"/>
      <c r="AM86" s="757"/>
      <c r="AN86" s="758"/>
      <c r="AO86" s="758"/>
      <c r="AP86" s="758"/>
      <c r="AQ86" s="759"/>
    </row>
    <row r="87" spans="1:43" s="653" customFormat="1" ht="15.75" x14ac:dyDescent="0.25">
      <c r="A87" s="725"/>
      <c r="B87" s="726"/>
      <c r="C87" s="726"/>
      <c r="D87" s="760"/>
      <c r="E87" s="761"/>
      <c r="F87" s="762"/>
      <c r="G87" s="705">
        <v>25</v>
      </c>
      <c r="H87" s="1221" t="s">
        <v>1170</v>
      </c>
      <c r="I87" s="1221"/>
      <c r="J87" s="1221"/>
      <c r="K87" s="183"/>
      <c r="L87" s="183"/>
      <c r="M87" s="190"/>
      <c r="N87" s="184"/>
      <c r="O87" s="190"/>
      <c r="P87" s="205"/>
      <c r="Q87" s="190"/>
      <c r="R87" s="434"/>
      <c r="S87" s="183"/>
      <c r="T87" s="183"/>
      <c r="U87" s="183"/>
      <c r="V87" s="706"/>
      <c r="W87" s="190"/>
      <c r="X87" s="190"/>
      <c r="Y87" s="190"/>
      <c r="Z87" s="190"/>
      <c r="AA87" s="190"/>
      <c r="AB87" s="190"/>
      <c r="AC87" s="190"/>
      <c r="AD87" s="190"/>
      <c r="AE87" s="190"/>
      <c r="AF87" s="190"/>
      <c r="AG87" s="190"/>
      <c r="AH87" s="190"/>
      <c r="AI87" s="190"/>
      <c r="AJ87" s="671"/>
      <c r="AK87" s="671"/>
      <c r="AL87" s="671"/>
      <c r="AM87" s="671"/>
      <c r="AN87" s="671"/>
      <c r="AO87" s="671"/>
      <c r="AP87" s="671"/>
      <c r="AQ87" s="682"/>
    </row>
    <row r="88" spans="1:43" s="653" customFormat="1" ht="48" customHeight="1" x14ac:dyDescent="0.25">
      <c r="A88" s="725"/>
      <c r="B88" s="726"/>
      <c r="C88" s="726"/>
      <c r="D88" s="763"/>
      <c r="E88" s="764"/>
      <c r="F88" s="765"/>
      <c r="G88" s="201"/>
      <c r="H88" s="201"/>
      <c r="I88" s="201"/>
      <c r="J88" s="3201">
        <v>108</v>
      </c>
      <c r="K88" s="3222" t="s">
        <v>1171</v>
      </c>
      <c r="L88" s="3222" t="s">
        <v>1172</v>
      </c>
      <c r="M88" s="2482">
        <v>4</v>
      </c>
      <c r="N88" s="2896" t="s">
        <v>1178</v>
      </c>
      <c r="O88" s="2896" t="s">
        <v>1173</v>
      </c>
      <c r="P88" s="2939" t="s">
        <v>1174</v>
      </c>
      <c r="Q88" s="3224">
        <f>(+V88+V90)/R88</f>
        <v>1</v>
      </c>
      <c r="R88" s="3225">
        <f>+V88+V90</f>
        <v>36705028</v>
      </c>
      <c r="S88" s="2939" t="s">
        <v>1175</v>
      </c>
      <c r="T88" s="3222" t="s">
        <v>1176</v>
      </c>
      <c r="U88" s="3226" t="s">
        <v>1177</v>
      </c>
      <c r="V88" s="3228">
        <v>9937000</v>
      </c>
      <c r="W88" s="2595">
        <v>20</v>
      </c>
      <c r="X88" s="2591" t="s">
        <v>2275</v>
      </c>
      <c r="Y88" s="3151">
        <v>21554</v>
      </c>
      <c r="Z88" s="3151">
        <v>22392</v>
      </c>
      <c r="AA88" s="3151">
        <v>31677</v>
      </c>
      <c r="AB88" s="3151">
        <v>10302</v>
      </c>
      <c r="AC88" s="3151">
        <v>15916</v>
      </c>
      <c r="AD88" s="3151">
        <v>15683</v>
      </c>
      <c r="AE88" s="3151">
        <v>238</v>
      </c>
      <c r="AF88" s="3151">
        <v>245</v>
      </c>
      <c r="AG88" s="3151">
        <v>0</v>
      </c>
      <c r="AH88" s="3151">
        <v>0</v>
      </c>
      <c r="AI88" s="3151">
        <v>0</v>
      </c>
      <c r="AJ88" s="3151">
        <v>0</v>
      </c>
      <c r="AK88" s="3151">
        <v>2629</v>
      </c>
      <c r="AL88" s="3151">
        <v>2665</v>
      </c>
      <c r="AM88" s="3151">
        <v>2683</v>
      </c>
      <c r="AN88" s="3151">
        <v>43946</v>
      </c>
      <c r="AO88" s="3213">
        <v>43739</v>
      </c>
      <c r="AP88" s="3213">
        <v>43800</v>
      </c>
      <c r="AQ88" s="3185" t="s">
        <v>971</v>
      </c>
    </row>
    <row r="89" spans="1:43" s="653" customFormat="1" ht="36" customHeight="1" x14ac:dyDescent="0.25">
      <c r="A89" s="725"/>
      <c r="B89" s="726"/>
      <c r="C89" s="726"/>
      <c r="D89" s="763"/>
      <c r="E89" s="764"/>
      <c r="F89" s="765"/>
      <c r="G89" s="201"/>
      <c r="H89" s="201"/>
      <c r="I89" s="201"/>
      <c r="J89" s="3215"/>
      <c r="K89" s="3223"/>
      <c r="L89" s="3223"/>
      <c r="M89" s="2490"/>
      <c r="N89" s="2897"/>
      <c r="O89" s="2897"/>
      <c r="P89" s="2939"/>
      <c r="Q89" s="3217"/>
      <c r="R89" s="3225"/>
      <c r="S89" s="2939"/>
      <c r="T89" s="3223"/>
      <c r="U89" s="3227"/>
      <c r="V89" s="3229"/>
      <c r="W89" s="2595"/>
      <c r="X89" s="2591"/>
      <c r="Y89" s="3195"/>
      <c r="Z89" s="3195"/>
      <c r="AA89" s="3195"/>
      <c r="AB89" s="3195"/>
      <c r="AC89" s="3195"/>
      <c r="AD89" s="3195"/>
      <c r="AE89" s="3195"/>
      <c r="AF89" s="3195"/>
      <c r="AG89" s="3195"/>
      <c r="AH89" s="3195"/>
      <c r="AI89" s="3195"/>
      <c r="AJ89" s="3195"/>
      <c r="AK89" s="3195"/>
      <c r="AL89" s="3195"/>
      <c r="AM89" s="3195"/>
      <c r="AN89" s="3195"/>
      <c r="AO89" s="3214"/>
      <c r="AP89" s="3214"/>
      <c r="AQ89" s="3186"/>
    </row>
    <row r="90" spans="1:43" s="653" customFormat="1" ht="95.25" customHeight="1" x14ac:dyDescent="0.25">
      <c r="A90" s="725"/>
      <c r="B90" s="726"/>
      <c r="C90" s="726"/>
      <c r="D90" s="763"/>
      <c r="E90" s="764"/>
      <c r="F90" s="765"/>
      <c r="G90" s="201"/>
      <c r="H90" s="201"/>
      <c r="I90" s="201"/>
      <c r="J90" s="1280">
        <v>109</v>
      </c>
      <c r="K90" s="693" t="s">
        <v>1179</v>
      </c>
      <c r="L90" s="693" t="s">
        <v>1180</v>
      </c>
      <c r="M90" s="1235">
        <v>52</v>
      </c>
      <c r="N90" s="2898"/>
      <c r="O90" s="2898"/>
      <c r="P90" s="2939"/>
      <c r="Q90" s="1294">
        <f>(+V88+V90)/R88</f>
        <v>1</v>
      </c>
      <c r="R90" s="3225"/>
      <c r="S90" s="2939"/>
      <c r="T90" s="693" t="s">
        <v>1181</v>
      </c>
      <c r="U90" s="1234" t="s">
        <v>1182</v>
      </c>
      <c r="V90" s="2115">
        <v>26768028</v>
      </c>
      <c r="W90" s="2093">
        <v>20</v>
      </c>
      <c r="X90" s="2092" t="s">
        <v>91</v>
      </c>
      <c r="Y90" s="3196"/>
      <c r="Z90" s="3196"/>
      <c r="AA90" s="3196"/>
      <c r="AB90" s="3196"/>
      <c r="AC90" s="3196"/>
      <c r="AD90" s="3196"/>
      <c r="AE90" s="3196"/>
      <c r="AF90" s="3196"/>
      <c r="AG90" s="3196"/>
      <c r="AH90" s="3196"/>
      <c r="AI90" s="3196"/>
      <c r="AJ90" s="3196"/>
      <c r="AK90" s="3196"/>
      <c r="AL90" s="3196"/>
      <c r="AM90" s="3196"/>
      <c r="AN90" s="3196"/>
      <c r="AO90" s="1747">
        <v>43497</v>
      </c>
      <c r="AP90" s="1747">
        <v>43800</v>
      </c>
      <c r="AQ90" s="3187"/>
    </row>
    <row r="91" spans="1:43" s="653" customFormat="1" ht="15.75" x14ac:dyDescent="0.25">
      <c r="A91" s="749"/>
      <c r="B91" s="750"/>
      <c r="C91" s="750"/>
      <c r="D91" s="749"/>
      <c r="E91" s="750"/>
      <c r="F91" s="751"/>
      <c r="G91" s="705">
        <v>26</v>
      </c>
      <c r="H91" s="1221" t="s">
        <v>1183</v>
      </c>
      <c r="I91" s="1221"/>
      <c r="J91" s="1221"/>
      <c r="K91" s="183"/>
      <c r="L91" s="183"/>
      <c r="M91" s="190"/>
      <c r="N91" s="184"/>
      <c r="O91" s="190"/>
      <c r="P91" s="205"/>
      <c r="Q91" s="190"/>
      <c r="R91" s="434"/>
      <c r="S91" s="183"/>
      <c r="T91" s="183"/>
      <c r="U91" s="183"/>
      <c r="V91" s="706"/>
      <c r="W91" s="190"/>
      <c r="X91" s="190"/>
      <c r="Y91" s="190"/>
      <c r="Z91" s="190"/>
      <c r="AA91" s="190"/>
      <c r="AB91" s="190"/>
      <c r="AC91" s="190"/>
      <c r="AD91" s="190"/>
      <c r="AE91" s="190"/>
      <c r="AF91" s="190"/>
      <c r="AG91" s="190"/>
      <c r="AH91" s="190"/>
      <c r="AI91" s="190"/>
      <c r="AJ91" s="671"/>
      <c r="AK91" s="671"/>
      <c r="AL91" s="671"/>
      <c r="AM91" s="671"/>
      <c r="AN91" s="671"/>
      <c r="AO91" s="671"/>
      <c r="AP91" s="671"/>
      <c r="AQ91" s="682"/>
    </row>
    <row r="92" spans="1:43" s="653" customFormat="1" ht="53.25" customHeight="1" x14ac:dyDescent="0.25">
      <c r="A92" s="725" t="s">
        <v>338</v>
      </c>
      <c r="B92" s="726"/>
      <c r="C92" s="726"/>
      <c r="D92" s="725"/>
      <c r="E92" s="726"/>
      <c r="F92" s="727"/>
      <c r="G92" s="2591"/>
      <c r="H92" s="1975"/>
      <c r="I92" s="2591"/>
      <c r="J92" s="2400">
        <v>110</v>
      </c>
      <c r="K92" s="2590" t="s">
        <v>1184</v>
      </c>
      <c r="L92" s="2591" t="s">
        <v>1185</v>
      </c>
      <c r="M92" s="3299">
        <v>200</v>
      </c>
      <c r="N92" s="2591" t="s">
        <v>2144</v>
      </c>
      <c r="O92" s="2591" t="s">
        <v>1186</v>
      </c>
      <c r="P92" s="2590" t="s">
        <v>1187</v>
      </c>
      <c r="Q92" s="3293">
        <f>+V92/R92</f>
        <v>0.98360655737704916</v>
      </c>
      <c r="R92" s="3294">
        <f>+V92+V93</f>
        <v>610000000</v>
      </c>
      <c r="S92" s="3295" t="s">
        <v>1188</v>
      </c>
      <c r="T92" s="2590" t="s">
        <v>1189</v>
      </c>
      <c r="U92" s="2395" t="s">
        <v>1190</v>
      </c>
      <c r="V92" s="2000">
        <v>600000000</v>
      </c>
      <c r="W92" s="2093">
        <v>25</v>
      </c>
      <c r="X92" s="2092" t="s">
        <v>2325</v>
      </c>
      <c r="Y92" s="3151">
        <v>21554</v>
      </c>
      <c r="Z92" s="3151">
        <v>22392</v>
      </c>
      <c r="AA92" s="3151">
        <v>31677</v>
      </c>
      <c r="AB92" s="3151">
        <v>10302</v>
      </c>
      <c r="AC92" s="3151">
        <v>15916</v>
      </c>
      <c r="AD92" s="3151">
        <v>15683</v>
      </c>
      <c r="AE92" s="3151">
        <v>238</v>
      </c>
      <c r="AF92" s="3151">
        <v>245</v>
      </c>
      <c r="AG92" s="3151">
        <v>0</v>
      </c>
      <c r="AH92" s="3151">
        <v>0</v>
      </c>
      <c r="AI92" s="3151">
        <v>0</v>
      </c>
      <c r="AJ92" s="3151">
        <v>0</v>
      </c>
      <c r="AK92" s="3151">
        <v>2629</v>
      </c>
      <c r="AL92" s="3151">
        <v>2665</v>
      </c>
      <c r="AM92" s="3151">
        <v>2683</v>
      </c>
      <c r="AN92" s="3151">
        <v>43946</v>
      </c>
      <c r="AO92" s="3213">
        <v>43466</v>
      </c>
      <c r="AP92" s="3152">
        <v>43830</v>
      </c>
      <c r="AQ92" s="3185" t="s">
        <v>971</v>
      </c>
    </row>
    <row r="93" spans="1:43" s="653" customFormat="1" ht="48.75" customHeight="1" x14ac:dyDescent="0.25">
      <c r="A93" s="725"/>
      <c r="B93" s="726"/>
      <c r="C93" s="726"/>
      <c r="D93" s="725"/>
      <c r="E93" s="726"/>
      <c r="F93" s="727"/>
      <c r="G93" s="2591"/>
      <c r="H93" s="1975"/>
      <c r="I93" s="2591"/>
      <c r="J93" s="2400"/>
      <c r="K93" s="2590"/>
      <c r="L93" s="2591"/>
      <c r="M93" s="3299"/>
      <c r="N93" s="2591"/>
      <c r="O93" s="2591"/>
      <c r="P93" s="2590"/>
      <c r="Q93" s="3293"/>
      <c r="R93" s="3294"/>
      <c r="S93" s="3295"/>
      <c r="T93" s="2590"/>
      <c r="U93" s="2395"/>
      <c r="V93" s="2000">
        <v>10000000</v>
      </c>
      <c r="W93" s="2093">
        <v>20</v>
      </c>
      <c r="X93" s="2092" t="s">
        <v>91</v>
      </c>
      <c r="Y93" s="3196"/>
      <c r="Z93" s="3196"/>
      <c r="AA93" s="3196"/>
      <c r="AB93" s="3196"/>
      <c r="AC93" s="3196"/>
      <c r="AD93" s="3196"/>
      <c r="AE93" s="3196"/>
      <c r="AF93" s="3196"/>
      <c r="AG93" s="3196"/>
      <c r="AH93" s="3196"/>
      <c r="AI93" s="3196"/>
      <c r="AJ93" s="3196"/>
      <c r="AK93" s="3196"/>
      <c r="AL93" s="3196"/>
      <c r="AM93" s="3196"/>
      <c r="AN93" s="3196"/>
      <c r="AO93" s="3214"/>
      <c r="AP93" s="3196"/>
      <c r="AQ93" s="3186"/>
    </row>
    <row r="94" spans="1:43" s="653" customFormat="1" ht="15.75" x14ac:dyDescent="0.25">
      <c r="A94" s="749"/>
      <c r="B94" s="750"/>
      <c r="C94" s="750"/>
      <c r="D94" s="749"/>
      <c r="E94" s="750"/>
      <c r="F94" s="751"/>
      <c r="G94" s="705">
        <v>27</v>
      </c>
      <c r="H94" s="1221" t="s">
        <v>1191</v>
      </c>
      <c r="I94" s="1221"/>
      <c r="J94" s="1221"/>
      <c r="K94" s="183"/>
      <c r="L94" s="183"/>
      <c r="M94" s="190"/>
      <c r="N94" s="184"/>
      <c r="O94" s="190"/>
      <c r="P94" s="205"/>
      <c r="Q94" s="190"/>
      <c r="R94" s="434"/>
      <c r="S94" s="183"/>
      <c r="T94" s="183"/>
      <c r="U94" s="183"/>
      <c r="V94" s="706"/>
      <c r="W94" s="190"/>
      <c r="X94" s="190"/>
      <c r="Y94" s="190"/>
      <c r="Z94" s="190"/>
      <c r="AA94" s="190"/>
      <c r="AB94" s="190"/>
      <c r="AC94" s="190"/>
      <c r="AD94" s="190"/>
      <c r="AE94" s="190"/>
      <c r="AF94" s="190"/>
      <c r="AG94" s="190"/>
      <c r="AH94" s="190"/>
      <c r="AI94" s="190"/>
      <c r="AJ94" s="671"/>
      <c r="AK94" s="671"/>
      <c r="AL94" s="671"/>
      <c r="AM94" s="671"/>
      <c r="AN94" s="671"/>
      <c r="AO94" s="671"/>
      <c r="AP94" s="671"/>
      <c r="AQ94" s="682"/>
    </row>
    <row r="95" spans="1:43" s="653" customFormat="1" ht="120" customHeight="1" x14ac:dyDescent="0.25">
      <c r="A95" s="749"/>
      <c r="B95" s="750"/>
      <c r="C95" s="750"/>
      <c r="D95" s="749"/>
      <c r="E95" s="750"/>
      <c r="F95" s="751"/>
      <c r="G95" s="201"/>
      <c r="H95" s="201"/>
      <c r="I95" s="201"/>
      <c r="J95" s="1281">
        <v>111</v>
      </c>
      <c r="K95" s="766" t="s">
        <v>1192</v>
      </c>
      <c r="L95" s="766" t="s">
        <v>1193</v>
      </c>
      <c r="M95" s="768">
        <v>1</v>
      </c>
      <c r="N95" s="1228" t="s">
        <v>2326</v>
      </c>
      <c r="O95" s="1260" t="s">
        <v>1194</v>
      </c>
      <c r="P95" s="2104" t="s">
        <v>1195</v>
      </c>
      <c r="Q95" s="1256">
        <f>+V95/R95</f>
        <v>1</v>
      </c>
      <c r="R95" s="1257">
        <f>+V95</f>
        <v>3503000000</v>
      </c>
      <c r="S95" s="766" t="s">
        <v>1196</v>
      </c>
      <c r="T95" s="766" t="s">
        <v>1197</v>
      </c>
      <c r="U95" s="1303" t="s">
        <v>1198</v>
      </c>
      <c r="V95" s="2015">
        <v>3503000000</v>
      </c>
      <c r="W95" s="2101">
        <v>25</v>
      </c>
      <c r="X95" s="2098" t="s">
        <v>1000</v>
      </c>
      <c r="Y95" s="1287">
        <v>21554</v>
      </c>
      <c r="Z95" s="1287">
        <v>22392</v>
      </c>
      <c r="AA95" s="1288">
        <v>31677</v>
      </c>
      <c r="AB95" s="1288">
        <v>10302</v>
      </c>
      <c r="AC95" s="1288">
        <v>15916</v>
      </c>
      <c r="AD95" s="1288">
        <v>15683</v>
      </c>
      <c r="AE95" s="1288">
        <v>238</v>
      </c>
      <c r="AF95" s="1288">
        <v>245</v>
      </c>
      <c r="AG95" s="1288">
        <v>0</v>
      </c>
      <c r="AH95" s="1288">
        <v>0</v>
      </c>
      <c r="AI95" s="767">
        <v>0</v>
      </c>
      <c r="AJ95" s="1299">
        <v>0</v>
      </c>
      <c r="AK95" s="1299">
        <v>2629</v>
      </c>
      <c r="AL95" s="1299">
        <v>2665</v>
      </c>
      <c r="AM95" s="1299">
        <v>2683</v>
      </c>
      <c r="AN95" s="1296">
        <f>Y95+Z95</f>
        <v>43946</v>
      </c>
      <c r="AO95" s="714">
        <v>43466</v>
      </c>
      <c r="AP95" s="714">
        <v>43830</v>
      </c>
      <c r="AQ95" s="1251" t="s">
        <v>971</v>
      </c>
    </row>
    <row r="96" spans="1:43" s="653" customFormat="1" ht="15.75" x14ac:dyDescent="0.25">
      <c r="A96" s="749"/>
      <c r="B96" s="750"/>
      <c r="C96" s="750"/>
      <c r="D96" s="749"/>
      <c r="E96" s="750"/>
      <c r="F96" s="751"/>
      <c r="G96" s="705">
        <v>28</v>
      </c>
      <c r="H96" s="1221" t="s">
        <v>1199</v>
      </c>
      <c r="I96" s="1221"/>
      <c r="J96" s="1221"/>
      <c r="K96" s="183"/>
      <c r="L96" s="183"/>
      <c r="M96" s="190"/>
      <c r="N96" s="184"/>
      <c r="O96" s="184"/>
      <c r="P96" s="205"/>
      <c r="Q96" s="553"/>
      <c r="R96" s="434"/>
      <c r="S96" s="183"/>
      <c r="T96" s="183"/>
      <c r="U96" s="183"/>
      <c r="V96" s="706"/>
      <c r="W96" s="769"/>
      <c r="X96" s="184"/>
      <c r="Y96" s="184"/>
      <c r="Z96" s="184"/>
      <c r="AA96" s="190"/>
      <c r="AB96" s="190"/>
      <c r="AC96" s="190"/>
      <c r="AD96" s="190"/>
      <c r="AE96" s="190"/>
      <c r="AF96" s="190"/>
      <c r="AG96" s="190"/>
      <c r="AH96" s="430"/>
      <c r="AI96" s="430"/>
      <c r="AJ96" s="671"/>
      <c r="AK96" s="671"/>
      <c r="AL96" s="671"/>
      <c r="AM96" s="671"/>
      <c r="AN96" s="671"/>
      <c r="AO96" s="1748"/>
      <c r="AP96" s="671"/>
      <c r="AQ96" s="682"/>
    </row>
    <row r="97" spans="1:43" s="653" customFormat="1" ht="48" customHeight="1" x14ac:dyDescent="0.25">
      <c r="A97" s="749"/>
      <c r="B97" s="750"/>
      <c r="C97" s="750"/>
      <c r="D97" s="763"/>
      <c r="E97" s="764"/>
      <c r="F97" s="765"/>
      <c r="G97" s="1267"/>
      <c r="H97" s="1267"/>
      <c r="I97" s="1267"/>
      <c r="J97" s="3202">
        <v>112</v>
      </c>
      <c r="K97" s="2939" t="s">
        <v>1200</v>
      </c>
      <c r="L97" s="2939" t="s">
        <v>1201</v>
      </c>
      <c r="M97" s="3195">
        <v>12</v>
      </c>
      <c r="N97" s="2897" t="s">
        <v>2327</v>
      </c>
      <c r="O97" s="2897" t="s">
        <v>1202</v>
      </c>
      <c r="P97" s="2939" t="s">
        <v>1203</v>
      </c>
      <c r="Q97" s="3216">
        <f>+V97/R97</f>
        <v>0.14375937670534561</v>
      </c>
      <c r="R97" s="3218">
        <f>+V97+V99</f>
        <v>20868204</v>
      </c>
      <c r="S97" s="2938" t="s">
        <v>1204</v>
      </c>
      <c r="T97" s="2939" t="s">
        <v>1205</v>
      </c>
      <c r="U97" s="2939" t="s">
        <v>1206</v>
      </c>
      <c r="V97" s="3219">
        <v>3000000</v>
      </c>
      <c r="W97" s="2595">
        <v>20</v>
      </c>
      <c r="X97" s="2591" t="s">
        <v>91</v>
      </c>
      <c r="Y97" s="3195">
        <v>21554</v>
      </c>
      <c r="Z97" s="3195">
        <v>22392</v>
      </c>
      <c r="AA97" s="3195">
        <v>31677</v>
      </c>
      <c r="AB97" s="3195">
        <v>10302</v>
      </c>
      <c r="AC97" s="3195">
        <v>15916</v>
      </c>
      <c r="AD97" s="3195">
        <v>15683</v>
      </c>
      <c r="AE97" s="3195">
        <v>238</v>
      </c>
      <c r="AF97" s="3195">
        <v>245</v>
      </c>
      <c r="AG97" s="3195">
        <v>0</v>
      </c>
      <c r="AH97" s="3195">
        <v>0</v>
      </c>
      <c r="AI97" s="3195">
        <v>0</v>
      </c>
      <c r="AJ97" s="3195">
        <v>0</v>
      </c>
      <c r="AK97" s="3195">
        <v>2629</v>
      </c>
      <c r="AL97" s="3195">
        <v>2665</v>
      </c>
      <c r="AM97" s="3195">
        <v>2683</v>
      </c>
      <c r="AN97" s="3197">
        <f>Y97+Z97</f>
        <v>43946</v>
      </c>
      <c r="AO97" s="3206">
        <v>43591</v>
      </c>
      <c r="AP97" s="3208">
        <v>43763</v>
      </c>
      <c r="AQ97" s="3186" t="s">
        <v>971</v>
      </c>
    </row>
    <row r="98" spans="1:43" s="653" customFormat="1" ht="55.5" customHeight="1" x14ac:dyDescent="0.25">
      <c r="A98" s="749"/>
      <c r="B98" s="750"/>
      <c r="C98" s="750"/>
      <c r="D98" s="763"/>
      <c r="E98" s="764"/>
      <c r="F98" s="765"/>
      <c r="G98" s="1267"/>
      <c r="H98" s="1267"/>
      <c r="I98" s="1267"/>
      <c r="J98" s="3215"/>
      <c r="K98" s="2992"/>
      <c r="L98" s="2992"/>
      <c r="M98" s="3196"/>
      <c r="N98" s="2897"/>
      <c r="O98" s="2897"/>
      <c r="P98" s="2939"/>
      <c r="Q98" s="3217"/>
      <c r="R98" s="3218"/>
      <c r="S98" s="2939"/>
      <c r="T98" s="2992"/>
      <c r="U98" s="2992"/>
      <c r="V98" s="3220"/>
      <c r="W98" s="2595"/>
      <c r="X98" s="2591"/>
      <c r="Y98" s="3195"/>
      <c r="Z98" s="3195"/>
      <c r="AA98" s="3195"/>
      <c r="AB98" s="3195"/>
      <c r="AC98" s="3195"/>
      <c r="AD98" s="3195"/>
      <c r="AE98" s="3195"/>
      <c r="AF98" s="3195"/>
      <c r="AG98" s="3195"/>
      <c r="AH98" s="3195"/>
      <c r="AI98" s="3195"/>
      <c r="AJ98" s="3195"/>
      <c r="AK98" s="3195"/>
      <c r="AL98" s="3195"/>
      <c r="AM98" s="3195"/>
      <c r="AN98" s="3197"/>
      <c r="AO98" s="3207"/>
      <c r="AP98" s="3209"/>
      <c r="AQ98" s="3186"/>
    </row>
    <row r="99" spans="1:43" s="653" customFormat="1" ht="88.5" customHeight="1" x14ac:dyDescent="0.25">
      <c r="A99" s="749"/>
      <c r="B99" s="750"/>
      <c r="C99" s="750"/>
      <c r="D99" s="763"/>
      <c r="E99" s="764"/>
      <c r="F99" s="765"/>
      <c r="G99" s="1267"/>
      <c r="H99" s="1267"/>
      <c r="I99" s="1267"/>
      <c r="J99" s="1280">
        <v>113</v>
      </c>
      <c r="K99" s="1262" t="s">
        <v>1207</v>
      </c>
      <c r="L99" s="1262" t="s">
        <v>1208</v>
      </c>
      <c r="M99" s="1286">
        <v>1</v>
      </c>
      <c r="N99" s="2897"/>
      <c r="O99" s="2897"/>
      <c r="P99" s="2939"/>
      <c r="Q99" s="1294">
        <f>+V99/R97</f>
        <v>0.85624062329465445</v>
      </c>
      <c r="R99" s="3218"/>
      <c r="S99" s="2939"/>
      <c r="T99" s="1262" t="s">
        <v>1209</v>
      </c>
      <c r="U99" s="1262" t="s">
        <v>1210</v>
      </c>
      <c r="V99" s="2113">
        <v>17868204</v>
      </c>
      <c r="W99" s="2117">
        <v>20</v>
      </c>
      <c r="X99" s="2108" t="s">
        <v>91</v>
      </c>
      <c r="Y99" s="3195"/>
      <c r="Z99" s="3195"/>
      <c r="AA99" s="3195"/>
      <c r="AB99" s="3195"/>
      <c r="AC99" s="3195"/>
      <c r="AD99" s="3195"/>
      <c r="AE99" s="3195"/>
      <c r="AF99" s="3195"/>
      <c r="AG99" s="3195"/>
      <c r="AH99" s="3195"/>
      <c r="AI99" s="3195"/>
      <c r="AJ99" s="3195"/>
      <c r="AK99" s="3195"/>
      <c r="AL99" s="3195"/>
      <c r="AM99" s="3195"/>
      <c r="AN99" s="3195"/>
      <c r="AO99" s="1739">
        <v>43602</v>
      </c>
      <c r="AP99" s="1739">
        <v>43763</v>
      </c>
      <c r="AQ99" s="3186"/>
    </row>
    <row r="100" spans="1:43" s="653" customFormat="1" ht="15.75" x14ac:dyDescent="0.25">
      <c r="A100" s="749"/>
      <c r="B100" s="750"/>
      <c r="C100" s="751"/>
      <c r="D100" s="168">
        <v>16</v>
      </c>
      <c r="E100" s="695" t="s">
        <v>1211</v>
      </c>
      <c r="F100" s="695"/>
      <c r="G100" s="656"/>
      <c r="H100" s="656"/>
      <c r="I100" s="656"/>
      <c r="J100" s="656"/>
      <c r="K100" s="421"/>
      <c r="L100" s="421"/>
      <c r="M100" s="420"/>
      <c r="N100" s="422"/>
      <c r="O100" s="422"/>
      <c r="P100" s="2205"/>
      <c r="Q100" s="696"/>
      <c r="R100" s="433"/>
      <c r="S100" s="421"/>
      <c r="T100" s="421"/>
      <c r="U100" s="421"/>
      <c r="V100" s="697"/>
      <c r="W100" s="770"/>
      <c r="X100" s="422"/>
      <c r="Y100" s="422"/>
      <c r="Z100" s="422"/>
      <c r="AA100" s="420"/>
      <c r="AB100" s="420"/>
      <c r="AC100" s="420"/>
      <c r="AD100" s="420"/>
      <c r="AE100" s="420"/>
      <c r="AF100" s="420"/>
      <c r="AG100" s="420"/>
      <c r="AH100" s="698"/>
      <c r="AI100" s="698"/>
      <c r="AJ100" s="660"/>
      <c r="AK100" s="660"/>
      <c r="AL100" s="660"/>
      <c r="AM100" s="660"/>
      <c r="AN100" s="660"/>
      <c r="AO100" s="660"/>
      <c r="AP100" s="660"/>
      <c r="AQ100" s="699"/>
    </row>
    <row r="101" spans="1:43" s="653" customFormat="1" ht="15.75" x14ac:dyDescent="0.25">
      <c r="A101" s="749"/>
      <c r="B101" s="750"/>
      <c r="C101" s="751"/>
      <c r="D101" s="771"/>
      <c r="E101" s="771"/>
      <c r="F101" s="772"/>
      <c r="G101" s="705">
        <v>57</v>
      </c>
      <c r="H101" s="190" t="s">
        <v>1212</v>
      </c>
      <c r="I101" s="190"/>
      <c r="J101" s="190"/>
      <c r="K101" s="205"/>
      <c r="L101" s="205"/>
      <c r="M101" s="470"/>
      <c r="N101" s="471"/>
      <c r="O101" s="184"/>
      <c r="P101" s="205"/>
      <c r="Q101" s="553"/>
      <c r="R101" s="434"/>
      <c r="S101" s="183"/>
      <c r="T101" s="183"/>
      <c r="U101" s="183"/>
      <c r="V101" s="706"/>
      <c r="W101" s="189"/>
      <c r="X101" s="184"/>
      <c r="Y101" s="184"/>
      <c r="Z101" s="184"/>
      <c r="AA101" s="190"/>
      <c r="AB101" s="190"/>
      <c r="AC101" s="190"/>
      <c r="AD101" s="190"/>
      <c r="AE101" s="190"/>
      <c r="AF101" s="190"/>
      <c r="AG101" s="190"/>
      <c r="AH101" s="430"/>
      <c r="AI101" s="430"/>
      <c r="AJ101" s="671"/>
      <c r="AK101" s="671"/>
      <c r="AL101" s="671"/>
      <c r="AM101" s="671"/>
      <c r="AN101" s="671"/>
      <c r="AO101" s="671"/>
      <c r="AP101" s="671"/>
      <c r="AQ101" s="682"/>
    </row>
    <row r="102" spans="1:43" s="653" customFormat="1" ht="111" customHeight="1" x14ac:dyDescent="0.25">
      <c r="A102" s="773"/>
      <c r="B102" s="774"/>
      <c r="C102" s="775"/>
      <c r="D102" s="776"/>
      <c r="E102" s="776"/>
      <c r="F102" s="777"/>
      <c r="G102" s="778"/>
      <c r="H102" s="778"/>
      <c r="I102" s="778"/>
      <c r="J102" s="1282">
        <v>182</v>
      </c>
      <c r="K102" s="690" t="s">
        <v>1213</v>
      </c>
      <c r="L102" s="690" t="s">
        <v>1214</v>
      </c>
      <c r="M102" s="1290">
        <v>1</v>
      </c>
      <c r="N102" s="1261" t="s">
        <v>1215</v>
      </c>
      <c r="O102" s="1261" t="s">
        <v>1216</v>
      </c>
      <c r="P102" s="2105" t="s">
        <v>1217</v>
      </c>
      <c r="Q102" s="1291">
        <f>+V102/R102</f>
        <v>1</v>
      </c>
      <c r="R102" s="779">
        <f>+V102</f>
        <v>18817998</v>
      </c>
      <c r="S102" s="690" t="s">
        <v>1218</v>
      </c>
      <c r="T102" s="690" t="s">
        <v>1213</v>
      </c>
      <c r="U102" s="690" t="s">
        <v>1219</v>
      </c>
      <c r="V102" s="2116">
        <v>18817998</v>
      </c>
      <c r="W102" s="2110">
        <v>20</v>
      </c>
      <c r="X102" s="2099" t="s">
        <v>91</v>
      </c>
      <c r="Y102" s="1290">
        <v>21554</v>
      </c>
      <c r="Z102" s="1290">
        <v>22392</v>
      </c>
      <c r="AA102" s="1289">
        <v>31677</v>
      </c>
      <c r="AB102" s="1289">
        <v>10302</v>
      </c>
      <c r="AC102" s="1289">
        <v>15916</v>
      </c>
      <c r="AD102" s="1289">
        <v>15683</v>
      </c>
      <c r="AE102" s="1289">
        <v>238</v>
      </c>
      <c r="AF102" s="1289">
        <v>245</v>
      </c>
      <c r="AG102" s="1289">
        <v>0</v>
      </c>
      <c r="AH102" s="1289">
        <v>0</v>
      </c>
      <c r="AI102" s="780">
        <v>0</v>
      </c>
      <c r="AJ102" s="781">
        <v>0</v>
      </c>
      <c r="AK102" s="781">
        <v>2629</v>
      </c>
      <c r="AL102" s="781">
        <v>2665</v>
      </c>
      <c r="AM102" s="781">
        <v>2683</v>
      </c>
      <c r="AN102" s="782">
        <v>43946</v>
      </c>
      <c r="AO102" s="783">
        <v>43500</v>
      </c>
      <c r="AP102" s="784">
        <v>43798</v>
      </c>
      <c r="AQ102" s="1252" t="s">
        <v>971</v>
      </c>
    </row>
    <row r="103" spans="1:43" s="793" customFormat="1" ht="31.5" customHeight="1" x14ac:dyDescent="0.25">
      <c r="A103" s="3210"/>
      <c r="B103" s="3211"/>
      <c r="C103" s="3211"/>
      <c r="D103" s="3211"/>
      <c r="E103" s="3211"/>
      <c r="F103" s="3211"/>
      <c r="G103" s="3211"/>
      <c r="H103" s="3211"/>
      <c r="I103" s="3173"/>
      <c r="J103" s="1217"/>
      <c r="K103" s="785"/>
      <c r="L103" s="785"/>
      <c r="M103" s="1285"/>
      <c r="N103" s="1285"/>
      <c r="O103" s="786"/>
      <c r="P103" s="785"/>
      <c r="Q103" s="787"/>
      <c r="R103" s="788">
        <f>SUM(R11:R102)</f>
        <v>163832095644</v>
      </c>
      <c r="S103" s="785"/>
      <c r="T103" s="785"/>
      <c r="U103" s="785"/>
      <c r="V103" s="789">
        <f>SUM(V11:V102)</f>
        <v>163832095644</v>
      </c>
      <c r="W103" s="790"/>
      <c r="X103" s="790"/>
      <c r="Y103" s="790"/>
      <c r="Z103" s="790"/>
      <c r="AA103" s="790"/>
      <c r="AB103" s="790"/>
      <c r="AC103" s="790"/>
      <c r="AD103" s="790"/>
      <c r="AE103" s="790"/>
      <c r="AF103" s="790"/>
      <c r="AG103" s="790"/>
      <c r="AH103" s="790"/>
      <c r="AI103" s="790"/>
      <c r="AJ103" s="790"/>
      <c r="AK103" s="790"/>
      <c r="AL103" s="790"/>
      <c r="AM103" s="790"/>
      <c r="AN103" s="790"/>
      <c r="AO103" s="791"/>
      <c r="AP103" s="791"/>
      <c r="AQ103" s="792"/>
    </row>
    <row r="104" spans="1:43" s="653" customFormat="1" ht="15.75" x14ac:dyDescent="0.25">
      <c r="A104" s="26"/>
      <c r="B104" s="3"/>
      <c r="C104" s="3"/>
      <c r="D104" s="3"/>
      <c r="E104" s="3"/>
      <c r="F104" s="3"/>
      <c r="G104" s="3"/>
      <c r="H104" s="3"/>
      <c r="I104" s="3"/>
      <c r="J104" s="3"/>
      <c r="K104" s="233"/>
      <c r="L104" s="1232"/>
      <c r="M104" s="3"/>
      <c r="N104" s="1254"/>
      <c r="O104" s="1254"/>
      <c r="P104" s="233"/>
      <c r="Q104" s="297"/>
      <c r="R104" s="794"/>
      <c r="S104" s="233"/>
      <c r="T104" s="233"/>
      <c r="U104" s="233"/>
      <c r="V104" s="584"/>
      <c r="W104" s="3"/>
      <c r="X104" s="3"/>
      <c r="Y104" s="3"/>
      <c r="Z104" s="3"/>
      <c r="AA104" s="3"/>
      <c r="AB104" s="3"/>
      <c r="AC104" s="3"/>
      <c r="AD104" s="3"/>
      <c r="AE104" s="3"/>
      <c r="AF104" s="3"/>
      <c r="AG104" s="3"/>
      <c r="AQ104" s="795"/>
    </row>
    <row r="105" spans="1:43" s="653" customFormat="1" ht="15.75" x14ac:dyDescent="0.25">
      <c r="A105" s="26"/>
      <c r="B105" s="3"/>
      <c r="C105" s="3"/>
      <c r="D105" s="3"/>
      <c r="E105" s="3"/>
      <c r="F105" s="3"/>
      <c r="G105" s="3"/>
      <c r="H105" s="3"/>
      <c r="I105" s="3"/>
      <c r="J105" s="3"/>
      <c r="K105" s="233"/>
      <c r="L105" s="1232"/>
      <c r="M105" s="3"/>
      <c r="N105" s="1254"/>
      <c r="O105" s="1254"/>
      <c r="P105" s="233"/>
      <c r="Q105" s="297"/>
      <c r="R105" s="796"/>
      <c r="S105" s="233"/>
      <c r="T105" s="233"/>
      <c r="U105" s="233"/>
      <c r="V105" s="796"/>
      <c r="W105" s="3"/>
      <c r="X105" s="3"/>
      <c r="Y105" s="3"/>
      <c r="Z105" s="3"/>
      <c r="AA105" s="3"/>
      <c r="AB105" s="3"/>
      <c r="AC105" s="3"/>
      <c r="AD105" s="3"/>
      <c r="AE105" s="3"/>
      <c r="AF105" s="3"/>
      <c r="AG105" s="3"/>
      <c r="AQ105" s="795"/>
    </row>
    <row r="106" spans="1:43" s="653" customFormat="1" ht="15.75" x14ac:dyDescent="0.25">
      <c r="A106" s="26"/>
      <c r="B106" s="3"/>
      <c r="C106" s="3"/>
      <c r="D106" s="3"/>
      <c r="E106" s="3"/>
      <c r="F106" s="3"/>
      <c r="G106" s="3"/>
      <c r="H106" s="3"/>
      <c r="I106" s="3"/>
      <c r="J106" s="3"/>
      <c r="K106" s="233"/>
      <c r="L106" s="1232"/>
      <c r="M106" s="3"/>
      <c r="N106" s="1254"/>
      <c r="O106" s="1254"/>
      <c r="P106" s="233"/>
      <c r="Q106" s="297"/>
      <c r="R106" s="584"/>
      <c r="S106" s="233"/>
      <c r="T106" s="233"/>
      <c r="U106" s="233"/>
      <c r="V106" s="797"/>
      <c r="W106" s="3"/>
      <c r="X106" s="3"/>
      <c r="Y106" s="3"/>
      <c r="Z106" s="3"/>
      <c r="AA106" s="3"/>
      <c r="AB106" s="3"/>
      <c r="AC106" s="3"/>
      <c r="AD106" s="3"/>
      <c r="AE106" s="3"/>
      <c r="AF106" s="3"/>
      <c r="AG106" s="3"/>
      <c r="AQ106" s="795"/>
    </row>
    <row r="107" spans="1:43" s="653" customFormat="1" ht="15.75" x14ac:dyDescent="0.25">
      <c r="A107" s="26"/>
      <c r="B107" s="3"/>
      <c r="C107" s="3"/>
      <c r="D107" s="3"/>
      <c r="E107" s="3"/>
      <c r="F107" s="3"/>
      <c r="G107" s="3"/>
      <c r="H107" s="3"/>
      <c r="I107" s="3"/>
      <c r="J107" s="3"/>
      <c r="K107" s="233"/>
      <c r="L107" s="1232"/>
      <c r="M107" s="3"/>
      <c r="N107" s="1254"/>
      <c r="O107" s="1254"/>
      <c r="P107" s="233"/>
      <c r="Q107" s="297"/>
      <c r="R107" s="584"/>
      <c r="S107" s="233"/>
      <c r="T107" s="233"/>
      <c r="U107" s="233"/>
      <c r="V107" s="798"/>
      <c r="W107" s="3"/>
      <c r="X107" s="3"/>
      <c r="Y107" s="3"/>
      <c r="Z107" s="3"/>
      <c r="AA107" s="3"/>
      <c r="AB107" s="3"/>
      <c r="AC107" s="3"/>
      <c r="AD107" s="3"/>
      <c r="AE107" s="3"/>
      <c r="AF107" s="3"/>
      <c r="AG107" s="3"/>
      <c r="AQ107" s="795"/>
    </row>
    <row r="108" spans="1:43" s="653" customFormat="1" ht="15.75" x14ac:dyDescent="0.25">
      <c r="A108" s="26"/>
      <c r="B108" s="3"/>
      <c r="C108" s="3"/>
      <c r="D108" s="3"/>
      <c r="E108" s="3"/>
      <c r="F108" s="3"/>
      <c r="G108" s="3"/>
      <c r="H108" s="3"/>
      <c r="I108" s="3"/>
      <c r="J108" s="3"/>
      <c r="K108" s="233"/>
      <c r="L108" s="1232"/>
      <c r="M108" s="3"/>
      <c r="N108" s="1254"/>
      <c r="O108" s="1254"/>
      <c r="P108" s="233"/>
      <c r="Q108" s="297"/>
      <c r="R108" s="584"/>
      <c r="S108" s="233"/>
      <c r="T108" s="233"/>
      <c r="U108" s="233"/>
      <c r="V108" s="233"/>
      <c r="W108" s="3"/>
      <c r="X108" s="3"/>
      <c r="Y108" s="3"/>
      <c r="Z108" s="3"/>
      <c r="AA108" s="3"/>
      <c r="AB108" s="3"/>
      <c r="AC108" s="3"/>
      <c r="AD108" s="3"/>
      <c r="AE108" s="3"/>
      <c r="AF108" s="3"/>
      <c r="AG108" s="3"/>
      <c r="AQ108" s="795"/>
    </row>
    <row r="109" spans="1:43" s="653" customFormat="1" ht="15.75" x14ac:dyDescent="0.25">
      <c r="A109" s="3"/>
      <c r="B109" s="3"/>
      <c r="C109" s="3"/>
      <c r="D109" s="3"/>
      <c r="E109" s="3"/>
      <c r="F109" s="3"/>
      <c r="G109" s="1254"/>
      <c r="H109" s="1232"/>
      <c r="I109" s="3"/>
      <c r="J109" s="3"/>
      <c r="K109" s="799"/>
      <c r="L109" s="1232"/>
      <c r="M109" s="3"/>
      <c r="N109" s="3212" t="s">
        <v>1220</v>
      </c>
      <c r="O109" s="3212"/>
      <c r="P109" s="3212"/>
      <c r="Q109" s="3"/>
      <c r="R109" s="1232"/>
      <c r="S109" s="1232"/>
      <c r="T109" s="800"/>
      <c r="U109" s="800"/>
      <c r="V109" s="800"/>
      <c r="W109" s="3"/>
      <c r="X109" s="3"/>
      <c r="Y109" s="3"/>
      <c r="Z109" s="3"/>
      <c r="AA109" s="426"/>
      <c r="AB109" s="3"/>
      <c r="AC109" s="426"/>
      <c r="AD109" s="3"/>
      <c r="AE109" s="426"/>
      <c r="AF109" s="3"/>
      <c r="AG109" s="426"/>
      <c r="AQ109" s="795"/>
    </row>
    <row r="110" spans="1:43" s="653" customFormat="1" ht="15.75" x14ac:dyDescent="0.25">
      <c r="A110" s="3"/>
      <c r="B110" s="3"/>
      <c r="C110" s="3"/>
      <c r="D110" s="3"/>
      <c r="E110" s="3"/>
      <c r="F110" s="3"/>
      <c r="G110" s="1254"/>
      <c r="H110" s="1232"/>
      <c r="I110" s="3"/>
      <c r="J110" s="3"/>
      <c r="K110" s="799"/>
      <c r="L110" s="1232"/>
      <c r="M110" s="3"/>
      <c r="N110" s="473" t="s">
        <v>1221</v>
      </c>
      <c r="O110" s="3"/>
      <c r="P110" s="801"/>
      <c r="Q110" s="3"/>
      <c r="R110" s="1232"/>
      <c r="S110" s="1232"/>
      <c r="T110" s="802"/>
      <c r="U110" s="800"/>
      <c r="V110" s="800"/>
      <c r="W110" s="3"/>
      <c r="X110" s="3"/>
      <c r="Y110" s="3"/>
      <c r="Z110" s="3"/>
      <c r="AA110" s="426"/>
      <c r="AB110" s="3"/>
      <c r="AC110" s="426"/>
      <c r="AD110" s="3"/>
      <c r="AE110" s="426"/>
      <c r="AF110" s="3"/>
      <c r="AG110" s="426"/>
      <c r="AQ110" s="795"/>
    </row>
    <row r="111" spans="1:43" s="653" customFormat="1" ht="15.75" x14ac:dyDescent="0.25">
      <c r="A111" s="3"/>
      <c r="B111" s="3"/>
      <c r="C111" s="3"/>
      <c r="D111" s="3"/>
      <c r="E111" s="3"/>
      <c r="F111" s="3"/>
      <c r="G111" s="1254"/>
      <c r="H111" s="1232"/>
      <c r="I111" s="3"/>
      <c r="J111" s="3"/>
      <c r="K111" s="799"/>
      <c r="L111" s="1232"/>
      <c r="M111" s="3"/>
      <c r="N111" s="803"/>
      <c r="O111" s="3"/>
      <c r="P111" s="801"/>
      <c r="Q111" s="3"/>
      <c r="R111" s="1232"/>
      <c r="S111" s="1232"/>
      <c r="T111" s="802"/>
      <c r="U111" s="800"/>
      <c r="V111" s="800"/>
      <c r="W111" s="3"/>
      <c r="X111" s="3"/>
      <c r="Y111" s="3"/>
      <c r="Z111" s="3"/>
      <c r="AA111" s="426"/>
      <c r="AB111" s="3"/>
      <c r="AC111" s="426"/>
      <c r="AD111" s="3"/>
      <c r="AE111" s="426"/>
      <c r="AF111" s="3"/>
      <c r="AG111" s="426"/>
      <c r="AQ111" s="795"/>
    </row>
  </sheetData>
  <mergeCells count="471">
    <mergeCell ref="AQ92:AQ93"/>
    <mergeCell ref="G92:G93"/>
    <mergeCell ref="I92:I93"/>
    <mergeCell ref="J92:J93"/>
    <mergeCell ref="K92:K93"/>
    <mergeCell ref="L92:L93"/>
    <mergeCell ref="M92:M93"/>
    <mergeCell ref="W97:W98"/>
    <mergeCell ref="X97:X98"/>
    <mergeCell ref="AH92:AH93"/>
    <mergeCell ref="AI92:AI93"/>
    <mergeCell ref="AJ92:AJ93"/>
    <mergeCell ref="AK92:AK93"/>
    <mergeCell ref="AL92:AL93"/>
    <mergeCell ref="AM92:AM93"/>
    <mergeCell ref="AN92:AN93"/>
    <mergeCell ref="AO92:AO93"/>
    <mergeCell ref="AP92:AP93"/>
    <mergeCell ref="Y92:Y93"/>
    <mergeCell ref="Z92:Z93"/>
    <mergeCell ref="AA92:AA93"/>
    <mergeCell ref="AB92:AB93"/>
    <mergeCell ref="AC92:AC93"/>
    <mergeCell ref="AD92:AD93"/>
    <mergeCell ref="AE92:AE93"/>
    <mergeCell ref="AF92:AF93"/>
    <mergeCell ref="AG92:AG93"/>
    <mergeCell ref="U82:U83"/>
    <mergeCell ref="N82:N85"/>
    <mergeCell ref="W88:W89"/>
    <mergeCell ref="X88:X89"/>
    <mergeCell ref="N88:N90"/>
    <mergeCell ref="N92:N93"/>
    <mergeCell ref="O92:O93"/>
    <mergeCell ref="P92:P93"/>
    <mergeCell ref="Q92:Q93"/>
    <mergeCell ref="R92:R93"/>
    <mergeCell ref="S92:S93"/>
    <mergeCell ref="T92:T93"/>
    <mergeCell ref="U92:U93"/>
    <mergeCell ref="Q82:Q85"/>
    <mergeCell ref="AG82:AG85"/>
    <mergeCell ref="T82:T85"/>
    <mergeCell ref="Y82:Y85"/>
    <mergeCell ref="Z82:Z85"/>
    <mergeCell ref="AA82:AA85"/>
    <mergeCell ref="AB82:AB85"/>
    <mergeCell ref="AC82:AC85"/>
    <mergeCell ref="A1:AP4"/>
    <mergeCell ref="A5:M5"/>
    <mergeCell ref="P5:AQ5"/>
    <mergeCell ref="A6:A7"/>
    <mergeCell ref="B6:C7"/>
    <mergeCell ref="D6:D7"/>
    <mergeCell ref="E6:F7"/>
    <mergeCell ref="G6:G7"/>
    <mergeCell ref="H6:I7"/>
    <mergeCell ref="J6:J7"/>
    <mergeCell ref="AP6:AP7"/>
    <mergeCell ref="AQ6:AQ7"/>
    <mergeCell ref="AA6:AD6"/>
    <mergeCell ref="AE6:AJ6"/>
    <mergeCell ref="AK6:AM6"/>
    <mergeCell ref="AN6:AN7"/>
    <mergeCell ref="AO6:AO7"/>
    <mergeCell ref="Y6:Z6"/>
    <mergeCell ref="Q6:Q7"/>
    <mergeCell ref="R6:R7"/>
    <mergeCell ref="S6:S7"/>
    <mergeCell ref="T6:T7"/>
    <mergeCell ref="U6:U7"/>
    <mergeCell ref="X6:X7"/>
    <mergeCell ref="V11:V12"/>
    <mergeCell ref="W11:W12"/>
    <mergeCell ref="W14:W15"/>
    <mergeCell ref="X14:X15"/>
    <mergeCell ref="X11:X12"/>
    <mergeCell ref="K6:K7"/>
    <mergeCell ref="L6:L7"/>
    <mergeCell ref="M6:M7"/>
    <mergeCell ref="N6:N7"/>
    <mergeCell ref="O6:O7"/>
    <mergeCell ref="P6:P7"/>
    <mergeCell ref="U11:U13"/>
    <mergeCell ref="U17:U18"/>
    <mergeCell ref="J11:J13"/>
    <mergeCell ref="K11:K13"/>
    <mergeCell ref="L11:L13"/>
    <mergeCell ref="M11:M13"/>
    <mergeCell ref="O11:O18"/>
    <mergeCell ref="P11:P18"/>
    <mergeCell ref="Q11:Q13"/>
    <mergeCell ref="R11:R18"/>
    <mergeCell ref="AQ11:AQ18"/>
    <mergeCell ref="J14:J16"/>
    <mergeCell ref="K14:K16"/>
    <mergeCell ref="L14:L16"/>
    <mergeCell ref="M14:M16"/>
    <mergeCell ref="Q14:Q16"/>
    <mergeCell ref="T14:T16"/>
    <mergeCell ref="U14:U15"/>
    <mergeCell ref="V14:V15"/>
    <mergeCell ref="J17:J18"/>
    <mergeCell ref="AK11:AK18"/>
    <mergeCell ref="AL11:AL18"/>
    <mergeCell ref="AM11:AM18"/>
    <mergeCell ref="AN11:AN18"/>
    <mergeCell ref="AE11:AE18"/>
    <mergeCell ref="AF11:AF18"/>
    <mergeCell ref="AG11:AG18"/>
    <mergeCell ref="AH11:AH18"/>
    <mergeCell ref="AI11:AI18"/>
    <mergeCell ref="AJ11:AJ18"/>
    <mergeCell ref="Y11:Y18"/>
    <mergeCell ref="AA11:AA18"/>
    <mergeCell ref="AB11:AB18"/>
    <mergeCell ref="AC11:AC18"/>
    <mergeCell ref="P20:P26"/>
    <mergeCell ref="R20:R26"/>
    <mergeCell ref="S20:S26"/>
    <mergeCell ref="T20:T26"/>
    <mergeCell ref="K17:K18"/>
    <mergeCell ref="L17:L18"/>
    <mergeCell ref="M17:M18"/>
    <mergeCell ref="Q17:Q18"/>
    <mergeCell ref="T17:T18"/>
    <mergeCell ref="S11:S18"/>
    <mergeCell ref="T11:T13"/>
    <mergeCell ref="N11:N18"/>
    <mergeCell ref="AQ20:AQ26"/>
    <mergeCell ref="J22:J23"/>
    <mergeCell ref="K22:K23"/>
    <mergeCell ref="L22:L23"/>
    <mergeCell ref="M22:M23"/>
    <mergeCell ref="Q22:Q23"/>
    <mergeCell ref="AK20:AK26"/>
    <mergeCell ref="AL20:AL26"/>
    <mergeCell ref="AM20:AM26"/>
    <mergeCell ref="AN20:AN26"/>
    <mergeCell ref="AE20:AE26"/>
    <mergeCell ref="AF20:AF26"/>
    <mergeCell ref="AG20:AG26"/>
    <mergeCell ref="AH20:AH26"/>
    <mergeCell ref="AI20:AI26"/>
    <mergeCell ref="AJ20:AJ26"/>
    <mergeCell ref="Y20:Y26"/>
    <mergeCell ref="Z20:Z26"/>
    <mergeCell ref="AA20:AA26"/>
    <mergeCell ref="AB20:AB26"/>
    <mergeCell ref="AC20:AC26"/>
    <mergeCell ref="AD20:AD26"/>
    <mergeCell ref="N20:N26"/>
    <mergeCell ref="O20:O26"/>
    <mergeCell ref="G41:I56"/>
    <mergeCell ref="O41:O56"/>
    <mergeCell ref="P41:P56"/>
    <mergeCell ref="R41:R56"/>
    <mergeCell ref="S41:S56"/>
    <mergeCell ref="AG41:AG56"/>
    <mergeCell ref="AK32:AK39"/>
    <mergeCell ref="AE32:AE39"/>
    <mergeCell ref="AF32:AF39"/>
    <mergeCell ref="AG32:AG39"/>
    <mergeCell ref="AH32:AH39"/>
    <mergeCell ref="AI32:AI39"/>
    <mergeCell ref="AJ32:AJ39"/>
    <mergeCell ref="Y32:Y39"/>
    <mergeCell ref="Z32:Z39"/>
    <mergeCell ref="AA32:AA39"/>
    <mergeCell ref="AB32:AB39"/>
    <mergeCell ref="AC32:AC39"/>
    <mergeCell ref="AD32:AD39"/>
    <mergeCell ref="O32:O39"/>
    <mergeCell ref="P32:P39"/>
    <mergeCell ref="R32:R39"/>
    <mergeCell ref="Q54:Q55"/>
    <mergeCell ref="M54:M55"/>
    <mergeCell ref="AQ58:AQ63"/>
    <mergeCell ref="AL58:AL63"/>
    <mergeCell ref="AM58:AM63"/>
    <mergeCell ref="AN58:AN63"/>
    <mergeCell ref="J48:J50"/>
    <mergeCell ref="K48:K50"/>
    <mergeCell ref="L48:L50"/>
    <mergeCell ref="M48:M50"/>
    <mergeCell ref="Q48:Q50"/>
    <mergeCell ref="T48:T50"/>
    <mergeCell ref="AH41:AH56"/>
    <mergeCell ref="J52:J53"/>
    <mergeCell ref="K52:K53"/>
    <mergeCell ref="L54:L55"/>
    <mergeCell ref="K54:K55"/>
    <mergeCell ref="J54:J55"/>
    <mergeCell ref="J44:J45"/>
    <mergeCell ref="K44:K45"/>
    <mergeCell ref="L44:L45"/>
    <mergeCell ref="M44:M45"/>
    <mergeCell ref="Q44:Q45"/>
    <mergeCell ref="J46:J47"/>
    <mergeCell ref="K46:K47"/>
    <mergeCell ref="L46:L47"/>
    <mergeCell ref="N33:N39"/>
    <mergeCell ref="AL32:AL39"/>
    <mergeCell ref="AM32:AM39"/>
    <mergeCell ref="AN32:AN39"/>
    <mergeCell ref="S32:S39"/>
    <mergeCell ref="L52:L53"/>
    <mergeCell ref="M52:M53"/>
    <mergeCell ref="Q52:Q53"/>
    <mergeCell ref="T52:T53"/>
    <mergeCell ref="M46:M47"/>
    <mergeCell ref="Q46:Q47"/>
    <mergeCell ref="T46:T47"/>
    <mergeCell ref="J61:J62"/>
    <mergeCell ref="K61:K62"/>
    <mergeCell ref="L61:L62"/>
    <mergeCell ref="M61:M62"/>
    <mergeCell ref="Q61:Q62"/>
    <mergeCell ref="T61:T62"/>
    <mergeCell ref="U61:U62"/>
    <mergeCell ref="V61:V62"/>
    <mergeCell ref="AK58:AK63"/>
    <mergeCell ref="AE58:AE63"/>
    <mergeCell ref="AF58:AF63"/>
    <mergeCell ref="AG58:AG63"/>
    <mergeCell ref="O58:O63"/>
    <mergeCell ref="P58:P63"/>
    <mergeCell ref="R58:R63"/>
    <mergeCell ref="AH58:AH63"/>
    <mergeCell ref="AI58:AI63"/>
    <mergeCell ref="AJ58:AJ63"/>
    <mergeCell ref="Y58:Y63"/>
    <mergeCell ref="Z58:Z63"/>
    <mergeCell ref="AD58:AD63"/>
    <mergeCell ref="S58:S63"/>
    <mergeCell ref="AO61:AO62"/>
    <mergeCell ref="AP61:AP62"/>
    <mergeCell ref="P65:P69"/>
    <mergeCell ref="Q65:Q69"/>
    <mergeCell ref="R65:R69"/>
    <mergeCell ref="S65:S69"/>
    <mergeCell ref="T65:T69"/>
    <mergeCell ref="U65:U69"/>
    <mergeCell ref="AG65:AG69"/>
    <mergeCell ref="V65:V69"/>
    <mergeCell ref="W65:W69"/>
    <mergeCell ref="X65:X69"/>
    <mergeCell ref="Y65:Y69"/>
    <mergeCell ref="Z65:Z69"/>
    <mergeCell ref="T59:T60"/>
    <mergeCell ref="U59:U60"/>
    <mergeCell ref="W61:W62"/>
    <mergeCell ref="X61:X62"/>
    <mergeCell ref="AA58:AA63"/>
    <mergeCell ref="AB58:AB63"/>
    <mergeCell ref="AC58:AC63"/>
    <mergeCell ref="G65:I69"/>
    <mergeCell ref="J65:J69"/>
    <mergeCell ref="K65:K69"/>
    <mergeCell ref="L65:L69"/>
    <mergeCell ref="M65:M69"/>
    <mergeCell ref="O65:O69"/>
    <mergeCell ref="AQ65:AQ69"/>
    <mergeCell ref="O72:O76"/>
    <mergeCell ref="P72:P76"/>
    <mergeCell ref="R72:R76"/>
    <mergeCell ref="S72:S76"/>
    <mergeCell ref="W72:W76"/>
    <mergeCell ref="X72:X76"/>
    <mergeCell ref="AH65:AH69"/>
    <mergeCell ref="AI65:AI69"/>
    <mergeCell ref="AJ65:AJ69"/>
    <mergeCell ref="AK65:AK69"/>
    <mergeCell ref="AL65:AL69"/>
    <mergeCell ref="AM65:AM69"/>
    <mergeCell ref="AB65:AB69"/>
    <mergeCell ref="AC65:AC69"/>
    <mergeCell ref="AD65:AD69"/>
    <mergeCell ref="AE65:AE69"/>
    <mergeCell ref="AF65:AF69"/>
    <mergeCell ref="AQ72:AQ76"/>
    <mergeCell ref="O78:O81"/>
    <mergeCell ref="P78:P81"/>
    <mergeCell ref="R78:R81"/>
    <mergeCell ref="S78:S81"/>
    <mergeCell ref="T78:T81"/>
    <mergeCell ref="AQ78:AQ81"/>
    <mergeCell ref="AK72:AK76"/>
    <mergeCell ref="AL72:AL76"/>
    <mergeCell ref="AM72:AM76"/>
    <mergeCell ref="AN72:AN76"/>
    <mergeCell ref="AE72:AE76"/>
    <mergeCell ref="AF72:AF76"/>
    <mergeCell ref="AG72:AG76"/>
    <mergeCell ref="AH72:AH76"/>
    <mergeCell ref="AI72:AI76"/>
    <mergeCell ref="AJ72:AJ76"/>
    <mergeCell ref="Y72:Y76"/>
    <mergeCell ref="Z72:Z76"/>
    <mergeCell ref="AA72:AA76"/>
    <mergeCell ref="AD72:AD76"/>
    <mergeCell ref="AC78:AC81"/>
    <mergeCell ref="AD82:AD85"/>
    <mergeCell ref="AE82:AE85"/>
    <mergeCell ref="AF82:AF85"/>
    <mergeCell ref="N79:N81"/>
    <mergeCell ref="J82:J85"/>
    <mergeCell ref="K82:K85"/>
    <mergeCell ref="L82:L85"/>
    <mergeCell ref="M82:M85"/>
    <mergeCell ref="O82:O85"/>
    <mergeCell ref="P82:P85"/>
    <mergeCell ref="R82:R85"/>
    <mergeCell ref="S82:S85"/>
    <mergeCell ref="Y78:Y81"/>
    <mergeCell ref="Z78:Z81"/>
    <mergeCell ref="AA78:AA81"/>
    <mergeCell ref="AB78:AB81"/>
    <mergeCell ref="AO11:AO13"/>
    <mergeCell ref="AP11:AP13"/>
    <mergeCell ref="AO14:AO15"/>
    <mergeCell ref="AP14:AP15"/>
    <mergeCell ref="AO17:AO18"/>
    <mergeCell ref="AP17:AP18"/>
    <mergeCell ref="Y41:Y56"/>
    <mergeCell ref="Z41:Z56"/>
    <mergeCell ref="AA41:AA56"/>
    <mergeCell ref="AB41:AB56"/>
    <mergeCell ref="AC41:AC56"/>
    <mergeCell ref="AD41:AD56"/>
    <mergeCell ref="AE41:AE56"/>
    <mergeCell ref="AF41:AF56"/>
    <mergeCell ref="AK41:AK56"/>
    <mergeCell ref="AL41:AL56"/>
    <mergeCell ref="AM41:AM56"/>
    <mergeCell ref="AN41:AN56"/>
    <mergeCell ref="AI41:AI56"/>
    <mergeCell ref="AJ41:AJ56"/>
    <mergeCell ref="AD11:AD18"/>
    <mergeCell ref="Z11:Z18"/>
    <mergeCell ref="AA27:AA29"/>
    <mergeCell ref="AB27:AB29"/>
    <mergeCell ref="AM78:AM81"/>
    <mergeCell ref="AN78:AN81"/>
    <mergeCell ref="AN65:AN69"/>
    <mergeCell ref="AO65:AO69"/>
    <mergeCell ref="AP65:AP69"/>
    <mergeCell ref="AA65:AA69"/>
    <mergeCell ref="AJ82:AJ85"/>
    <mergeCell ref="AK82:AK85"/>
    <mergeCell ref="AL82:AL85"/>
    <mergeCell ref="AM82:AM85"/>
    <mergeCell ref="AN82:AN85"/>
    <mergeCell ref="AD78:AD81"/>
    <mergeCell ref="AE78:AE81"/>
    <mergeCell ref="AF78:AF81"/>
    <mergeCell ref="AG78:AG81"/>
    <mergeCell ref="AH78:AH81"/>
    <mergeCell ref="AI78:AI81"/>
    <mergeCell ref="AJ78:AJ81"/>
    <mergeCell ref="AK78:AK81"/>
    <mergeCell ref="AL78:AL81"/>
    <mergeCell ref="AH82:AH85"/>
    <mergeCell ref="AI82:AI85"/>
    <mergeCell ref="AB72:AB76"/>
    <mergeCell ref="AC72:AC76"/>
    <mergeCell ref="AQ82:AQ85"/>
    <mergeCell ref="J88:J89"/>
    <mergeCell ref="K88:K89"/>
    <mergeCell ref="L88:L89"/>
    <mergeCell ref="M88:M89"/>
    <mergeCell ref="O88:O90"/>
    <mergeCell ref="P88:P90"/>
    <mergeCell ref="Q88:Q89"/>
    <mergeCell ref="R88:R90"/>
    <mergeCell ref="S88:S90"/>
    <mergeCell ref="T88:T89"/>
    <mergeCell ref="U88:U89"/>
    <mergeCell ref="V88:V89"/>
    <mergeCell ref="Y88:Y90"/>
    <mergeCell ref="Z88:Z90"/>
    <mergeCell ref="AA88:AA90"/>
    <mergeCell ref="AB88:AB90"/>
    <mergeCell ref="AC88:AC90"/>
    <mergeCell ref="AD88:AD90"/>
    <mergeCell ref="AE88:AE90"/>
    <mergeCell ref="AF88:AF90"/>
    <mergeCell ref="AG88:AG90"/>
    <mergeCell ref="AH88:AH90"/>
    <mergeCell ref="AI88:AI90"/>
    <mergeCell ref="AJ88:AJ90"/>
    <mergeCell ref="AK88:AK90"/>
    <mergeCell ref="AL88:AL90"/>
    <mergeCell ref="AM88:AM90"/>
    <mergeCell ref="AN88:AN90"/>
    <mergeCell ref="AO88:AO89"/>
    <mergeCell ref="AP88:AP89"/>
    <mergeCell ref="AQ88:AQ90"/>
    <mergeCell ref="J97:J98"/>
    <mergeCell ref="K97:K98"/>
    <mergeCell ref="L97:L98"/>
    <mergeCell ref="M97:M98"/>
    <mergeCell ref="N97:N99"/>
    <mergeCell ref="O97:O99"/>
    <mergeCell ref="P97:P99"/>
    <mergeCell ref="Q97:Q98"/>
    <mergeCell ref="R97:R99"/>
    <mergeCell ref="S97:S99"/>
    <mergeCell ref="T97:T98"/>
    <mergeCell ref="U97:U98"/>
    <mergeCell ref="V97:V98"/>
    <mergeCell ref="Y97:Y99"/>
    <mergeCell ref="Z97:Z99"/>
    <mergeCell ref="AK97:AK99"/>
    <mergeCell ref="AL97:AL99"/>
    <mergeCell ref="AM97:AM99"/>
    <mergeCell ref="AN97:AN99"/>
    <mergeCell ref="AO97:AO98"/>
    <mergeCell ref="AP97:AP98"/>
    <mergeCell ref="AQ97:AQ99"/>
    <mergeCell ref="A103:I103"/>
    <mergeCell ref="AJ97:AJ99"/>
    <mergeCell ref="N109:P109"/>
    <mergeCell ref="AB97:AB99"/>
    <mergeCell ref="AC97:AC99"/>
    <mergeCell ref="AD97:AD99"/>
    <mergeCell ref="AE97:AE99"/>
    <mergeCell ref="AF97:AF99"/>
    <mergeCell ref="AG97:AG99"/>
    <mergeCell ref="AH97:AH99"/>
    <mergeCell ref="AI97:AI99"/>
    <mergeCell ref="AA97:AA99"/>
    <mergeCell ref="D27:D29"/>
    <mergeCell ref="F27:F29"/>
    <mergeCell ref="G27:G29"/>
    <mergeCell ref="I27:I29"/>
    <mergeCell ref="J27:J29"/>
    <mergeCell ref="K27:K29"/>
    <mergeCell ref="L27:L29"/>
    <mergeCell ref="M27:M29"/>
    <mergeCell ref="N27:N29"/>
    <mergeCell ref="O27:O29"/>
    <mergeCell ref="P27:P29"/>
    <mergeCell ref="Q27:Q29"/>
    <mergeCell ref="R27:R29"/>
    <mergeCell ref="S27:S29"/>
    <mergeCell ref="T27:T29"/>
    <mergeCell ref="U27:U29"/>
    <mergeCell ref="Y27:Y29"/>
    <mergeCell ref="Z27:Z29"/>
    <mergeCell ref="AK27:AK29"/>
    <mergeCell ref="AL27:AL29"/>
    <mergeCell ref="AM27:AM29"/>
    <mergeCell ref="AN27:AN29"/>
    <mergeCell ref="AO27:AO29"/>
    <mergeCell ref="AP27:AP29"/>
    <mergeCell ref="AQ27:AQ29"/>
    <mergeCell ref="U44:U45"/>
    <mergeCell ref="T44:T45"/>
    <mergeCell ref="AC27:AC29"/>
    <mergeCell ref="AD27:AD29"/>
    <mergeCell ref="AE27:AE29"/>
    <mergeCell ref="AF27:AF29"/>
    <mergeCell ref="AG27:AG29"/>
    <mergeCell ref="AH27:AH29"/>
    <mergeCell ref="AI27:AI29"/>
    <mergeCell ref="AJ27:AJ29"/>
    <mergeCell ref="AQ41:AQ56"/>
    <mergeCell ref="U54:U55"/>
    <mergeCell ref="AQ32:AQ39"/>
    <mergeCell ref="T54:T5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3"/>
  <dimension ref="A1:IV156"/>
  <sheetViews>
    <sheetView showGridLines="0" zoomScale="60" zoomScaleNormal="60" workbookViewId="0">
      <pane ySplit="9" topLeftCell="A10" activePane="bottomLeft" state="frozen"/>
      <selection pane="bottomLeft" activeCell="A10" sqref="A10"/>
    </sheetView>
  </sheetViews>
  <sheetFormatPr baseColWidth="10" defaultColWidth="11.42578125" defaultRowHeight="14.25" x14ac:dyDescent="0.2"/>
  <cols>
    <col min="1" max="1" width="7.140625" style="477" customWidth="1"/>
    <col min="2" max="2" width="8.140625" style="477" customWidth="1"/>
    <col min="3" max="3" width="4.7109375" style="477" customWidth="1"/>
    <col min="4" max="4" width="8.140625" style="477" customWidth="1"/>
    <col min="5" max="5" width="7.85546875" style="477" customWidth="1"/>
    <col min="6" max="6" width="9.42578125" style="1592" customWidth="1"/>
    <col min="7" max="7" width="7.5703125" style="477" customWidth="1"/>
    <col min="8" max="8" width="30.85546875" style="1591" customWidth="1"/>
    <col min="9" max="9" width="19.140625" style="1591" customWidth="1"/>
    <col min="10" max="10" width="9.28515625" style="477" customWidth="1"/>
    <col min="11" max="11" width="24.28515625" style="477" customWidth="1"/>
    <col min="12" max="12" width="19.7109375" style="477" customWidth="1"/>
    <col min="13" max="13" width="29.5703125" style="1591" customWidth="1"/>
    <col min="14" max="14" width="9" style="477" customWidth="1"/>
    <col min="15" max="15" width="21.28515625" style="827" customWidth="1"/>
    <col min="16" max="16" width="24.85546875" style="1591" customWidth="1"/>
    <col min="17" max="17" width="36.7109375" style="1591" customWidth="1"/>
    <col min="18" max="18" width="45.7109375" style="1196" customWidth="1"/>
    <col min="19" max="19" width="25.42578125" style="827" customWidth="1"/>
    <col min="20" max="20" width="12.42578125" style="1592" customWidth="1"/>
    <col min="21" max="21" width="16.42578125" style="1591" customWidth="1"/>
    <col min="22" max="22" width="10" style="477" customWidth="1"/>
    <col min="23" max="23" width="8.5703125" style="477" customWidth="1"/>
    <col min="24" max="25" width="9.42578125" style="477" customWidth="1"/>
    <col min="26" max="26" width="10" style="477" customWidth="1"/>
    <col min="27" max="27" width="11.42578125" style="477" customWidth="1"/>
    <col min="28" max="28" width="9.42578125" style="477" customWidth="1"/>
    <col min="29" max="29" width="9.5703125" style="477" customWidth="1"/>
    <col min="30" max="30" width="6.42578125" style="477" customWidth="1"/>
    <col min="31" max="31" width="6.28515625" style="477" customWidth="1"/>
    <col min="32" max="32" width="6.140625" style="477" customWidth="1"/>
    <col min="33" max="33" width="6.7109375" style="477" customWidth="1"/>
    <col min="34" max="34" width="7" style="477" customWidth="1"/>
    <col min="35" max="35" width="7.5703125" style="477" customWidth="1"/>
    <col min="36" max="36" width="6.42578125" style="477" customWidth="1"/>
    <col min="37" max="37" width="9.85546875" style="477" customWidth="1"/>
    <col min="38" max="38" width="18" style="477" customWidth="1"/>
    <col min="39" max="39" width="21.42578125" style="477" customWidth="1"/>
    <col min="40" max="40" width="27.85546875" style="1591" customWidth="1"/>
    <col min="41" max="45" width="11.42578125" style="1196"/>
    <col min="46" max="256" width="11.42578125" style="477"/>
    <col min="257" max="257" width="13.5703125" style="477" customWidth="1"/>
    <col min="258" max="258" width="19" style="477" customWidth="1"/>
    <col min="259" max="259" width="13.5703125" style="477" customWidth="1"/>
    <col min="260" max="260" width="19.7109375" style="477" customWidth="1"/>
    <col min="261" max="261" width="13.5703125" style="477" customWidth="1"/>
    <col min="262" max="263" width="14.7109375" style="477" customWidth="1"/>
    <col min="264" max="264" width="36.140625" style="477" customWidth="1"/>
    <col min="265" max="265" width="29.42578125" style="477" customWidth="1"/>
    <col min="266" max="266" width="16" style="477" customWidth="1"/>
    <col min="267" max="267" width="38.28515625" style="477" customWidth="1"/>
    <col min="268" max="268" width="12" style="477" customWidth="1"/>
    <col min="269" max="269" width="38.140625" style="477" customWidth="1"/>
    <col min="270" max="270" width="17.85546875" style="477" bestFit="1" customWidth="1"/>
    <col min="271" max="271" width="24.7109375" style="477" customWidth="1"/>
    <col min="272" max="272" width="36.42578125" style="477" customWidth="1"/>
    <col min="273" max="273" width="46.7109375" style="477" customWidth="1"/>
    <col min="274" max="274" width="43.7109375" style="477" customWidth="1"/>
    <col min="275" max="275" width="25.42578125" style="477" customWidth="1"/>
    <col min="276" max="276" width="12.42578125" style="477" customWidth="1"/>
    <col min="277" max="277" width="16.42578125" style="477" customWidth="1"/>
    <col min="278" max="278" width="13.42578125" style="477" customWidth="1"/>
    <col min="279" max="279" width="8.5703125" style="477" customWidth="1"/>
    <col min="280" max="283" width="11.42578125" style="477" customWidth="1"/>
    <col min="284" max="284" width="12.7109375" style="477" customWidth="1"/>
    <col min="285" max="285" width="11.85546875" style="477" customWidth="1"/>
    <col min="286" max="286" width="7.85546875" style="477" customWidth="1"/>
    <col min="287" max="287" width="7.5703125" style="477" customWidth="1"/>
    <col min="288" max="288" width="8.85546875" style="477" customWidth="1"/>
    <col min="289" max="289" width="8.140625" style="477" customWidth="1"/>
    <col min="290" max="290" width="7.85546875" style="477" customWidth="1"/>
    <col min="291" max="291" width="8.5703125" style="477" customWidth="1"/>
    <col min="292" max="292" width="8.28515625" style="477" customWidth="1"/>
    <col min="293" max="293" width="11.42578125" style="477" customWidth="1"/>
    <col min="294" max="294" width="18" style="477" customWidth="1"/>
    <col min="295" max="295" width="21.42578125" style="477" customWidth="1"/>
    <col min="296" max="296" width="27.85546875" style="477" customWidth="1"/>
    <col min="297" max="512" width="11.42578125" style="477"/>
    <col min="513" max="513" width="13.5703125" style="477" customWidth="1"/>
    <col min="514" max="514" width="19" style="477" customWidth="1"/>
    <col min="515" max="515" width="13.5703125" style="477" customWidth="1"/>
    <col min="516" max="516" width="19.7109375" style="477" customWidth="1"/>
    <col min="517" max="517" width="13.5703125" style="477" customWidth="1"/>
    <col min="518" max="519" width="14.7109375" style="477" customWidth="1"/>
    <col min="520" max="520" width="36.140625" style="477" customWidth="1"/>
    <col min="521" max="521" width="29.42578125" style="477" customWidth="1"/>
    <col min="522" max="522" width="16" style="477" customWidth="1"/>
    <col min="523" max="523" width="38.28515625" style="477" customWidth="1"/>
    <col min="524" max="524" width="12" style="477" customWidth="1"/>
    <col min="525" max="525" width="38.140625" style="477" customWidth="1"/>
    <col min="526" max="526" width="17.85546875" style="477" bestFit="1" customWidth="1"/>
    <col min="527" max="527" width="24.7109375" style="477" customWidth="1"/>
    <col min="528" max="528" width="36.42578125" style="477" customWidth="1"/>
    <col min="529" max="529" width="46.7109375" style="477" customWidth="1"/>
    <col min="530" max="530" width="43.7109375" style="477" customWidth="1"/>
    <col min="531" max="531" width="25.42578125" style="477" customWidth="1"/>
    <col min="532" max="532" width="12.42578125" style="477" customWidth="1"/>
    <col min="533" max="533" width="16.42578125" style="477" customWidth="1"/>
    <col min="534" max="534" width="13.42578125" style="477" customWidth="1"/>
    <col min="535" max="535" width="8.5703125" style="477" customWidth="1"/>
    <col min="536" max="539" width="11.42578125" style="477" customWidth="1"/>
    <col min="540" max="540" width="12.7109375" style="477" customWidth="1"/>
    <col min="541" max="541" width="11.85546875" style="477" customWidth="1"/>
    <col min="542" max="542" width="7.85546875" style="477" customWidth="1"/>
    <col min="543" max="543" width="7.5703125" style="477" customWidth="1"/>
    <col min="544" max="544" width="8.85546875" style="477" customWidth="1"/>
    <col min="545" max="545" width="8.140625" style="477" customWidth="1"/>
    <col min="546" max="546" width="7.85546875" style="477" customWidth="1"/>
    <col min="547" max="547" width="8.5703125" style="477" customWidth="1"/>
    <col min="548" max="548" width="8.28515625" style="477" customWidth="1"/>
    <col min="549" max="549" width="11.42578125" style="477" customWidth="1"/>
    <col min="550" max="550" width="18" style="477" customWidth="1"/>
    <col min="551" max="551" width="21.42578125" style="477" customWidth="1"/>
    <col min="552" max="552" width="27.85546875" style="477" customWidth="1"/>
    <col min="553" max="768" width="11.42578125" style="477"/>
    <col min="769" max="769" width="13.5703125" style="477" customWidth="1"/>
    <col min="770" max="770" width="19" style="477" customWidth="1"/>
    <col min="771" max="771" width="13.5703125" style="477" customWidth="1"/>
    <col min="772" max="772" width="19.7109375" style="477" customWidth="1"/>
    <col min="773" max="773" width="13.5703125" style="477" customWidth="1"/>
    <col min="774" max="775" width="14.7109375" style="477" customWidth="1"/>
    <col min="776" max="776" width="36.140625" style="477" customWidth="1"/>
    <col min="777" max="777" width="29.42578125" style="477" customWidth="1"/>
    <col min="778" max="778" width="16" style="477" customWidth="1"/>
    <col min="779" max="779" width="38.28515625" style="477" customWidth="1"/>
    <col min="780" max="780" width="12" style="477" customWidth="1"/>
    <col min="781" max="781" width="38.140625" style="477" customWidth="1"/>
    <col min="782" max="782" width="17.85546875" style="477" bestFit="1" customWidth="1"/>
    <col min="783" max="783" width="24.7109375" style="477" customWidth="1"/>
    <col min="784" max="784" width="36.42578125" style="477" customWidth="1"/>
    <col min="785" max="785" width="46.7109375" style="477" customWidth="1"/>
    <col min="786" max="786" width="43.7109375" style="477" customWidth="1"/>
    <col min="787" max="787" width="25.42578125" style="477" customWidth="1"/>
    <col min="788" max="788" width="12.42578125" style="477" customWidth="1"/>
    <col min="789" max="789" width="16.42578125" style="477" customWidth="1"/>
    <col min="790" max="790" width="13.42578125" style="477" customWidth="1"/>
    <col min="791" max="791" width="8.5703125" style="477" customWidth="1"/>
    <col min="792" max="795" width="11.42578125" style="477" customWidth="1"/>
    <col min="796" max="796" width="12.7109375" style="477" customWidth="1"/>
    <col min="797" max="797" width="11.85546875" style="477" customWidth="1"/>
    <col min="798" max="798" width="7.85546875" style="477" customWidth="1"/>
    <col min="799" max="799" width="7.5703125" style="477" customWidth="1"/>
    <col min="800" max="800" width="8.85546875" style="477" customWidth="1"/>
    <col min="801" max="801" width="8.140625" style="477" customWidth="1"/>
    <col min="802" max="802" width="7.85546875" style="477" customWidth="1"/>
    <col min="803" max="803" width="8.5703125" style="477" customWidth="1"/>
    <col min="804" max="804" width="8.28515625" style="477" customWidth="1"/>
    <col min="805" max="805" width="11.42578125" style="477" customWidth="1"/>
    <col min="806" max="806" width="18" style="477" customWidth="1"/>
    <col min="807" max="807" width="21.42578125" style="477" customWidth="1"/>
    <col min="808" max="808" width="27.85546875" style="477" customWidth="1"/>
    <col min="809" max="1024" width="11.42578125" style="477"/>
    <col min="1025" max="1025" width="13.5703125" style="477" customWidth="1"/>
    <col min="1026" max="1026" width="19" style="477" customWidth="1"/>
    <col min="1027" max="1027" width="13.5703125" style="477" customWidth="1"/>
    <col min="1028" max="1028" width="19.7109375" style="477" customWidth="1"/>
    <col min="1029" max="1029" width="13.5703125" style="477" customWidth="1"/>
    <col min="1030" max="1031" width="14.7109375" style="477" customWidth="1"/>
    <col min="1032" max="1032" width="36.140625" style="477" customWidth="1"/>
    <col min="1033" max="1033" width="29.42578125" style="477" customWidth="1"/>
    <col min="1034" max="1034" width="16" style="477" customWidth="1"/>
    <col min="1035" max="1035" width="38.28515625" style="477" customWidth="1"/>
    <col min="1036" max="1036" width="12" style="477" customWidth="1"/>
    <col min="1037" max="1037" width="38.140625" style="477" customWidth="1"/>
    <col min="1038" max="1038" width="17.85546875" style="477" bestFit="1" customWidth="1"/>
    <col min="1039" max="1039" width="24.7109375" style="477" customWidth="1"/>
    <col min="1040" max="1040" width="36.42578125" style="477" customWidth="1"/>
    <col min="1041" max="1041" width="46.7109375" style="477" customWidth="1"/>
    <col min="1042" max="1042" width="43.7109375" style="477" customWidth="1"/>
    <col min="1043" max="1043" width="25.42578125" style="477" customWidth="1"/>
    <col min="1044" max="1044" width="12.42578125" style="477" customWidth="1"/>
    <col min="1045" max="1045" width="16.42578125" style="477" customWidth="1"/>
    <col min="1046" max="1046" width="13.42578125" style="477" customWidth="1"/>
    <col min="1047" max="1047" width="8.5703125" style="477" customWidth="1"/>
    <col min="1048" max="1051" width="11.42578125" style="477" customWidth="1"/>
    <col min="1052" max="1052" width="12.7109375" style="477" customWidth="1"/>
    <col min="1053" max="1053" width="11.85546875" style="477" customWidth="1"/>
    <col min="1054" max="1054" width="7.85546875" style="477" customWidth="1"/>
    <col min="1055" max="1055" width="7.5703125" style="477" customWidth="1"/>
    <col min="1056" max="1056" width="8.85546875" style="477" customWidth="1"/>
    <col min="1057" max="1057" width="8.140625" style="477" customWidth="1"/>
    <col min="1058" max="1058" width="7.85546875" style="477" customWidth="1"/>
    <col min="1059" max="1059" width="8.5703125" style="477" customWidth="1"/>
    <col min="1060" max="1060" width="8.28515625" style="477" customWidth="1"/>
    <col min="1061" max="1061" width="11.42578125" style="477" customWidth="1"/>
    <col min="1062" max="1062" width="18" style="477" customWidth="1"/>
    <col min="1063" max="1063" width="21.42578125" style="477" customWidth="1"/>
    <col min="1064" max="1064" width="27.85546875" style="477" customWidth="1"/>
    <col min="1065" max="1280" width="11.42578125" style="477"/>
    <col min="1281" max="1281" width="13.5703125" style="477" customWidth="1"/>
    <col min="1282" max="1282" width="19" style="477" customWidth="1"/>
    <col min="1283" max="1283" width="13.5703125" style="477" customWidth="1"/>
    <col min="1284" max="1284" width="19.7109375" style="477" customWidth="1"/>
    <col min="1285" max="1285" width="13.5703125" style="477" customWidth="1"/>
    <col min="1286" max="1287" width="14.7109375" style="477" customWidth="1"/>
    <col min="1288" max="1288" width="36.140625" style="477" customWidth="1"/>
    <col min="1289" max="1289" width="29.42578125" style="477" customWidth="1"/>
    <col min="1290" max="1290" width="16" style="477" customWidth="1"/>
    <col min="1291" max="1291" width="38.28515625" style="477" customWidth="1"/>
    <col min="1292" max="1292" width="12" style="477" customWidth="1"/>
    <col min="1293" max="1293" width="38.140625" style="477" customWidth="1"/>
    <col min="1294" max="1294" width="17.85546875" style="477" bestFit="1" customWidth="1"/>
    <col min="1295" max="1295" width="24.7109375" style="477" customWidth="1"/>
    <col min="1296" max="1296" width="36.42578125" style="477" customWidth="1"/>
    <col min="1297" max="1297" width="46.7109375" style="477" customWidth="1"/>
    <col min="1298" max="1298" width="43.7109375" style="477" customWidth="1"/>
    <col min="1299" max="1299" width="25.42578125" style="477" customWidth="1"/>
    <col min="1300" max="1300" width="12.42578125" style="477" customWidth="1"/>
    <col min="1301" max="1301" width="16.42578125" style="477" customWidth="1"/>
    <col min="1302" max="1302" width="13.42578125" style="477" customWidth="1"/>
    <col min="1303" max="1303" width="8.5703125" style="477" customWidth="1"/>
    <col min="1304" max="1307" width="11.42578125" style="477" customWidth="1"/>
    <col min="1308" max="1308" width="12.7109375" style="477" customWidth="1"/>
    <col min="1309" max="1309" width="11.85546875" style="477" customWidth="1"/>
    <col min="1310" max="1310" width="7.85546875" style="477" customWidth="1"/>
    <col min="1311" max="1311" width="7.5703125" style="477" customWidth="1"/>
    <col min="1312" max="1312" width="8.85546875" style="477" customWidth="1"/>
    <col min="1313" max="1313" width="8.140625" style="477" customWidth="1"/>
    <col min="1314" max="1314" width="7.85546875" style="477" customWidth="1"/>
    <col min="1315" max="1315" width="8.5703125" style="477" customWidth="1"/>
    <col min="1316" max="1316" width="8.28515625" style="477" customWidth="1"/>
    <col min="1317" max="1317" width="11.42578125" style="477" customWidth="1"/>
    <col min="1318" max="1318" width="18" style="477" customWidth="1"/>
    <col min="1319" max="1319" width="21.42578125" style="477" customWidth="1"/>
    <col min="1320" max="1320" width="27.85546875" style="477" customWidth="1"/>
    <col min="1321" max="1536" width="11.42578125" style="477"/>
    <col min="1537" max="1537" width="13.5703125" style="477" customWidth="1"/>
    <col min="1538" max="1538" width="19" style="477" customWidth="1"/>
    <col min="1539" max="1539" width="13.5703125" style="477" customWidth="1"/>
    <col min="1540" max="1540" width="19.7109375" style="477" customWidth="1"/>
    <col min="1541" max="1541" width="13.5703125" style="477" customWidth="1"/>
    <col min="1542" max="1543" width="14.7109375" style="477" customWidth="1"/>
    <col min="1544" max="1544" width="36.140625" style="477" customWidth="1"/>
    <col min="1545" max="1545" width="29.42578125" style="477" customWidth="1"/>
    <col min="1546" max="1546" width="16" style="477" customWidth="1"/>
    <col min="1547" max="1547" width="38.28515625" style="477" customWidth="1"/>
    <col min="1548" max="1548" width="12" style="477" customWidth="1"/>
    <col min="1549" max="1549" width="38.140625" style="477" customWidth="1"/>
    <col min="1550" max="1550" width="17.85546875" style="477" bestFit="1" customWidth="1"/>
    <col min="1551" max="1551" width="24.7109375" style="477" customWidth="1"/>
    <col min="1552" max="1552" width="36.42578125" style="477" customWidth="1"/>
    <col min="1553" max="1553" width="46.7109375" style="477" customWidth="1"/>
    <col min="1554" max="1554" width="43.7109375" style="477" customWidth="1"/>
    <col min="1555" max="1555" width="25.42578125" style="477" customWidth="1"/>
    <col min="1556" max="1556" width="12.42578125" style="477" customWidth="1"/>
    <col min="1557" max="1557" width="16.42578125" style="477" customWidth="1"/>
    <col min="1558" max="1558" width="13.42578125" style="477" customWidth="1"/>
    <col min="1559" max="1559" width="8.5703125" style="477" customWidth="1"/>
    <col min="1560" max="1563" width="11.42578125" style="477" customWidth="1"/>
    <col min="1564" max="1564" width="12.7109375" style="477" customWidth="1"/>
    <col min="1565" max="1565" width="11.85546875" style="477" customWidth="1"/>
    <col min="1566" max="1566" width="7.85546875" style="477" customWidth="1"/>
    <col min="1567" max="1567" width="7.5703125" style="477" customWidth="1"/>
    <col min="1568" max="1568" width="8.85546875" style="477" customWidth="1"/>
    <col min="1569" max="1569" width="8.140625" style="477" customWidth="1"/>
    <col min="1570" max="1570" width="7.85546875" style="477" customWidth="1"/>
    <col min="1571" max="1571" width="8.5703125" style="477" customWidth="1"/>
    <col min="1572" max="1572" width="8.28515625" style="477" customWidth="1"/>
    <col min="1573" max="1573" width="11.42578125" style="477" customWidth="1"/>
    <col min="1574" max="1574" width="18" style="477" customWidth="1"/>
    <col min="1575" max="1575" width="21.42578125" style="477" customWidth="1"/>
    <col min="1576" max="1576" width="27.85546875" style="477" customWidth="1"/>
    <col min="1577" max="1792" width="11.42578125" style="477"/>
    <col min="1793" max="1793" width="13.5703125" style="477" customWidth="1"/>
    <col min="1794" max="1794" width="19" style="477" customWidth="1"/>
    <col min="1795" max="1795" width="13.5703125" style="477" customWidth="1"/>
    <col min="1796" max="1796" width="19.7109375" style="477" customWidth="1"/>
    <col min="1797" max="1797" width="13.5703125" style="477" customWidth="1"/>
    <col min="1798" max="1799" width="14.7109375" style="477" customWidth="1"/>
    <col min="1800" max="1800" width="36.140625" style="477" customWidth="1"/>
    <col min="1801" max="1801" width="29.42578125" style="477" customWidth="1"/>
    <col min="1802" max="1802" width="16" style="477" customWidth="1"/>
    <col min="1803" max="1803" width="38.28515625" style="477" customWidth="1"/>
    <col min="1804" max="1804" width="12" style="477" customWidth="1"/>
    <col min="1805" max="1805" width="38.140625" style="477" customWidth="1"/>
    <col min="1806" max="1806" width="17.85546875" style="477" bestFit="1" customWidth="1"/>
    <col min="1807" max="1807" width="24.7109375" style="477" customWidth="1"/>
    <col min="1808" max="1808" width="36.42578125" style="477" customWidth="1"/>
    <col min="1809" max="1809" width="46.7109375" style="477" customWidth="1"/>
    <col min="1810" max="1810" width="43.7109375" style="477" customWidth="1"/>
    <col min="1811" max="1811" width="25.42578125" style="477" customWidth="1"/>
    <col min="1812" max="1812" width="12.42578125" style="477" customWidth="1"/>
    <col min="1813" max="1813" width="16.42578125" style="477" customWidth="1"/>
    <col min="1814" max="1814" width="13.42578125" style="477" customWidth="1"/>
    <col min="1815" max="1815" width="8.5703125" style="477" customWidth="1"/>
    <col min="1816" max="1819" width="11.42578125" style="477" customWidth="1"/>
    <col min="1820" max="1820" width="12.7109375" style="477" customWidth="1"/>
    <col min="1821" max="1821" width="11.85546875" style="477" customWidth="1"/>
    <col min="1822" max="1822" width="7.85546875" style="477" customWidth="1"/>
    <col min="1823" max="1823" width="7.5703125" style="477" customWidth="1"/>
    <col min="1824" max="1824" width="8.85546875" style="477" customWidth="1"/>
    <col min="1825" max="1825" width="8.140625" style="477" customWidth="1"/>
    <col min="1826" max="1826" width="7.85546875" style="477" customWidth="1"/>
    <col min="1827" max="1827" width="8.5703125" style="477" customWidth="1"/>
    <col min="1828" max="1828" width="8.28515625" style="477" customWidth="1"/>
    <col min="1829" max="1829" width="11.42578125" style="477" customWidth="1"/>
    <col min="1830" max="1830" width="18" style="477" customWidth="1"/>
    <col min="1831" max="1831" width="21.42578125" style="477" customWidth="1"/>
    <col min="1832" max="1832" width="27.85546875" style="477" customWidth="1"/>
    <col min="1833" max="2048" width="11.42578125" style="477"/>
    <col min="2049" max="2049" width="13.5703125" style="477" customWidth="1"/>
    <col min="2050" max="2050" width="19" style="477" customWidth="1"/>
    <col min="2051" max="2051" width="13.5703125" style="477" customWidth="1"/>
    <col min="2052" max="2052" width="19.7109375" style="477" customWidth="1"/>
    <col min="2053" max="2053" width="13.5703125" style="477" customWidth="1"/>
    <col min="2054" max="2055" width="14.7109375" style="477" customWidth="1"/>
    <col min="2056" max="2056" width="36.140625" style="477" customWidth="1"/>
    <col min="2057" max="2057" width="29.42578125" style="477" customWidth="1"/>
    <col min="2058" max="2058" width="16" style="477" customWidth="1"/>
    <col min="2059" max="2059" width="38.28515625" style="477" customWidth="1"/>
    <col min="2060" max="2060" width="12" style="477" customWidth="1"/>
    <col min="2061" max="2061" width="38.140625" style="477" customWidth="1"/>
    <col min="2062" max="2062" width="17.85546875" style="477" bestFit="1" customWidth="1"/>
    <col min="2063" max="2063" width="24.7109375" style="477" customWidth="1"/>
    <col min="2064" max="2064" width="36.42578125" style="477" customWidth="1"/>
    <col min="2065" max="2065" width="46.7109375" style="477" customWidth="1"/>
    <col min="2066" max="2066" width="43.7109375" style="477" customWidth="1"/>
    <col min="2067" max="2067" width="25.42578125" style="477" customWidth="1"/>
    <col min="2068" max="2068" width="12.42578125" style="477" customWidth="1"/>
    <col min="2069" max="2069" width="16.42578125" style="477" customWidth="1"/>
    <col min="2070" max="2070" width="13.42578125" style="477" customWidth="1"/>
    <col min="2071" max="2071" width="8.5703125" style="477" customWidth="1"/>
    <col min="2072" max="2075" width="11.42578125" style="477" customWidth="1"/>
    <col min="2076" max="2076" width="12.7109375" style="477" customWidth="1"/>
    <col min="2077" max="2077" width="11.85546875" style="477" customWidth="1"/>
    <col min="2078" max="2078" width="7.85546875" style="477" customWidth="1"/>
    <col min="2079" max="2079" width="7.5703125" style="477" customWidth="1"/>
    <col min="2080" max="2080" width="8.85546875" style="477" customWidth="1"/>
    <col min="2081" max="2081" width="8.140625" style="477" customWidth="1"/>
    <col min="2082" max="2082" width="7.85546875" style="477" customWidth="1"/>
    <col min="2083" max="2083" width="8.5703125" style="477" customWidth="1"/>
    <col min="2084" max="2084" width="8.28515625" style="477" customWidth="1"/>
    <col min="2085" max="2085" width="11.42578125" style="477" customWidth="1"/>
    <col min="2086" max="2086" width="18" style="477" customWidth="1"/>
    <col min="2087" max="2087" width="21.42578125" style="477" customWidth="1"/>
    <col min="2088" max="2088" width="27.85546875" style="477" customWidth="1"/>
    <col min="2089" max="2304" width="11.42578125" style="477"/>
    <col min="2305" max="2305" width="13.5703125" style="477" customWidth="1"/>
    <col min="2306" max="2306" width="19" style="477" customWidth="1"/>
    <col min="2307" max="2307" width="13.5703125" style="477" customWidth="1"/>
    <col min="2308" max="2308" width="19.7109375" style="477" customWidth="1"/>
    <col min="2309" max="2309" width="13.5703125" style="477" customWidth="1"/>
    <col min="2310" max="2311" width="14.7109375" style="477" customWidth="1"/>
    <col min="2312" max="2312" width="36.140625" style="477" customWidth="1"/>
    <col min="2313" max="2313" width="29.42578125" style="477" customWidth="1"/>
    <col min="2314" max="2314" width="16" style="477" customWidth="1"/>
    <col min="2315" max="2315" width="38.28515625" style="477" customWidth="1"/>
    <col min="2316" max="2316" width="12" style="477" customWidth="1"/>
    <col min="2317" max="2317" width="38.140625" style="477" customWidth="1"/>
    <col min="2318" max="2318" width="17.85546875" style="477" bestFit="1" customWidth="1"/>
    <col min="2319" max="2319" width="24.7109375" style="477" customWidth="1"/>
    <col min="2320" max="2320" width="36.42578125" style="477" customWidth="1"/>
    <col min="2321" max="2321" width="46.7109375" style="477" customWidth="1"/>
    <col min="2322" max="2322" width="43.7109375" style="477" customWidth="1"/>
    <col min="2323" max="2323" width="25.42578125" style="477" customWidth="1"/>
    <col min="2324" max="2324" width="12.42578125" style="477" customWidth="1"/>
    <col min="2325" max="2325" width="16.42578125" style="477" customWidth="1"/>
    <col min="2326" max="2326" width="13.42578125" style="477" customWidth="1"/>
    <col min="2327" max="2327" width="8.5703125" style="477" customWidth="1"/>
    <col min="2328" max="2331" width="11.42578125" style="477" customWidth="1"/>
    <col min="2332" max="2332" width="12.7109375" style="477" customWidth="1"/>
    <col min="2333" max="2333" width="11.85546875" style="477" customWidth="1"/>
    <col min="2334" max="2334" width="7.85546875" style="477" customWidth="1"/>
    <col min="2335" max="2335" width="7.5703125" style="477" customWidth="1"/>
    <col min="2336" max="2336" width="8.85546875" style="477" customWidth="1"/>
    <col min="2337" max="2337" width="8.140625" style="477" customWidth="1"/>
    <col min="2338" max="2338" width="7.85546875" style="477" customWidth="1"/>
    <col min="2339" max="2339" width="8.5703125" style="477" customWidth="1"/>
    <col min="2340" max="2340" width="8.28515625" style="477" customWidth="1"/>
    <col min="2341" max="2341" width="11.42578125" style="477" customWidth="1"/>
    <col min="2342" max="2342" width="18" style="477" customWidth="1"/>
    <col min="2343" max="2343" width="21.42578125" style="477" customWidth="1"/>
    <col min="2344" max="2344" width="27.85546875" style="477" customWidth="1"/>
    <col min="2345" max="2560" width="11.42578125" style="477"/>
    <col min="2561" max="2561" width="13.5703125" style="477" customWidth="1"/>
    <col min="2562" max="2562" width="19" style="477" customWidth="1"/>
    <col min="2563" max="2563" width="13.5703125" style="477" customWidth="1"/>
    <col min="2564" max="2564" width="19.7109375" style="477" customWidth="1"/>
    <col min="2565" max="2565" width="13.5703125" style="477" customWidth="1"/>
    <col min="2566" max="2567" width="14.7109375" style="477" customWidth="1"/>
    <col min="2568" max="2568" width="36.140625" style="477" customWidth="1"/>
    <col min="2569" max="2569" width="29.42578125" style="477" customWidth="1"/>
    <col min="2570" max="2570" width="16" style="477" customWidth="1"/>
    <col min="2571" max="2571" width="38.28515625" style="477" customWidth="1"/>
    <col min="2572" max="2572" width="12" style="477" customWidth="1"/>
    <col min="2573" max="2573" width="38.140625" style="477" customWidth="1"/>
    <col min="2574" max="2574" width="17.85546875" style="477" bestFit="1" customWidth="1"/>
    <col min="2575" max="2575" width="24.7109375" style="477" customWidth="1"/>
    <col min="2576" max="2576" width="36.42578125" style="477" customWidth="1"/>
    <col min="2577" max="2577" width="46.7109375" style="477" customWidth="1"/>
    <col min="2578" max="2578" width="43.7109375" style="477" customWidth="1"/>
    <col min="2579" max="2579" width="25.42578125" style="477" customWidth="1"/>
    <col min="2580" max="2580" width="12.42578125" style="477" customWidth="1"/>
    <col min="2581" max="2581" width="16.42578125" style="477" customWidth="1"/>
    <col min="2582" max="2582" width="13.42578125" style="477" customWidth="1"/>
    <col min="2583" max="2583" width="8.5703125" style="477" customWidth="1"/>
    <col min="2584" max="2587" width="11.42578125" style="477" customWidth="1"/>
    <col min="2588" max="2588" width="12.7109375" style="477" customWidth="1"/>
    <col min="2589" max="2589" width="11.85546875" style="477" customWidth="1"/>
    <col min="2590" max="2590" width="7.85546875" style="477" customWidth="1"/>
    <col min="2591" max="2591" width="7.5703125" style="477" customWidth="1"/>
    <col min="2592" max="2592" width="8.85546875" style="477" customWidth="1"/>
    <col min="2593" max="2593" width="8.140625" style="477" customWidth="1"/>
    <col min="2594" max="2594" width="7.85546875" style="477" customWidth="1"/>
    <col min="2595" max="2595" width="8.5703125" style="477" customWidth="1"/>
    <col min="2596" max="2596" width="8.28515625" style="477" customWidth="1"/>
    <col min="2597" max="2597" width="11.42578125" style="477" customWidth="1"/>
    <col min="2598" max="2598" width="18" style="477" customWidth="1"/>
    <col min="2599" max="2599" width="21.42578125" style="477" customWidth="1"/>
    <col min="2600" max="2600" width="27.85546875" style="477" customWidth="1"/>
    <col min="2601" max="2816" width="11.42578125" style="477"/>
    <col min="2817" max="2817" width="13.5703125" style="477" customWidth="1"/>
    <col min="2818" max="2818" width="19" style="477" customWidth="1"/>
    <col min="2819" max="2819" width="13.5703125" style="477" customWidth="1"/>
    <col min="2820" max="2820" width="19.7109375" style="477" customWidth="1"/>
    <col min="2821" max="2821" width="13.5703125" style="477" customWidth="1"/>
    <col min="2822" max="2823" width="14.7109375" style="477" customWidth="1"/>
    <col min="2824" max="2824" width="36.140625" style="477" customWidth="1"/>
    <col min="2825" max="2825" width="29.42578125" style="477" customWidth="1"/>
    <col min="2826" max="2826" width="16" style="477" customWidth="1"/>
    <col min="2827" max="2827" width="38.28515625" style="477" customWidth="1"/>
    <col min="2828" max="2828" width="12" style="477" customWidth="1"/>
    <col min="2829" max="2829" width="38.140625" style="477" customWidth="1"/>
    <col min="2830" max="2830" width="17.85546875" style="477" bestFit="1" customWidth="1"/>
    <col min="2831" max="2831" width="24.7109375" style="477" customWidth="1"/>
    <col min="2832" max="2832" width="36.42578125" style="477" customWidth="1"/>
    <col min="2833" max="2833" width="46.7109375" style="477" customWidth="1"/>
    <col min="2834" max="2834" width="43.7109375" style="477" customWidth="1"/>
    <col min="2835" max="2835" width="25.42578125" style="477" customWidth="1"/>
    <col min="2836" max="2836" width="12.42578125" style="477" customWidth="1"/>
    <col min="2837" max="2837" width="16.42578125" style="477" customWidth="1"/>
    <col min="2838" max="2838" width="13.42578125" style="477" customWidth="1"/>
    <col min="2839" max="2839" width="8.5703125" style="477" customWidth="1"/>
    <col min="2840" max="2843" width="11.42578125" style="477" customWidth="1"/>
    <col min="2844" max="2844" width="12.7109375" style="477" customWidth="1"/>
    <col min="2845" max="2845" width="11.85546875" style="477" customWidth="1"/>
    <col min="2846" max="2846" width="7.85546875" style="477" customWidth="1"/>
    <col min="2847" max="2847" width="7.5703125" style="477" customWidth="1"/>
    <col min="2848" max="2848" width="8.85546875" style="477" customWidth="1"/>
    <col min="2849" max="2849" width="8.140625" style="477" customWidth="1"/>
    <col min="2850" max="2850" width="7.85546875" style="477" customWidth="1"/>
    <col min="2851" max="2851" width="8.5703125" style="477" customWidth="1"/>
    <col min="2852" max="2852" width="8.28515625" style="477" customWidth="1"/>
    <col min="2853" max="2853" width="11.42578125" style="477" customWidth="1"/>
    <col min="2854" max="2854" width="18" style="477" customWidth="1"/>
    <col min="2855" max="2855" width="21.42578125" style="477" customWidth="1"/>
    <col min="2856" max="2856" width="27.85546875" style="477" customWidth="1"/>
    <col min="2857" max="3072" width="11.42578125" style="477"/>
    <col min="3073" max="3073" width="13.5703125" style="477" customWidth="1"/>
    <col min="3074" max="3074" width="19" style="477" customWidth="1"/>
    <col min="3075" max="3075" width="13.5703125" style="477" customWidth="1"/>
    <col min="3076" max="3076" width="19.7109375" style="477" customWidth="1"/>
    <col min="3077" max="3077" width="13.5703125" style="477" customWidth="1"/>
    <col min="3078" max="3079" width="14.7109375" style="477" customWidth="1"/>
    <col min="3080" max="3080" width="36.140625" style="477" customWidth="1"/>
    <col min="3081" max="3081" width="29.42578125" style="477" customWidth="1"/>
    <col min="3082" max="3082" width="16" style="477" customWidth="1"/>
    <col min="3083" max="3083" width="38.28515625" style="477" customWidth="1"/>
    <col min="3084" max="3084" width="12" style="477" customWidth="1"/>
    <col min="3085" max="3085" width="38.140625" style="477" customWidth="1"/>
    <col min="3086" max="3086" width="17.85546875" style="477" bestFit="1" customWidth="1"/>
    <col min="3087" max="3087" width="24.7109375" style="477" customWidth="1"/>
    <col min="3088" max="3088" width="36.42578125" style="477" customWidth="1"/>
    <col min="3089" max="3089" width="46.7109375" style="477" customWidth="1"/>
    <col min="3090" max="3090" width="43.7109375" style="477" customWidth="1"/>
    <col min="3091" max="3091" width="25.42578125" style="477" customWidth="1"/>
    <col min="3092" max="3092" width="12.42578125" style="477" customWidth="1"/>
    <col min="3093" max="3093" width="16.42578125" style="477" customWidth="1"/>
    <col min="3094" max="3094" width="13.42578125" style="477" customWidth="1"/>
    <col min="3095" max="3095" width="8.5703125" style="477" customWidth="1"/>
    <col min="3096" max="3099" width="11.42578125" style="477" customWidth="1"/>
    <col min="3100" max="3100" width="12.7109375" style="477" customWidth="1"/>
    <col min="3101" max="3101" width="11.85546875" style="477" customWidth="1"/>
    <col min="3102" max="3102" width="7.85546875" style="477" customWidth="1"/>
    <col min="3103" max="3103" width="7.5703125" style="477" customWidth="1"/>
    <col min="3104" max="3104" width="8.85546875" style="477" customWidth="1"/>
    <col min="3105" max="3105" width="8.140625" style="477" customWidth="1"/>
    <col min="3106" max="3106" width="7.85546875" style="477" customWidth="1"/>
    <col min="3107" max="3107" width="8.5703125" style="477" customWidth="1"/>
    <col min="3108" max="3108" width="8.28515625" style="477" customWidth="1"/>
    <col min="3109" max="3109" width="11.42578125" style="477" customWidth="1"/>
    <col min="3110" max="3110" width="18" style="477" customWidth="1"/>
    <col min="3111" max="3111" width="21.42578125" style="477" customWidth="1"/>
    <col min="3112" max="3112" width="27.85546875" style="477" customWidth="1"/>
    <col min="3113" max="3328" width="11.42578125" style="477"/>
    <col min="3329" max="3329" width="13.5703125" style="477" customWidth="1"/>
    <col min="3330" max="3330" width="19" style="477" customWidth="1"/>
    <col min="3331" max="3331" width="13.5703125" style="477" customWidth="1"/>
    <col min="3332" max="3332" width="19.7109375" style="477" customWidth="1"/>
    <col min="3333" max="3333" width="13.5703125" style="477" customWidth="1"/>
    <col min="3334" max="3335" width="14.7109375" style="477" customWidth="1"/>
    <col min="3336" max="3336" width="36.140625" style="477" customWidth="1"/>
    <col min="3337" max="3337" width="29.42578125" style="477" customWidth="1"/>
    <col min="3338" max="3338" width="16" style="477" customWidth="1"/>
    <col min="3339" max="3339" width="38.28515625" style="477" customWidth="1"/>
    <col min="3340" max="3340" width="12" style="477" customWidth="1"/>
    <col min="3341" max="3341" width="38.140625" style="477" customWidth="1"/>
    <col min="3342" max="3342" width="17.85546875" style="477" bestFit="1" customWidth="1"/>
    <col min="3343" max="3343" width="24.7109375" style="477" customWidth="1"/>
    <col min="3344" max="3344" width="36.42578125" style="477" customWidth="1"/>
    <col min="3345" max="3345" width="46.7109375" style="477" customWidth="1"/>
    <col min="3346" max="3346" width="43.7109375" style="477" customWidth="1"/>
    <col min="3347" max="3347" width="25.42578125" style="477" customWidth="1"/>
    <col min="3348" max="3348" width="12.42578125" style="477" customWidth="1"/>
    <col min="3349" max="3349" width="16.42578125" style="477" customWidth="1"/>
    <col min="3350" max="3350" width="13.42578125" style="477" customWidth="1"/>
    <col min="3351" max="3351" width="8.5703125" style="477" customWidth="1"/>
    <col min="3352" max="3355" width="11.42578125" style="477" customWidth="1"/>
    <col min="3356" max="3356" width="12.7109375" style="477" customWidth="1"/>
    <col min="3357" max="3357" width="11.85546875" style="477" customWidth="1"/>
    <col min="3358" max="3358" width="7.85546875" style="477" customWidth="1"/>
    <col min="3359" max="3359" width="7.5703125" style="477" customWidth="1"/>
    <col min="3360" max="3360" width="8.85546875" style="477" customWidth="1"/>
    <col min="3361" max="3361" width="8.140625" style="477" customWidth="1"/>
    <col min="3362" max="3362" width="7.85546875" style="477" customWidth="1"/>
    <col min="3363" max="3363" width="8.5703125" style="477" customWidth="1"/>
    <col min="3364" max="3364" width="8.28515625" style="477" customWidth="1"/>
    <col min="3365" max="3365" width="11.42578125" style="477" customWidth="1"/>
    <col min="3366" max="3366" width="18" style="477" customWidth="1"/>
    <col min="3367" max="3367" width="21.42578125" style="477" customWidth="1"/>
    <col min="3368" max="3368" width="27.85546875" style="477" customWidth="1"/>
    <col min="3369" max="3584" width="11.42578125" style="477"/>
    <col min="3585" max="3585" width="13.5703125" style="477" customWidth="1"/>
    <col min="3586" max="3586" width="19" style="477" customWidth="1"/>
    <col min="3587" max="3587" width="13.5703125" style="477" customWidth="1"/>
    <col min="3588" max="3588" width="19.7109375" style="477" customWidth="1"/>
    <col min="3589" max="3589" width="13.5703125" style="477" customWidth="1"/>
    <col min="3590" max="3591" width="14.7109375" style="477" customWidth="1"/>
    <col min="3592" max="3592" width="36.140625" style="477" customWidth="1"/>
    <col min="3593" max="3593" width="29.42578125" style="477" customWidth="1"/>
    <col min="3594" max="3594" width="16" style="477" customWidth="1"/>
    <col min="3595" max="3595" width="38.28515625" style="477" customWidth="1"/>
    <col min="3596" max="3596" width="12" style="477" customWidth="1"/>
    <col min="3597" max="3597" width="38.140625" style="477" customWidth="1"/>
    <col min="3598" max="3598" width="17.85546875" style="477" bestFit="1" customWidth="1"/>
    <col min="3599" max="3599" width="24.7109375" style="477" customWidth="1"/>
    <col min="3600" max="3600" width="36.42578125" style="477" customWidth="1"/>
    <col min="3601" max="3601" width="46.7109375" style="477" customWidth="1"/>
    <col min="3602" max="3602" width="43.7109375" style="477" customWidth="1"/>
    <col min="3603" max="3603" width="25.42578125" style="477" customWidth="1"/>
    <col min="3604" max="3604" width="12.42578125" style="477" customWidth="1"/>
    <col min="3605" max="3605" width="16.42578125" style="477" customWidth="1"/>
    <col min="3606" max="3606" width="13.42578125" style="477" customWidth="1"/>
    <col min="3607" max="3607" width="8.5703125" style="477" customWidth="1"/>
    <col min="3608" max="3611" width="11.42578125" style="477" customWidth="1"/>
    <col min="3612" max="3612" width="12.7109375" style="477" customWidth="1"/>
    <col min="3613" max="3613" width="11.85546875" style="477" customWidth="1"/>
    <col min="3614" max="3614" width="7.85546875" style="477" customWidth="1"/>
    <col min="3615" max="3615" width="7.5703125" style="477" customWidth="1"/>
    <col min="3616" max="3616" width="8.85546875" style="477" customWidth="1"/>
    <col min="3617" max="3617" width="8.140625" style="477" customWidth="1"/>
    <col min="3618" max="3618" width="7.85546875" style="477" customWidth="1"/>
    <col min="3619" max="3619" width="8.5703125" style="477" customWidth="1"/>
    <col min="3620" max="3620" width="8.28515625" style="477" customWidth="1"/>
    <col min="3621" max="3621" width="11.42578125" style="477" customWidth="1"/>
    <col min="3622" max="3622" width="18" style="477" customWidth="1"/>
    <col min="3623" max="3623" width="21.42578125" style="477" customWidth="1"/>
    <col min="3624" max="3624" width="27.85546875" style="477" customWidth="1"/>
    <col min="3625" max="3840" width="11.42578125" style="477"/>
    <col min="3841" max="3841" width="13.5703125" style="477" customWidth="1"/>
    <col min="3842" max="3842" width="19" style="477" customWidth="1"/>
    <col min="3843" max="3843" width="13.5703125" style="477" customWidth="1"/>
    <col min="3844" max="3844" width="19.7109375" style="477" customWidth="1"/>
    <col min="3845" max="3845" width="13.5703125" style="477" customWidth="1"/>
    <col min="3846" max="3847" width="14.7109375" style="477" customWidth="1"/>
    <col min="3848" max="3848" width="36.140625" style="477" customWidth="1"/>
    <col min="3849" max="3849" width="29.42578125" style="477" customWidth="1"/>
    <col min="3850" max="3850" width="16" style="477" customWidth="1"/>
    <col min="3851" max="3851" width="38.28515625" style="477" customWidth="1"/>
    <col min="3852" max="3852" width="12" style="477" customWidth="1"/>
    <col min="3853" max="3853" width="38.140625" style="477" customWidth="1"/>
    <col min="3854" max="3854" width="17.85546875" style="477" bestFit="1" customWidth="1"/>
    <col min="3855" max="3855" width="24.7109375" style="477" customWidth="1"/>
    <col min="3856" max="3856" width="36.42578125" style="477" customWidth="1"/>
    <col min="3857" max="3857" width="46.7109375" style="477" customWidth="1"/>
    <col min="3858" max="3858" width="43.7109375" style="477" customWidth="1"/>
    <col min="3859" max="3859" width="25.42578125" style="477" customWidth="1"/>
    <col min="3860" max="3860" width="12.42578125" style="477" customWidth="1"/>
    <col min="3861" max="3861" width="16.42578125" style="477" customWidth="1"/>
    <col min="3862" max="3862" width="13.42578125" style="477" customWidth="1"/>
    <col min="3863" max="3863" width="8.5703125" style="477" customWidth="1"/>
    <col min="3864" max="3867" width="11.42578125" style="477" customWidth="1"/>
    <col min="3868" max="3868" width="12.7109375" style="477" customWidth="1"/>
    <col min="3869" max="3869" width="11.85546875" style="477" customWidth="1"/>
    <col min="3870" max="3870" width="7.85546875" style="477" customWidth="1"/>
    <col min="3871" max="3871" width="7.5703125" style="477" customWidth="1"/>
    <col min="3872" max="3872" width="8.85546875" style="477" customWidth="1"/>
    <col min="3873" max="3873" width="8.140625" style="477" customWidth="1"/>
    <col min="3874" max="3874" width="7.85546875" style="477" customWidth="1"/>
    <col min="3875" max="3875" width="8.5703125" style="477" customWidth="1"/>
    <col min="3876" max="3876" width="8.28515625" style="477" customWidth="1"/>
    <col min="3877" max="3877" width="11.42578125" style="477" customWidth="1"/>
    <col min="3878" max="3878" width="18" style="477" customWidth="1"/>
    <col min="3879" max="3879" width="21.42578125" style="477" customWidth="1"/>
    <col min="3880" max="3880" width="27.85546875" style="477" customWidth="1"/>
    <col min="3881" max="4096" width="11.42578125" style="477"/>
    <col min="4097" max="4097" width="13.5703125" style="477" customWidth="1"/>
    <col min="4098" max="4098" width="19" style="477" customWidth="1"/>
    <col min="4099" max="4099" width="13.5703125" style="477" customWidth="1"/>
    <col min="4100" max="4100" width="19.7109375" style="477" customWidth="1"/>
    <col min="4101" max="4101" width="13.5703125" style="477" customWidth="1"/>
    <col min="4102" max="4103" width="14.7109375" style="477" customWidth="1"/>
    <col min="4104" max="4104" width="36.140625" style="477" customWidth="1"/>
    <col min="4105" max="4105" width="29.42578125" style="477" customWidth="1"/>
    <col min="4106" max="4106" width="16" style="477" customWidth="1"/>
    <col min="4107" max="4107" width="38.28515625" style="477" customWidth="1"/>
    <col min="4108" max="4108" width="12" style="477" customWidth="1"/>
    <col min="4109" max="4109" width="38.140625" style="477" customWidth="1"/>
    <col min="4110" max="4110" width="17.85546875" style="477" bestFit="1" customWidth="1"/>
    <col min="4111" max="4111" width="24.7109375" style="477" customWidth="1"/>
    <col min="4112" max="4112" width="36.42578125" style="477" customWidth="1"/>
    <col min="4113" max="4113" width="46.7109375" style="477" customWidth="1"/>
    <col min="4114" max="4114" width="43.7109375" style="477" customWidth="1"/>
    <col min="4115" max="4115" width="25.42578125" style="477" customWidth="1"/>
    <col min="4116" max="4116" width="12.42578125" style="477" customWidth="1"/>
    <col min="4117" max="4117" width="16.42578125" style="477" customWidth="1"/>
    <col min="4118" max="4118" width="13.42578125" style="477" customWidth="1"/>
    <col min="4119" max="4119" width="8.5703125" style="477" customWidth="1"/>
    <col min="4120" max="4123" width="11.42578125" style="477" customWidth="1"/>
    <col min="4124" max="4124" width="12.7109375" style="477" customWidth="1"/>
    <col min="4125" max="4125" width="11.85546875" style="477" customWidth="1"/>
    <col min="4126" max="4126" width="7.85546875" style="477" customWidth="1"/>
    <col min="4127" max="4127" width="7.5703125" style="477" customWidth="1"/>
    <col min="4128" max="4128" width="8.85546875" style="477" customWidth="1"/>
    <col min="4129" max="4129" width="8.140625" style="477" customWidth="1"/>
    <col min="4130" max="4130" width="7.85546875" style="477" customWidth="1"/>
    <col min="4131" max="4131" width="8.5703125" style="477" customWidth="1"/>
    <col min="4132" max="4132" width="8.28515625" style="477" customWidth="1"/>
    <col min="4133" max="4133" width="11.42578125" style="477" customWidth="1"/>
    <col min="4134" max="4134" width="18" style="477" customWidth="1"/>
    <col min="4135" max="4135" width="21.42578125" style="477" customWidth="1"/>
    <col min="4136" max="4136" width="27.85546875" style="477" customWidth="1"/>
    <col min="4137" max="4352" width="11.42578125" style="477"/>
    <col min="4353" max="4353" width="13.5703125" style="477" customWidth="1"/>
    <col min="4354" max="4354" width="19" style="477" customWidth="1"/>
    <col min="4355" max="4355" width="13.5703125" style="477" customWidth="1"/>
    <col min="4356" max="4356" width="19.7109375" style="477" customWidth="1"/>
    <col min="4357" max="4357" width="13.5703125" style="477" customWidth="1"/>
    <col min="4358" max="4359" width="14.7109375" style="477" customWidth="1"/>
    <col min="4360" max="4360" width="36.140625" style="477" customWidth="1"/>
    <col min="4361" max="4361" width="29.42578125" style="477" customWidth="1"/>
    <col min="4362" max="4362" width="16" style="477" customWidth="1"/>
    <col min="4363" max="4363" width="38.28515625" style="477" customWidth="1"/>
    <col min="4364" max="4364" width="12" style="477" customWidth="1"/>
    <col min="4365" max="4365" width="38.140625" style="477" customWidth="1"/>
    <col min="4366" max="4366" width="17.85546875" style="477" bestFit="1" customWidth="1"/>
    <col min="4367" max="4367" width="24.7109375" style="477" customWidth="1"/>
    <col min="4368" max="4368" width="36.42578125" style="477" customWidth="1"/>
    <col min="4369" max="4369" width="46.7109375" style="477" customWidth="1"/>
    <col min="4370" max="4370" width="43.7109375" style="477" customWidth="1"/>
    <col min="4371" max="4371" width="25.42578125" style="477" customWidth="1"/>
    <col min="4372" max="4372" width="12.42578125" style="477" customWidth="1"/>
    <col min="4373" max="4373" width="16.42578125" style="477" customWidth="1"/>
    <col min="4374" max="4374" width="13.42578125" style="477" customWidth="1"/>
    <col min="4375" max="4375" width="8.5703125" style="477" customWidth="1"/>
    <col min="4376" max="4379" width="11.42578125" style="477" customWidth="1"/>
    <col min="4380" max="4380" width="12.7109375" style="477" customWidth="1"/>
    <col min="4381" max="4381" width="11.85546875" style="477" customWidth="1"/>
    <col min="4382" max="4382" width="7.85546875" style="477" customWidth="1"/>
    <col min="4383" max="4383" width="7.5703125" style="477" customWidth="1"/>
    <col min="4384" max="4384" width="8.85546875" style="477" customWidth="1"/>
    <col min="4385" max="4385" width="8.140625" style="477" customWidth="1"/>
    <col min="4386" max="4386" width="7.85546875" style="477" customWidth="1"/>
    <col min="4387" max="4387" width="8.5703125" style="477" customWidth="1"/>
    <col min="4388" max="4388" width="8.28515625" style="477" customWidth="1"/>
    <col min="4389" max="4389" width="11.42578125" style="477" customWidth="1"/>
    <col min="4390" max="4390" width="18" style="477" customWidth="1"/>
    <col min="4391" max="4391" width="21.42578125" style="477" customWidth="1"/>
    <col min="4392" max="4392" width="27.85546875" style="477" customWidth="1"/>
    <col min="4393" max="4608" width="11.42578125" style="477"/>
    <col min="4609" max="4609" width="13.5703125" style="477" customWidth="1"/>
    <col min="4610" max="4610" width="19" style="477" customWidth="1"/>
    <col min="4611" max="4611" width="13.5703125" style="477" customWidth="1"/>
    <col min="4612" max="4612" width="19.7109375" style="477" customWidth="1"/>
    <col min="4613" max="4613" width="13.5703125" style="477" customWidth="1"/>
    <col min="4614" max="4615" width="14.7109375" style="477" customWidth="1"/>
    <col min="4616" max="4616" width="36.140625" style="477" customWidth="1"/>
    <col min="4617" max="4617" width="29.42578125" style="477" customWidth="1"/>
    <col min="4618" max="4618" width="16" style="477" customWidth="1"/>
    <col min="4619" max="4619" width="38.28515625" style="477" customWidth="1"/>
    <col min="4620" max="4620" width="12" style="477" customWidth="1"/>
    <col min="4621" max="4621" width="38.140625" style="477" customWidth="1"/>
    <col min="4622" max="4622" width="17.85546875" style="477" bestFit="1" customWidth="1"/>
    <col min="4623" max="4623" width="24.7109375" style="477" customWidth="1"/>
    <col min="4624" max="4624" width="36.42578125" style="477" customWidth="1"/>
    <col min="4625" max="4625" width="46.7109375" style="477" customWidth="1"/>
    <col min="4626" max="4626" width="43.7109375" style="477" customWidth="1"/>
    <col min="4627" max="4627" width="25.42578125" style="477" customWidth="1"/>
    <col min="4628" max="4628" width="12.42578125" style="477" customWidth="1"/>
    <col min="4629" max="4629" width="16.42578125" style="477" customWidth="1"/>
    <col min="4630" max="4630" width="13.42578125" style="477" customWidth="1"/>
    <col min="4631" max="4631" width="8.5703125" style="477" customWidth="1"/>
    <col min="4632" max="4635" width="11.42578125" style="477" customWidth="1"/>
    <col min="4636" max="4636" width="12.7109375" style="477" customWidth="1"/>
    <col min="4637" max="4637" width="11.85546875" style="477" customWidth="1"/>
    <col min="4638" max="4638" width="7.85546875" style="477" customWidth="1"/>
    <col min="4639" max="4639" width="7.5703125" style="477" customWidth="1"/>
    <col min="4640" max="4640" width="8.85546875" style="477" customWidth="1"/>
    <col min="4641" max="4641" width="8.140625" style="477" customWidth="1"/>
    <col min="4642" max="4642" width="7.85546875" style="477" customWidth="1"/>
    <col min="4643" max="4643" width="8.5703125" style="477" customWidth="1"/>
    <col min="4644" max="4644" width="8.28515625" style="477" customWidth="1"/>
    <col min="4645" max="4645" width="11.42578125" style="477" customWidth="1"/>
    <col min="4646" max="4646" width="18" style="477" customWidth="1"/>
    <col min="4647" max="4647" width="21.42578125" style="477" customWidth="1"/>
    <col min="4648" max="4648" width="27.85546875" style="477" customWidth="1"/>
    <col min="4649" max="4864" width="11.42578125" style="477"/>
    <col min="4865" max="4865" width="13.5703125" style="477" customWidth="1"/>
    <col min="4866" max="4866" width="19" style="477" customWidth="1"/>
    <col min="4867" max="4867" width="13.5703125" style="477" customWidth="1"/>
    <col min="4868" max="4868" width="19.7109375" style="477" customWidth="1"/>
    <col min="4869" max="4869" width="13.5703125" style="477" customWidth="1"/>
    <col min="4870" max="4871" width="14.7109375" style="477" customWidth="1"/>
    <col min="4872" max="4872" width="36.140625" style="477" customWidth="1"/>
    <col min="4873" max="4873" width="29.42578125" style="477" customWidth="1"/>
    <col min="4874" max="4874" width="16" style="477" customWidth="1"/>
    <col min="4875" max="4875" width="38.28515625" style="477" customWidth="1"/>
    <col min="4876" max="4876" width="12" style="477" customWidth="1"/>
    <col min="4877" max="4877" width="38.140625" style="477" customWidth="1"/>
    <col min="4878" max="4878" width="17.85546875" style="477" bestFit="1" customWidth="1"/>
    <col min="4879" max="4879" width="24.7109375" style="477" customWidth="1"/>
    <col min="4880" max="4880" width="36.42578125" style="477" customWidth="1"/>
    <col min="4881" max="4881" width="46.7109375" style="477" customWidth="1"/>
    <col min="4882" max="4882" width="43.7109375" style="477" customWidth="1"/>
    <col min="4883" max="4883" width="25.42578125" style="477" customWidth="1"/>
    <col min="4884" max="4884" width="12.42578125" style="477" customWidth="1"/>
    <col min="4885" max="4885" width="16.42578125" style="477" customWidth="1"/>
    <col min="4886" max="4886" width="13.42578125" style="477" customWidth="1"/>
    <col min="4887" max="4887" width="8.5703125" style="477" customWidth="1"/>
    <col min="4888" max="4891" width="11.42578125" style="477" customWidth="1"/>
    <col min="4892" max="4892" width="12.7109375" style="477" customWidth="1"/>
    <col min="4893" max="4893" width="11.85546875" style="477" customWidth="1"/>
    <col min="4894" max="4894" width="7.85546875" style="477" customWidth="1"/>
    <col min="4895" max="4895" width="7.5703125" style="477" customWidth="1"/>
    <col min="4896" max="4896" width="8.85546875" style="477" customWidth="1"/>
    <col min="4897" max="4897" width="8.140625" style="477" customWidth="1"/>
    <col min="4898" max="4898" width="7.85546875" style="477" customWidth="1"/>
    <col min="4899" max="4899" width="8.5703125" style="477" customWidth="1"/>
    <col min="4900" max="4900" width="8.28515625" style="477" customWidth="1"/>
    <col min="4901" max="4901" width="11.42578125" style="477" customWidth="1"/>
    <col min="4902" max="4902" width="18" style="477" customWidth="1"/>
    <col min="4903" max="4903" width="21.42578125" style="477" customWidth="1"/>
    <col min="4904" max="4904" width="27.85546875" style="477" customWidth="1"/>
    <col min="4905" max="5120" width="11.42578125" style="477"/>
    <col min="5121" max="5121" width="13.5703125" style="477" customWidth="1"/>
    <col min="5122" max="5122" width="19" style="477" customWidth="1"/>
    <col min="5123" max="5123" width="13.5703125" style="477" customWidth="1"/>
    <col min="5124" max="5124" width="19.7109375" style="477" customWidth="1"/>
    <col min="5125" max="5125" width="13.5703125" style="477" customWidth="1"/>
    <col min="5126" max="5127" width="14.7109375" style="477" customWidth="1"/>
    <col min="5128" max="5128" width="36.140625" style="477" customWidth="1"/>
    <col min="5129" max="5129" width="29.42578125" style="477" customWidth="1"/>
    <col min="5130" max="5130" width="16" style="477" customWidth="1"/>
    <col min="5131" max="5131" width="38.28515625" style="477" customWidth="1"/>
    <col min="5132" max="5132" width="12" style="477" customWidth="1"/>
    <col min="5133" max="5133" width="38.140625" style="477" customWidth="1"/>
    <col min="5134" max="5134" width="17.85546875" style="477" bestFit="1" customWidth="1"/>
    <col min="5135" max="5135" width="24.7109375" style="477" customWidth="1"/>
    <col min="5136" max="5136" width="36.42578125" style="477" customWidth="1"/>
    <col min="5137" max="5137" width="46.7109375" style="477" customWidth="1"/>
    <col min="5138" max="5138" width="43.7109375" style="477" customWidth="1"/>
    <col min="5139" max="5139" width="25.42578125" style="477" customWidth="1"/>
    <col min="5140" max="5140" width="12.42578125" style="477" customWidth="1"/>
    <col min="5141" max="5141" width="16.42578125" style="477" customWidth="1"/>
    <col min="5142" max="5142" width="13.42578125" style="477" customWidth="1"/>
    <col min="5143" max="5143" width="8.5703125" style="477" customWidth="1"/>
    <col min="5144" max="5147" width="11.42578125" style="477" customWidth="1"/>
    <col min="5148" max="5148" width="12.7109375" style="477" customWidth="1"/>
    <col min="5149" max="5149" width="11.85546875" style="477" customWidth="1"/>
    <col min="5150" max="5150" width="7.85546875" style="477" customWidth="1"/>
    <col min="5151" max="5151" width="7.5703125" style="477" customWidth="1"/>
    <col min="5152" max="5152" width="8.85546875" style="477" customWidth="1"/>
    <col min="5153" max="5153" width="8.140625" style="477" customWidth="1"/>
    <col min="5154" max="5154" width="7.85546875" style="477" customWidth="1"/>
    <col min="5155" max="5155" width="8.5703125" style="477" customWidth="1"/>
    <col min="5156" max="5156" width="8.28515625" style="477" customWidth="1"/>
    <col min="5157" max="5157" width="11.42578125" style="477" customWidth="1"/>
    <col min="5158" max="5158" width="18" style="477" customWidth="1"/>
    <col min="5159" max="5159" width="21.42578125" style="477" customWidth="1"/>
    <col min="5160" max="5160" width="27.85546875" style="477" customWidth="1"/>
    <col min="5161" max="5376" width="11.42578125" style="477"/>
    <col min="5377" max="5377" width="13.5703125" style="477" customWidth="1"/>
    <col min="5378" max="5378" width="19" style="477" customWidth="1"/>
    <col min="5379" max="5379" width="13.5703125" style="477" customWidth="1"/>
    <col min="5380" max="5380" width="19.7109375" style="477" customWidth="1"/>
    <col min="5381" max="5381" width="13.5703125" style="477" customWidth="1"/>
    <col min="5382" max="5383" width="14.7109375" style="477" customWidth="1"/>
    <col min="5384" max="5384" width="36.140625" style="477" customWidth="1"/>
    <col min="5385" max="5385" width="29.42578125" style="477" customWidth="1"/>
    <col min="5386" max="5386" width="16" style="477" customWidth="1"/>
    <col min="5387" max="5387" width="38.28515625" style="477" customWidth="1"/>
    <col min="5388" max="5388" width="12" style="477" customWidth="1"/>
    <col min="5389" max="5389" width="38.140625" style="477" customWidth="1"/>
    <col min="5390" max="5390" width="17.85546875" style="477" bestFit="1" customWidth="1"/>
    <col min="5391" max="5391" width="24.7109375" style="477" customWidth="1"/>
    <col min="5392" max="5392" width="36.42578125" style="477" customWidth="1"/>
    <col min="5393" max="5393" width="46.7109375" style="477" customWidth="1"/>
    <col min="5394" max="5394" width="43.7109375" style="477" customWidth="1"/>
    <col min="5395" max="5395" width="25.42578125" style="477" customWidth="1"/>
    <col min="5396" max="5396" width="12.42578125" style="477" customWidth="1"/>
    <col min="5397" max="5397" width="16.42578125" style="477" customWidth="1"/>
    <col min="5398" max="5398" width="13.42578125" style="477" customWidth="1"/>
    <col min="5399" max="5399" width="8.5703125" style="477" customWidth="1"/>
    <col min="5400" max="5403" width="11.42578125" style="477" customWidth="1"/>
    <col min="5404" max="5404" width="12.7109375" style="477" customWidth="1"/>
    <col min="5405" max="5405" width="11.85546875" style="477" customWidth="1"/>
    <col min="5406" max="5406" width="7.85546875" style="477" customWidth="1"/>
    <col min="5407" max="5407" width="7.5703125" style="477" customWidth="1"/>
    <col min="5408" max="5408" width="8.85546875" style="477" customWidth="1"/>
    <col min="5409" max="5409" width="8.140625" style="477" customWidth="1"/>
    <col min="5410" max="5410" width="7.85546875" style="477" customWidth="1"/>
    <col min="5411" max="5411" width="8.5703125" style="477" customWidth="1"/>
    <col min="5412" max="5412" width="8.28515625" style="477" customWidth="1"/>
    <col min="5413" max="5413" width="11.42578125" style="477" customWidth="1"/>
    <col min="5414" max="5414" width="18" style="477" customWidth="1"/>
    <col min="5415" max="5415" width="21.42578125" style="477" customWidth="1"/>
    <col min="5416" max="5416" width="27.85546875" style="477" customWidth="1"/>
    <col min="5417" max="5632" width="11.42578125" style="477"/>
    <col min="5633" max="5633" width="13.5703125" style="477" customWidth="1"/>
    <col min="5634" max="5634" width="19" style="477" customWidth="1"/>
    <col min="5635" max="5635" width="13.5703125" style="477" customWidth="1"/>
    <col min="5636" max="5636" width="19.7109375" style="477" customWidth="1"/>
    <col min="5637" max="5637" width="13.5703125" style="477" customWidth="1"/>
    <col min="5638" max="5639" width="14.7109375" style="477" customWidth="1"/>
    <col min="5640" max="5640" width="36.140625" style="477" customWidth="1"/>
    <col min="5641" max="5641" width="29.42578125" style="477" customWidth="1"/>
    <col min="5642" max="5642" width="16" style="477" customWidth="1"/>
    <col min="5643" max="5643" width="38.28515625" style="477" customWidth="1"/>
    <col min="5644" max="5644" width="12" style="477" customWidth="1"/>
    <col min="5645" max="5645" width="38.140625" style="477" customWidth="1"/>
    <col min="5646" max="5646" width="17.85546875" style="477" bestFit="1" customWidth="1"/>
    <col min="5647" max="5647" width="24.7109375" style="477" customWidth="1"/>
    <col min="5648" max="5648" width="36.42578125" style="477" customWidth="1"/>
    <col min="5649" max="5649" width="46.7109375" style="477" customWidth="1"/>
    <col min="5650" max="5650" width="43.7109375" style="477" customWidth="1"/>
    <col min="5651" max="5651" width="25.42578125" style="477" customWidth="1"/>
    <col min="5652" max="5652" width="12.42578125" style="477" customWidth="1"/>
    <col min="5653" max="5653" width="16.42578125" style="477" customWidth="1"/>
    <col min="5654" max="5654" width="13.42578125" style="477" customWidth="1"/>
    <col min="5655" max="5655" width="8.5703125" style="477" customWidth="1"/>
    <col min="5656" max="5659" width="11.42578125" style="477" customWidth="1"/>
    <col min="5660" max="5660" width="12.7109375" style="477" customWidth="1"/>
    <col min="5661" max="5661" width="11.85546875" style="477" customWidth="1"/>
    <col min="5662" max="5662" width="7.85546875" style="477" customWidth="1"/>
    <col min="5663" max="5663" width="7.5703125" style="477" customWidth="1"/>
    <col min="5664" max="5664" width="8.85546875" style="477" customWidth="1"/>
    <col min="5665" max="5665" width="8.140625" style="477" customWidth="1"/>
    <col min="5666" max="5666" width="7.85546875" style="477" customWidth="1"/>
    <col min="5667" max="5667" width="8.5703125" style="477" customWidth="1"/>
    <col min="5668" max="5668" width="8.28515625" style="477" customWidth="1"/>
    <col min="5669" max="5669" width="11.42578125" style="477" customWidth="1"/>
    <col min="5670" max="5670" width="18" style="477" customWidth="1"/>
    <col min="5671" max="5671" width="21.42578125" style="477" customWidth="1"/>
    <col min="5672" max="5672" width="27.85546875" style="477" customWidth="1"/>
    <col min="5673" max="5888" width="11.42578125" style="477"/>
    <col min="5889" max="5889" width="13.5703125" style="477" customWidth="1"/>
    <col min="5890" max="5890" width="19" style="477" customWidth="1"/>
    <col min="5891" max="5891" width="13.5703125" style="477" customWidth="1"/>
    <col min="5892" max="5892" width="19.7109375" style="477" customWidth="1"/>
    <col min="5893" max="5893" width="13.5703125" style="477" customWidth="1"/>
    <col min="5894" max="5895" width="14.7109375" style="477" customWidth="1"/>
    <col min="5896" max="5896" width="36.140625" style="477" customWidth="1"/>
    <col min="5897" max="5897" width="29.42578125" style="477" customWidth="1"/>
    <col min="5898" max="5898" width="16" style="477" customWidth="1"/>
    <col min="5899" max="5899" width="38.28515625" style="477" customWidth="1"/>
    <col min="5900" max="5900" width="12" style="477" customWidth="1"/>
    <col min="5901" max="5901" width="38.140625" style="477" customWidth="1"/>
    <col min="5902" max="5902" width="17.85546875" style="477" bestFit="1" customWidth="1"/>
    <col min="5903" max="5903" width="24.7109375" style="477" customWidth="1"/>
    <col min="5904" max="5904" width="36.42578125" style="477" customWidth="1"/>
    <col min="5905" max="5905" width="46.7109375" style="477" customWidth="1"/>
    <col min="5906" max="5906" width="43.7109375" style="477" customWidth="1"/>
    <col min="5907" max="5907" width="25.42578125" style="477" customWidth="1"/>
    <col min="5908" max="5908" width="12.42578125" style="477" customWidth="1"/>
    <col min="5909" max="5909" width="16.42578125" style="477" customWidth="1"/>
    <col min="5910" max="5910" width="13.42578125" style="477" customWidth="1"/>
    <col min="5911" max="5911" width="8.5703125" style="477" customWidth="1"/>
    <col min="5912" max="5915" width="11.42578125" style="477" customWidth="1"/>
    <col min="5916" max="5916" width="12.7109375" style="477" customWidth="1"/>
    <col min="5917" max="5917" width="11.85546875" style="477" customWidth="1"/>
    <col min="5918" max="5918" width="7.85546875" style="477" customWidth="1"/>
    <col min="5919" max="5919" width="7.5703125" style="477" customWidth="1"/>
    <col min="5920" max="5920" width="8.85546875" style="477" customWidth="1"/>
    <col min="5921" max="5921" width="8.140625" style="477" customWidth="1"/>
    <col min="5922" max="5922" width="7.85546875" style="477" customWidth="1"/>
    <col min="5923" max="5923" width="8.5703125" style="477" customWidth="1"/>
    <col min="5924" max="5924" width="8.28515625" style="477" customWidth="1"/>
    <col min="5925" max="5925" width="11.42578125" style="477" customWidth="1"/>
    <col min="5926" max="5926" width="18" style="477" customWidth="1"/>
    <col min="5927" max="5927" width="21.42578125" style="477" customWidth="1"/>
    <col min="5928" max="5928" width="27.85546875" style="477" customWidth="1"/>
    <col min="5929" max="6144" width="11.42578125" style="477"/>
    <col min="6145" max="6145" width="13.5703125" style="477" customWidth="1"/>
    <col min="6146" max="6146" width="19" style="477" customWidth="1"/>
    <col min="6147" max="6147" width="13.5703125" style="477" customWidth="1"/>
    <col min="6148" max="6148" width="19.7109375" style="477" customWidth="1"/>
    <col min="6149" max="6149" width="13.5703125" style="477" customWidth="1"/>
    <col min="6150" max="6151" width="14.7109375" style="477" customWidth="1"/>
    <col min="6152" max="6152" width="36.140625" style="477" customWidth="1"/>
    <col min="6153" max="6153" width="29.42578125" style="477" customWidth="1"/>
    <col min="6154" max="6154" width="16" style="477" customWidth="1"/>
    <col min="6155" max="6155" width="38.28515625" style="477" customWidth="1"/>
    <col min="6156" max="6156" width="12" style="477" customWidth="1"/>
    <col min="6157" max="6157" width="38.140625" style="477" customWidth="1"/>
    <col min="6158" max="6158" width="17.85546875" style="477" bestFit="1" customWidth="1"/>
    <col min="6159" max="6159" width="24.7109375" style="477" customWidth="1"/>
    <col min="6160" max="6160" width="36.42578125" style="477" customWidth="1"/>
    <col min="6161" max="6161" width="46.7109375" style="477" customWidth="1"/>
    <col min="6162" max="6162" width="43.7109375" style="477" customWidth="1"/>
    <col min="6163" max="6163" width="25.42578125" style="477" customWidth="1"/>
    <col min="6164" max="6164" width="12.42578125" style="477" customWidth="1"/>
    <col min="6165" max="6165" width="16.42578125" style="477" customWidth="1"/>
    <col min="6166" max="6166" width="13.42578125" style="477" customWidth="1"/>
    <col min="6167" max="6167" width="8.5703125" style="477" customWidth="1"/>
    <col min="6168" max="6171" width="11.42578125" style="477" customWidth="1"/>
    <col min="6172" max="6172" width="12.7109375" style="477" customWidth="1"/>
    <col min="6173" max="6173" width="11.85546875" style="477" customWidth="1"/>
    <col min="6174" max="6174" width="7.85546875" style="477" customWidth="1"/>
    <col min="6175" max="6175" width="7.5703125" style="477" customWidth="1"/>
    <col min="6176" max="6176" width="8.85546875" style="477" customWidth="1"/>
    <col min="6177" max="6177" width="8.140625" style="477" customWidth="1"/>
    <col min="6178" max="6178" width="7.85546875" style="477" customWidth="1"/>
    <col min="6179" max="6179" width="8.5703125" style="477" customWidth="1"/>
    <col min="6180" max="6180" width="8.28515625" style="477" customWidth="1"/>
    <col min="6181" max="6181" width="11.42578125" style="477" customWidth="1"/>
    <col min="6182" max="6182" width="18" style="477" customWidth="1"/>
    <col min="6183" max="6183" width="21.42578125" style="477" customWidth="1"/>
    <col min="6184" max="6184" width="27.85546875" style="477" customWidth="1"/>
    <col min="6185" max="6400" width="11.42578125" style="477"/>
    <col min="6401" max="6401" width="13.5703125" style="477" customWidth="1"/>
    <col min="6402" max="6402" width="19" style="477" customWidth="1"/>
    <col min="6403" max="6403" width="13.5703125" style="477" customWidth="1"/>
    <col min="6404" max="6404" width="19.7109375" style="477" customWidth="1"/>
    <col min="6405" max="6405" width="13.5703125" style="477" customWidth="1"/>
    <col min="6406" max="6407" width="14.7109375" style="477" customWidth="1"/>
    <col min="6408" max="6408" width="36.140625" style="477" customWidth="1"/>
    <col min="6409" max="6409" width="29.42578125" style="477" customWidth="1"/>
    <col min="6410" max="6410" width="16" style="477" customWidth="1"/>
    <col min="6411" max="6411" width="38.28515625" style="477" customWidth="1"/>
    <col min="6412" max="6412" width="12" style="477" customWidth="1"/>
    <col min="6413" max="6413" width="38.140625" style="477" customWidth="1"/>
    <col min="6414" max="6414" width="17.85546875" style="477" bestFit="1" customWidth="1"/>
    <col min="6415" max="6415" width="24.7109375" style="477" customWidth="1"/>
    <col min="6416" max="6416" width="36.42578125" style="477" customWidth="1"/>
    <col min="6417" max="6417" width="46.7109375" style="477" customWidth="1"/>
    <col min="6418" max="6418" width="43.7109375" style="477" customWidth="1"/>
    <col min="6419" max="6419" width="25.42578125" style="477" customWidth="1"/>
    <col min="6420" max="6420" width="12.42578125" style="477" customWidth="1"/>
    <col min="6421" max="6421" width="16.42578125" style="477" customWidth="1"/>
    <col min="6422" max="6422" width="13.42578125" style="477" customWidth="1"/>
    <col min="6423" max="6423" width="8.5703125" style="477" customWidth="1"/>
    <col min="6424" max="6427" width="11.42578125" style="477" customWidth="1"/>
    <col min="6428" max="6428" width="12.7109375" style="477" customWidth="1"/>
    <col min="6429" max="6429" width="11.85546875" style="477" customWidth="1"/>
    <col min="6430" max="6430" width="7.85546875" style="477" customWidth="1"/>
    <col min="6431" max="6431" width="7.5703125" style="477" customWidth="1"/>
    <col min="6432" max="6432" width="8.85546875" style="477" customWidth="1"/>
    <col min="6433" max="6433" width="8.140625" style="477" customWidth="1"/>
    <col min="6434" max="6434" width="7.85546875" style="477" customWidth="1"/>
    <col min="6435" max="6435" width="8.5703125" style="477" customWidth="1"/>
    <col min="6436" max="6436" width="8.28515625" style="477" customWidth="1"/>
    <col min="6437" max="6437" width="11.42578125" style="477" customWidth="1"/>
    <col min="6438" max="6438" width="18" style="477" customWidth="1"/>
    <col min="6439" max="6439" width="21.42578125" style="477" customWidth="1"/>
    <col min="6440" max="6440" width="27.85546875" style="477" customWidth="1"/>
    <col min="6441" max="6656" width="11.42578125" style="477"/>
    <col min="6657" max="6657" width="13.5703125" style="477" customWidth="1"/>
    <col min="6658" max="6658" width="19" style="477" customWidth="1"/>
    <col min="6659" max="6659" width="13.5703125" style="477" customWidth="1"/>
    <col min="6660" max="6660" width="19.7109375" style="477" customWidth="1"/>
    <col min="6661" max="6661" width="13.5703125" style="477" customWidth="1"/>
    <col min="6662" max="6663" width="14.7109375" style="477" customWidth="1"/>
    <col min="6664" max="6664" width="36.140625" style="477" customWidth="1"/>
    <col min="6665" max="6665" width="29.42578125" style="477" customWidth="1"/>
    <col min="6666" max="6666" width="16" style="477" customWidth="1"/>
    <col min="6667" max="6667" width="38.28515625" style="477" customWidth="1"/>
    <col min="6668" max="6668" width="12" style="477" customWidth="1"/>
    <col min="6669" max="6669" width="38.140625" style="477" customWidth="1"/>
    <col min="6670" max="6670" width="17.85546875" style="477" bestFit="1" customWidth="1"/>
    <col min="6671" max="6671" width="24.7109375" style="477" customWidth="1"/>
    <col min="6672" max="6672" width="36.42578125" style="477" customWidth="1"/>
    <col min="6673" max="6673" width="46.7109375" style="477" customWidth="1"/>
    <col min="6674" max="6674" width="43.7109375" style="477" customWidth="1"/>
    <col min="6675" max="6675" width="25.42578125" style="477" customWidth="1"/>
    <col min="6676" max="6676" width="12.42578125" style="477" customWidth="1"/>
    <col min="6677" max="6677" width="16.42578125" style="477" customWidth="1"/>
    <col min="6678" max="6678" width="13.42578125" style="477" customWidth="1"/>
    <col min="6679" max="6679" width="8.5703125" style="477" customWidth="1"/>
    <col min="6680" max="6683" width="11.42578125" style="477" customWidth="1"/>
    <col min="6684" max="6684" width="12.7109375" style="477" customWidth="1"/>
    <col min="6685" max="6685" width="11.85546875" style="477" customWidth="1"/>
    <col min="6686" max="6686" width="7.85546875" style="477" customWidth="1"/>
    <col min="6687" max="6687" width="7.5703125" style="477" customWidth="1"/>
    <col min="6688" max="6688" width="8.85546875" style="477" customWidth="1"/>
    <col min="6689" max="6689" width="8.140625" style="477" customWidth="1"/>
    <col min="6690" max="6690" width="7.85546875" style="477" customWidth="1"/>
    <col min="6691" max="6691" width="8.5703125" style="477" customWidth="1"/>
    <col min="6692" max="6692" width="8.28515625" style="477" customWidth="1"/>
    <col min="6693" max="6693" width="11.42578125" style="477" customWidth="1"/>
    <col min="6694" max="6694" width="18" style="477" customWidth="1"/>
    <col min="6695" max="6695" width="21.42578125" style="477" customWidth="1"/>
    <col min="6696" max="6696" width="27.85546875" style="477" customWidth="1"/>
    <col min="6697" max="6912" width="11.42578125" style="477"/>
    <col min="6913" max="6913" width="13.5703125" style="477" customWidth="1"/>
    <col min="6914" max="6914" width="19" style="477" customWidth="1"/>
    <col min="6915" max="6915" width="13.5703125" style="477" customWidth="1"/>
    <col min="6916" max="6916" width="19.7109375" style="477" customWidth="1"/>
    <col min="6917" max="6917" width="13.5703125" style="477" customWidth="1"/>
    <col min="6918" max="6919" width="14.7109375" style="477" customWidth="1"/>
    <col min="6920" max="6920" width="36.140625" style="477" customWidth="1"/>
    <col min="6921" max="6921" width="29.42578125" style="477" customWidth="1"/>
    <col min="6922" max="6922" width="16" style="477" customWidth="1"/>
    <col min="6923" max="6923" width="38.28515625" style="477" customWidth="1"/>
    <col min="6924" max="6924" width="12" style="477" customWidth="1"/>
    <col min="6925" max="6925" width="38.140625" style="477" customWidth="1"/>
    <col min="6926" max="6926" width="17.85546875" style="477" bestFit="1" customWidth="1"/>
    <col min="6927" max="6927" width="24.7109375" style="477" customWidth="1"/>
    <col min="6928" max="6928" width="36.42578125" style="477" customWidth="1"/>
    <col min="6929" max="6929" width="46.7109375" style="477" customWidth="1"/>
    <col min="6930" max="6930" width="43.7109375" style="477" customWidth="1"/>
    <col min="6931" max="6931" width="25.42578125" style="477" customWidth="1"/>
    <col min="6932" max="6932" width="12.42578125" style="477" customWidth="1"/>
    <col min="6933" max="6933" width="16.42578125" style="477" customWidth="1"/>
    <col min="6934" max="6934" width="13.42578125" style="477" customWidth="1"/>
    <col min="6935" max="6935" width="8.5703125" style="477" customWidth="1"/>
    <col min="6936" max="6939" width="11.42578125" style="477" customWidth="1"/>
    <col min="6940" max="6940" width="12.7109375" style="477" customWidth="1"/>
    <col min="6941" max="6941" width="11.85546875" style="477" customWidth="1"/>
    <col min="6942" max="6942" width="7.85546875" style="477" customWidth="1"/>
    <col min="6943" max="6943" width="7.5703125" style="477" customWidth="1"/>
    <col min="6944" max="6944" width="8.85546875" style="477" customWidth="1"/>
    <col min="6945" max="6945" width="8.140625" style="477" customWidth="1"/>
    <col min="6946" max="6946" width="7.85546875" style="477" customWidth="1"/>
    <col min="6947" max="6947" width="8.5703125" style="477" customWidth="1"/>
    <col min="6948" max="6948" width="8.28515625" style="477" customWidth="1"/>
    <col min="6949" max="6949" width="11.42578125" style="477" customWidth="1"/>
    <col min="6950" max="6950" width="18" style="477" customWidth="1"/>
    <col min="6951" max="6951" width="21.42578125" style="477" customWidth="1"/>
    <col min="6952" max="6952" width="27.85546875" style="477" customWidth="1"/>
    <col min="6953" max="7168" width="11.42578125" style="477"/>
    <col min="7169" max="7169" width="13.5703125" style="477" customWidth="1"/>
    <col min="7170" max="7170" width="19" style="477" customWidth="1"/>
    <col min="7171" max="7171" width="13.5703125" style="477" customWidth="1"/>
    <col min="7172" max="7172" width="19.7109375" style="477" customWidth="1"/>
    <col min="7173" max="7173" width="13.5703125" style="477" customWidth="1"/>
    <col min="7174" max="7175" width="14.7109375" style="477" customWidth="1"/>
    <col min="7176" max="7176" width="36.140625" style="477" customWidth="1"/>
    <col min="7177" max="7177" width="29.42578125" style="477" customWidth="1"/>
    <col min="7178" max="7178" width="16" style="477" customWidth="1"/>
    <col min="7179" max="7179" width="38.28515625" style="477" customWidth="1"/>
    <col min="7180" max="7180" width="12" style="477" customWidth="1"/>
    <col min="7181" max="7181" width="38.140625" style="477" customWidth="1"/>
    <col min="7182" max="7182" width="17.85546875" style="477" bestFit="1" customWidth="1"/>
    <col min="7183" max="7183" width="24.7109375" style="477" customWidth="1"/>
    <col min="7184" max="7184" width="36.42578125" style="477" customWidth="1"/>
    <col min="7185" max="7185" width="46.7109375" style="477" customWidth="1"/>
    <col min="7186" max="7186" width="43.7109375" style="477" customWidth="1"/>
    <col min="7187" max="7187" width="25.42578125" style="477" customWidth="1"/>
    <col min="7188" max="7188" width="12.42578125" style="477" customWidth="1"/>
    <col min="7189" max="7189" width="16.42578125" style="477" customWidth="1"/>
    <col min="7190" max="7190" width="13.42578125" style="477" customWidth="1"/>
    <col min="7191" max="7191" width="8.5703125" style="477" customWidth="1"/>
    <col min="7192" max="7195" width="11.42578125" style="477" customWidth="1"/>
    <col min="7196" max="7196" width="12.7109375" style="477" customWidth="1"/>
    <col min="7197" max="7197" width="11.85546875" style="477" customWidth="1"/>
    <col min="7198" max="7198" width="7.85546875" style="477" customWidth="1"/>
    <col min="7199" max="7199" width="7.5703125" style="477" customWidth="1"/>
    <col min="7200" max="7200" width="8.85546875" style="477" customWidth="1"/>
    <col min="7201" max="7201" width="8.140625" style="477" customWidth="1"/>
    <col min="7202" max="7202" width="7.85546875" style="477" customWidth="1"/>
    <col min="7203" max="7203" width="8.5703125" style="477" customWidth="1"/>
    <col min="7204" max="7204" width="8.28515625" style="477" customWidth="1"/>
    <col min="7205" max="7205" width="11.42578125" style="477" customWidth="1"/>
    <col min="7206" max="7206" width="18" style="477" customWidth="1"/>
    <col min="7207" max="7207" width="21.42578125" style="477" customWidth="1"/>
    <col min="7208" max="7208" width="27.85546875" style="477" customWidth="1"/>
    <col min="7209" max="7424" width="11.42578125" style="477"/>
    <col min="7425" max="7425" width="13.5703125" style="477" customWidth="1"/>
    <col min="7426" max="7426" width="19" style="477" customWidth="1"/>
    <col min="7427" max="7427" width="13.5703125" style="477" customWidth="1"/>
    <col min="7428" max="7428" width="19.7109375" style="477" customWidth="1"/>
    <col min="7429" max="7429" width="13.5703125" style="477" customWidth="1"/>
    <col min="7430" max="7431" width="14.7109375" style="477" customWidth="1"/>
    <col min="7432" max="7432" width="36.140625" style="477" customWidth="1"/>
    <col min="7433" max="7433" width="29.42578125" style="477" customWidth="1"/>
    <col min="7434" max="7434" width="16" style="477" customWidth="1"/>
    <col min="7435" max="7435" width="38.28515625" style="477" customWidth="1"/>
    <col min="7436" max="7436" width="12" style="477" customWidth="1"/>
    <col min="7437" max="7437" width="38.140625" style="477" customWidth="1"/>
    <col min="7438" max="7438" width="17.85546875" style="477" bestFit="1" customWidth="1"/>
    <col min="7439" max="7439" width="24.7109375" style="477" customWidth="1"/>
    <col min="7440" max="7440" width="36.42578125" style="477" customWidth="1"/>
    <col min="7441" max="7441" width="46.7109375" style="477" customWidth="1"/>
    <col min="7442" max="7442" width="43.7109375" style="477" customWidth="1"/>
    <col min="7443" max="7443" width="25.42578125" style="477" customWidth="1"/>
    <col min="7444" max="7444" width="12.42578125" style="477" customWidth="1"/>
    <col min="7445" max="7445" width="16.42578125" style="477" customWidth="1"/>
    <col min="7446" max="7446" width="13.42578125" style="477" customWidth="1"/>
    <col min="7447" max="7447" width="8.5703125" style="477" customWidth="1"/>
    <col min="7448" max="7451" width="11.42578125" style="477" customWidth="1"/>
    <col min="7452" max="7452" width="12.7109375" style="477" customWidth="1"/>
    <col min="7453" max="7453" width="11.85546875" style="477" customWidth="1"/>
    <col min="7454" max="7454" width="7.85546875" style="477" customWidth="1"/>
    <col min="7455" max="7455" width="7.5703125" style="477" customWidth="1"/>
    <col min="7456" max="7456" width="8.85546875" style="477" customWidth="1"/>
    <col min="7457" max="7457" width="8.140625" style="477" customWidth="1"/>
    <col min="7458" max="7458" width="7.85546875" style="477" customWidth="1"/>
    <col min="7459" max="7459" width="8.5703125" style="477" customWidth="1"/>
    <col min="7460" max="7460" width="8.28515625" style="477" customWidth="1"/>
    <col min="7461" max="7461" width="11.42578125" style="477" customWidth="1"/>
    <col min="7462" max="7462" width="18" style="477" customWidth="1"/>
    <col min="7463" max="7463" width="21.42578125" style="477" customWidth="1"/>
    <col min="7464" max="7464" width="27.85546875" style="477" customWidth="1"/>
    <col min="7465" max="7680" width="11.42578125" style="477"/>
    <col min="7681" max="7681" width="13.5703125" style="477" customWidth="1"/>
    <col min="7682" max="7682" width="19" style="477" customWidth="1"/>
    <col min="7683" max="7683" width="13.5703125" style="477" customWidth="1"/>
    <col min="7684" max="7684" width="19.7109375" style="477" customWidth="1"/>
    <col min="7685" max="7685" width="13.5703125" style="477" customWidth="1"/>
    <col min="7686" max="7687" width="14.7109375" style="477" customWidth="1"/>
    <col min="7688" max="7688" width="36.140625" style="477" customWidth="1"/>
    <col min="7689" max="7689" width="29.42578125" style="477" customWidth="1"/>
    <col min="7690" max="7690" width="16" style="477" customWidth="1"/>
    <col min="7691" max="7691" width="38.28515625" style="477" customWidth="1"/>
    <col min="7692" max="7692" width="12" style="477" customWidth="1"/>
    <col min="7693" max="7693" width="38.140625" style="477" customWidth="1"/>
    <col min="7694" max="7694" width="17.85546875" style="477" bestFit="1" customWidth="1"/>
    <col min="7695" max="7695" width="24.7109375" style="477" customWidth="1"/>
    <col min="7696" max="7696" width="36.42578125" style="477" customWidth="1"/>
    <col min="7697" max="7697" width="46.7109375" style="477" customWidth="1"/>
    <col min="7698" max="7698" width="43.7109375" style="477" customWidth="1"/>
    <col min="7699" max="7699" width="25.42578125" style="477" customWidth="1"/>
    <col min="7700" max="7700" width="12.42578125" style="477" customWidth="1"/>
    <col min="7701" max="7701" width="16.42578125" style="477" customWidth="1"/>
    <col min="7702" max="7702" width="13.42578125" style="477" customWidth="1"/>
    <col min="7703" max="7703" width="8.5703125" style="477" customWidth="1"/>
    <col min="7704" max="7707" width="11.42578125" style="477" customWidth="1"/>
    <col min="7708" max="7708" width="12.7109375" style="477" customWidth="1"/>
    <col min="7709" max="7709" width="11.85546875" style="477" customWidth="1"/>
    <col min="7710" max="7710" width="7.85546875" style="477" customWidth="1"/>
    <col min="7711" max="7711" width="7.5703125" style="477" customWidth="1"/>
    <col min="7712" max="7712" width="8.85546875" style="477" customWidth="1"/>
    <col min="7713" max="7713" width="8.140625" style="477" customWidth="1"/>
    <col min="7714" max="7714" width="7.85546875" style="477" customWidth="1"/>
    <col min="7715" max="7715" width="8.5703125" style="477" customWidth="1"/>
    <col min="7716" max="7716" width="8.28515625" style="477" customWidth="1"/>
    <col min="7717" max="7717" width="11.42578125" style="477" customWidth="1"/>
    <col min="7718" max="7718" width="18" style="477" customWidth="1"/>
    <col min="7719" max="7719" width="21.42578125" style="477" customWidth="1"/>
    <col min="7720" max="7720" width="27.85546875" style="477" customWidth="1"/>
    <col min="7721" max="7936" width="11.42578125" style="477"/>
    <col min="7937" max="7937" width="13.5703125" style="477" customWidth="1"/>
    <col min="7938" max="7938" width="19" style="477" customWidth="1"/>
    <col min="7939" max="7939" width="13.5703125" style="477" customWidth="1"/>
    <col min="7940" max="7940" width="19.7109375" style="477" customWidth="1"/>
    <col min="7941" max="7941" width="13.5703125" style="477" customWidth="1"/>
    <col min="7942" max="7943" width="14.7109375" style="477" customWidth="1"/>
    <col min="7944" max="7944" width="36.140625" style="477" customWidth="1"/>
    <col min="7945" max="7945" width="29.42578125" style="477" customWidth="1"/>
    <col min="7946" max="7946" width="16" style="477" customWidth="1"/>
    <col min="7947" max="7947" width="38.28515625" style="477" customWidth="1"/>
    <col min="7948" max="7948" width="12" style="477" customWidth="1"/>
    <col min="7949" max="7949" width="38.140625" style="477" customWidth="1"/>
    <col min="7950" max="7950" width="17.85546875" style="477" bestFit="1" customWidth="1"/>
    <col min="7951" max="7951" width="24.7109375" style="477" customWidth="1"/>
    <col min="7952" max="7952" width="36.42578125" style="477" customWidth="1"/>
    <col min="7953" max="7953" width="46.7109375" style="477" customWidth="1"/>
    <col min="7954" max="7954" width="43.7109375" style="477" customWidth="1"/>
    <col min="7955" max="7955" width="25.42578125" style="477" customWidth="1"/>
    <col min="7956" max="7956" width="12.42578125" style="477" customWidth="1"/>
    <col min="7957" max="7957" width="16.42578125" style="477" customWidth="1"/>
    <col min="7958" max="7958" width="13.42578125" style="477" customWidth="1"/>
    <col min="7959" max="7959" width="8.5703125" style="477" customWidth="1"/>
    <col min="7960" max="7963" width="11.42578125" style="477" customWidth="1"/>
    <col min="7964" max="7964" width="12.7109375" style="477" customWidth="1"/>
    <col min="7965" max="7965" width="11.85546875" style="477" customWidth="1"/>
    <col min="7966" max="7966" width="7.85546875" style="477" customWidth="1"/>
    <col min="7967" max="7967" width="7.5703125" style="477" customWidth="1"/>
    <col min="7968" max="7968" width="8.85546875" style="477" customWidth="1"/>
    <col min="7969" max="7969" width="8.140625" style="477" customWidth="1"/>
    <col min="7970" max="7970" width="7.85546875" style="477" customWidth="1"/>
    <col min="7971" max="7971" width="8.5703125" style="477" customWidth="1"/>
    <col min="7972" max="7972" width="8.28515625" style="477" customWidth="1"/>
    <col min="7973" max="7973" width="11.42578125" style="477" customWidth="1"/>
    <col min="7974" max="7974" width="18" style="477" customWidth="1"/>
    <col min="7975" max="7975" width="21.42578125" style="477" customWidth="1"/>
    <col min="7976" max="7976" width="27.85546875" style="477" customWidth="1"/>
    <col min="7977" max="8192" width="11.42578125" style="477"/>
    <col min="8193" max="8193" width="13.5703125" style="477" customWidth="1"/>
    <col min="8194" max="8194" width="19" style="477" customWidth="1"/>
    <col min="8195" max="8195" width="13.5703125" style="477" customWidth="1"/>
    <col min="8196" max="8196" width="19.7109375" style="477" customWidth="1"/>
    <col min="8197" max="8197" width="13.5703125" style="477" customWidth="1"/>
    <col min="8198" max="8199" width="14.7109375" style="477" customWidth="1"/>
    <col min="8200" max="8200" width="36.140625" style="477" customWidth="1"/>
    <col min="8201" max="8201" width="29.42578125" style="477" customWidth="1"/>
    <col min="8202" max="8202" width="16" style="477" customWidth="1"/>
    <col min="8203" max="8203" width="38.28515625" style="477" customWidth="1"/>
    <col min="8204" max="8204" width="12" style="477" customWidth="1"/>
    <col min="8205" max="8205" width="38.140625" style="477" customWidth="1"/>
    <col min="8206" max="8206" width="17.85546875" style="477" bestFit="1" customWidth="1"/>
    <col min="8207" max="8207" width="24.7109375" style="477" customWidth="1"/>
    <col min="8208" max="8208" width="36.42578125" style="477" customWidth="1"/>
    <col min="8209" max="8209" width="46.7109375" style="477" customWidth="1"/>
    <col min="8210" max="8210" width="43.7109375" style="477" customWidth="1"/>
    <col min="8211" max="8211" width="25.42578125" style="477" customWidth="1"/>
    <col min="8212" max="8212" width="12.42578125" style="477" customWidth="1"/>
    <col min="8213" max="8213" width="16.42578125" style="477" customWidth="1"/>
    <col min="8214" max="8214" width="13.42578125" style="477" customWidth="1"/>
    <col min="8215" max="8215" width="8.5703125" style="477" customWidth="1"/>
    <col min="8216" max="8219" width="11.42578125" style="477" customWidth="1"/>
    <col min="8220" max="8220" width="12.7109375" style="477" customWidth="1"/>
    <col min="8221" max="8221" width="11.85546875" style="477" customWidth="1"/>
    <col min="8222" max="8222" width="7.85546875" style="477" customWidth="1"/>
    <col min="8223" max="8223" width="7.5703125" style="477" customWidth="1"/>
    <col min="8224" max="8224" width="8.85546875" style="477" customWidth="1"/>
    <col min="8225" max="8225" width="8.140625" style="477" customWidth="1"/>
    <col min="8226" max="8226" width="7.85546875" style="477" customWidth="1"/>
    <col min="8227" max="8227" width="8.5703125" style="477" customWidth="1"/>
    <col min="8228" max="8228" width="8.28515625" style="477" customWidth="1"/>
    <col min="8229" max="8229" width="11.42578125" style="477" customWidth="1"/>
    <col min="8230" max="8230" width="18" style="477" customWidth="1"/>
    <col min="8231" max="8231" width="21.42578125" style="477" customWidth="1"/>
    <col min="8232" max="8232" width="27.85546875" style="477" customWidth="1"/>
    <col min="8233" max="8448" width="11.42578125" style="477"/>
    <col min="8449" max="8449" width="13.5703125" style="477" customWidth="1"/>
    <col min="8450" max="8450" width="19" style="477" customWidth="1"/>
    <col min="8451" max="8451" width="13.5703125" style="477" customWidth="1"/>
    <col min="8452" max="8452" width="19.7109375" style="477" customWidth="1"/>
    <col min="8453" max="8453" width="13.5703125" style="477" customWidth="1"/>
    <col min="8454" max="8455" width="14.7109375" style="477" customWidth="1"/>
    <col min="8456" max="8456" width="36.140625" style="477" customWidth="1"/>
    <col min="8457" max="8457" width="29.42578125" style="477" customWidth="1"/>
    <col min="8458" max="8458" width="16" style="477" customWidth="1"/>
    <col min="8459" max="8459" width="38.28515625" style="477" customWidth="1"/>
    <col min="8460" max="8460" width="12" style="477" customWidth="1"/>
    <col min="8461" max="8461" width="38.140625" style="477" customWidth="1"/>
    <col min="8462" max="8462" width="17.85546875" style="477" bestFit="1" customWidth="1"/>
    <col min="8463" max="8463" width="24.7109375" style="477" customWidth="1"/>
    <col min="8464" max="8464" width="36.42578125" style="477" customWidth="1"/>
    <col min="8465" max="8465" width="46.7109375" style="477" customWidth="1"/>
    <col min="8466" max="8466" width="43.7109375" style="477" customWidth="1"/>
    <col min="8467" max="8467" width="25.42578125" style="477" customWidth="1"/>
    <col min="8468" max="8468" width="12.42578125" style="477" customWidth="1"/>
    <col min="8469" max="8469" width="16.42578125" style="477" customWidth="1"/>
    <col min="8470" max="8470" width="13.42578125" style="477" customWidth="1"/>
    <col min="8471" max="8471" width="8.5703125" style="477" customWidth="1"/>
    <col min="8472" max="8475" width="11.42578125" style="477" customWidth="1"/>
    <col min="8476" max="8476" width="12.7109375" style="477" customWidth="1"/>
    <col min="8477" max="8477" width="11.85546875" style="477" customWidth="1"/>
    <col min="8478" max="8478" width="7.85546875" style="477" customWidth="1"/>
    <col min="8479" max="8479" width="7.5703125" style="477" customWidth="1"/>
    <col min="8480" max="8480" width="8.85546875" style="477" customWidth="1"/>
    <col min="8481" max="8481" width="8.140625" style="477" customWidth="1"/>
    <col min="8482" max="8482" width="7.85546875" style="477" customWidth="1"/>
    <col min="8483" max="8483" width="8.5703125" style="477" customWidth="1"/>
    <col min="8484" max="8484" width="8.28515625" style="477" customWidth="1"/>
    <col min="8485" max="8485" width="11.42578125" style="477" customWidth="1"/>
    <col min="8486" max="8486" width="18" style="477" customWidth="1"/>
    <col min="8487" max="8487" width="21.42578125" style="477" customWidth="1"/>
    <col min="8488" max="8488" width="27.85546875" style="477" customWidth="1"/>
    <col min="8489" max="8704" width="11.42578125" style="477"/>
    <col min="8705" max="8705" width="13.5703125" style="477" customWidth="1"/>
    <col min="8706" max="8706" width="19" style="477" customWidth="1"/>
    <col min="8707" max="8707" width="13.5703125" style="477" customWidth="1"/>
    <col min="8708" max="8708" width="19.7109375" style="477" customWidth="1"/>
    <col min="8709" max="8709" width="13.5703125" style="477" customWidth="1"/>
    <col min="8710" max="8711" width="14.7109375" style="477" customWidth="1"/>
    <col min="8712" max="8712" width="36.140625" style="477" customWidth="1"/>
    <col min="8713" max="8713" width="29.42578125" style="477" customWidth="1"/>
    <col min="8714" max="8714" width="16" style="477" customWidth="1"/>
    <col min="8715" max="8715" width="38.28515625" style="477" customWidth="1"/>
    <col min="8716" max="8716" width="12" style="477" customWidth="1"/>
    <col min="8717" max="8717" width="38.140625" style="477" customWidth="1"/>
    <col min="8718" max="8718" width="17.85546875" style="477" bestFit="1" customWidth="1"/>
    <col min="8719" max="8719" width="24.7109375" style="477" customWidth="1"/>
    <col min="8720" max="8720" width="36.42578125" style="477" customWidth="1"/>
    <col min="8721" max="8721" width="46.7109375" style="477" customWidth="1"/>
    <col min="8722" max="8722" width="43.7109375" style="477" customWidth="1"/>
    <col min="8723" max="8723" width="25.42578125" style="477" customWidth="1"/>
    <col min="8724" max="8724" width="12.42578125" style="477" customWidth="1"/>
    <col min="8725" max="8725" width="16.42578125" style="477" customWidth="1"/>
    <col min="8726" max="8726" width="13.42578125" style="477" customWidth="1"/>
    <col min="8727" max="8727" width="8.5703125" style="477" customWidth="1"/>
    <col min="8728" max="8731" width="11.42578125" style="477" customWidth="1"/>
    <col min="8732" max="8732" width="12.7109375" style="477" customWidth="1"/>
    <col min="8733" max="8733" width="11.85546875" style="477" customWidth="1"/>
    <col min="8734" max="8734" width="7.85546875" style="477" customWidth="1"/>
    <col min="8735" max="8735" width="7.5703125" style="477" customWidth="1"/>
    <col min="8736" max="8736" width="8.85546875" style="477" customWidth="1"/>
    <col min="8737" max="8737" width="8.140625" style="477" customWidth="1"/>
    <col min="8738" max="8738" width="7.85546875" style="477" customWidth="1"/>
    <col min="8739" max="8739" width="8.5703125" style="477" customWidth="1"/>
    <col min="8740" max="8740" width="8.28515625" style="477" customWidth="1"/>
    <col min="8741" max="8741" width="11.42578125" style="477" customWidth="1"/>
    <col min="8742" max="8742" width="18" style="477" customWidth="1"/>
    <col min="8743" max="8743" width="21.42578125" style="477" customWidth="1"/>
    <col min="8744" max="8744" width="27.85546875" style="477" customWidth="1"/>
    <col min="8745" max="8960" width="11.42578125" style="477"/>
    <col min="8961" max="8961" width="13.5703125" style="477" customWidth="1"/>
    <col min="8962" max="8962" width="19" style="477" customWidth="1"/>
    <col min="8963" max="8963" width="13.5703125" style="477" customWidth="1"/>
    <col min="8964" max="8964" width="19.7109375" style="477" customWidth="1"/>
    <col min="8965" max="8965" width="13.5703125" style="477" customWidth="1"/>
    <col min="8966" max="8967" width="14.7109375" style="477" customWidth="1"/>
    <col min="8968" max="8968" width="36.140625" style="477" customWidth="1"/>
    <col min="8969" max="8969" width="29.42578125" style="477" customWidth="1"/>
    <col min="8970" max="8970" width="16" style="477" customWidth="1"/>
    <col min="8971" max="8971" width="38.28515625" style="477" customWidth="1"/>
    <col min="8972" max="8972" width="12" style="477" customWidth="1"/>
    <col min="8973" max="8973" width="38.140625" style="477" customWidth="1"/>
    <col min="8974" max="8974" width="17.85546875" style="477" bestFit="1" customWidth="1"/>
    <col min="8975" max="8975" width="24.7109375" style="477" customWidth="1"/>
    <col min="8976" max="8976" width="36.42578125" style="477" customWidth="1"/>
    <col min="8977" max="8977" width="46.7109375" style="477" customWidth="1"/>
    <col min="8978" max="8978" width="43.7109375" style="477" customWidth="1"/>
    <col min="8979" max="8979" width="25.42578125" style="477" customWidth="1"/>
    <col min="8980" max="8980" width="12.42578125" style="477" customWidth="1"/>
    <col min="8981" max="8981" width="16.42578125" style="477" customWidth="1"/>
    <col min="8982" max="8982" width="13.42578125" style="477" customWidth="1"/>
    <col min="8983" max="8983" width="8.5703125" style="477" customWidth="1"/>
    <col min="8984" max="8987" width="11.42578125" style="477" customWidth="1"/>
    <col min="8988" max="8988" width="12.7109375" style="477" customWidth="1"/>
    <col min="8989" max="8989" width="11.85546875" style="477" customWidth="1"/>
    <col min="8990" max="8990" width="7.85546875" style="477" customWidth="1"/>
    <col min="8991" max="8991" width="7.5703125" style="477" customWidth="1"/>
    <col min="8992" max="8992" width="8.85546875" style="477" customWidth="1"/>
    <col min="8993" max="8993" width="8.140625" style="477" customWidth="1"/>
    <col min="8994" max="8994" width="7.85546875" style="477" customWidth="1"/>
    <col min="8995" max="8995" width="8.5703125" style="477" customWidth="1"/>
    <col min="8996" max="8996" width="8.28515625" style="477" customWidth="1"/>
    <col min="8997" max="8997" width="11.42578125" style="477" customWidth="1"/>
    <col min="8998" max="8998" width="18" style="477" customWidth="1"/>
    <col min="8999" max="8999" width="21.42578125" style="477" customWidth="1"/>
    <col min="9000" max="9000" width="27.85546875" style="477" customWidth="1"/>
    <col min="9001" max="9216" width="11.42578125" style="477"/>
    <col min="9217" max="9217" width="13.5703125" style="477" customWidth="1"/>
    <col min="9218" max="9218" width="19" style="477" customWidth="1"/>
    <col min="9219" max="9219" width="13.5703125" style="477" customWidth="1"/>
    <col min="9220" max="9220" width="19.7109375" style="477" customWidth="1"/>
    <col min="9221" max="9221" width="13.5703125" style="477" customWidth="1"/>
    <col min="9222" max="9223" width="14.7109375" style="477" customWidth="1"/>
    <col min="9224" max="9224" width="36.140625" style="477" customWidth="1"/>
    <col min="9225" max="9225" width="29.42578125" style="477" customWidth="1"/>
    <col min="9226" max="9226" width="16" style="477" customWidth="1"/>
    <col min="9227" max="9227" width="38.28515625" style="477" customWidth="1"/>
    <col min="9228" max="9228" width="12" style="477" customWidth="1"/>
    <col min="9229" max="9229" width="38.140625" style="477" customWidth="1"/>
    <col min="9230" max="9230" width="17.85546875" style="477" bestFit="1" customWidth="1"/>
    <col min="9231" max="9231" width="24.7109375" style="477" customWidth="1"/>
    <col min="9232" max="9232" width="36.42578125" style="477" customWidth="1"/>
    <col min="9233" max="9233" width="46.7109375" style="477" customWidth="1"/>
    <col min="9234" max="9234" width="43.7109375" style="477" customWidth="1"/>
    <col min="9235" max="9235" width="25.42578125" style="477" customWidth="1"/>
    <col min="9236" max="9236" width="12.42578125" style="477" customWidth="1"/>
    <col min="9237" max="9237" width="16.42578125" style="477" customWidth="1"/>
    <col min="9238" max="9238" width="13.42578125" style="477" customWidth="1"/>
    <col min="9239" max="9239" width="8.5703125" style="477" customWidth="1"/>
    <col min="9240" max="9243" width="11.42578125" style="477" customWidth="1"/>
    <col min="9244" max="9244" width="12.7109375" style="477" customWidth="1"/>
    <col min="9245" max="9245" width="11.85546875" style="477" customWidth="1"/>
    <col min="9246" max="9246" width="7.85546875" style="477" customWidth="1"/>
    <col min="9247" max="9247" width="7.5703125" style="477" customWidth="1"/>
    <col min="9248" max="9248" width="8.85546875" style="477" customWidth="1"/>
    <col min="9249" max="9249" width="8.140625" style="477" customWidth="1"/>
    <col min="9250" max="9250" width="7.85546875" style="477" customWidth="1"/>
    <col min="9251" max="9251" width="8.5703125" style="477" customWidth="1"/>
    <col min="9252" max="9252" width="8.28515625" style="477" customWidth="1"/>
    <col min="9253" max="9253" width="11.42578125" style="477" customWidth="1"/>
    <col min="9254" max="9254" width="18" style="477" customWidth="1"/>
    <col min="9255" max="9255" width="21.42578125" style="477" customWidth="1"/>
    <col min="9256" max="9256" width="27.85546875" style="477" customWidth="1"/>
    <col min="9257" max="9472" width="11.42578125" style="477"/>
    <col min="9473" max="9473" width="13.5703125" style="477" customWidth="1"/>
    <col min="9474" max="9474" width="19" style="477" customWidth="1"/>
    <col min="9475" max="9475" width="13.5703125" style="477" customWidth="1"/>
    <col min="9476" max="9476" width="19.7109375" style="477" customWidth="1"/>
    <col min="9477" max="9477" width="13.5703125" style="477" customWidth="1"/>
    <col min="9478" max="9479" width="14.7109375" style="477" customWidth="1"/>
    <col min="9480" max="9480" width="36.140625" style="477" customWidth="1"/>
    <col min="9481" max="9481" width="29.42578125" style="477" customWidth="1"/>
    <col min="9482" max="9482" width="16" style="477" customWidth="1"/>
    <col min="9483" max="9483" width="38.28515625" style="477" customWidth="1"/>
    <col min="9484" max="9484" width="12" style="477" customWidth="1"/>
    <col min="9485" max="9485" width="38.140625" style="477" customWidth="1"/>
    <col min="9486" max="9486" width="17.85546875" style="477" bestFit="1" customWidth="1"/>
    <col min="9487" max="9487" width="24.7109375" style="477" customWidth="1"/>
    <col min="9488" max="9488" width="36.42578125" style="477" customWidth="1"/>
    <col min="9489" max="9489" width="46.7109375" style="477" customWidth="1"/>
    <col min="9490" max="9490" width="43.7109375" style="477" customWidth="1"/>
    <col min="9491" max="9491" width="25.42578125" style="477" customWidth="1"/>
    <col min="9492" max="9492" width="12.42578125" style="477" customWidth="1"/>
    <col min="9493" max="9493" width="16.42578125" style="477" customWidth="1"/>
    <col min="9494" max="9494" width="13.42578125" style="477" customWidth="1"/>
    <col min="9495" max="9495" width="8.5703125" style="477" customWidth="1"/>
    <col min="9496" max="9499" width="11.42578125" style="477" customWidth="1"/>
    <col min="9500" max="9500" width="12.7109375" style="477" customWidth="1"/>
    <col min="9501" max="9501" width="11.85546875" style="477" customWidth="1"/>
    <col min="9502" max="9502" width="7.85546875" style="477" customWidth="1"/>
    <col min="9503" max="9503" width="7.5703125" style="477" customWidth="1"/>
    <col min="9504" max="9504" width="8.85546875" style="477" customWidth="1"/>
    <col min="9505" max="9505" width="8.140625" style="477" customWidth="1"/>
    <col min="9506" max="9506" width="7.85546875" style="477" customWidth="1"/>
    <col min="9507" max="9507" width="8.5703125" style="477" customWidth="1"/>
    <col min="9508" max="9508" width="8.28515625" style="477" customWidth="1"/>
    <col min="9509" max="9509" width="11.42578125" style="477" customWidth="1"/>
    <col min="9510" max="9510" width="18" style="477" customWidth="1"/>
    <col min="9511" max="9511" width="21.42578125" style="477" customWidth="1"/>
    <col min="9512" max="9512" width="27.85546875" style="477" customWidth="1"/>
    <col min="9513" max="9728" width="11.42578125" style="477"/>
    <col min="9729" max="9729" width="13.5703125" style="477" customWidth="1"/>
    <col min="9730" max="9730" width="19" style="477" customWidth="1"/>
    <col min="9731" max="9731" width="13.5703125" style="477" customWidth="1"/>
    <col min="9732" max="9732" width="19.7109375" style="477" customWidth="1"/>
    <col min="9733" max="9733" width="13.5703125" style="477" customWidth="1"/>
    <col min="9734" max="9735" width="14.7109375" style="477" customWidth="1"/>
    <col min="9736" max="9736" width="36.140625" style="477" customWidth="1"/>
    <col min="9737" max="9737" width="29.42578125" style="477" customWidth="1"/>
    <col min="9738" max="9738" width="16" style="477" customWidth="1"/>
    <col min="9739" max="9739" width="38.28515625" style="477" customWidth="1"/>
    <col min="9740" max="9740" width="12" style="477" customWidth="1"/>
    <col min="9741" max="9741" width="38.140625" style="477" customWidth="1"/>
    <col min="9742" max="9742" width="17.85546875" style="477" bestFit="1" customWidth="1"/>
    <col min="9743" max="9743" width="24.7109375" style="477" customWidth="1"/>
    <col min="9744" max="9744" width="36.42578125" style="477" customWidth="1"/>
    <col min="9745" max="9745" width="46.7109375" style="477" customWidth="1"/>
    <col min="9746" max="9746" width="43.7109375" style="477" customWidth="1"/>
    <col min="9747" max="9747" width="25.42578125" style="477" customWidth="1"/>
    <col min="9748" max="9748" width="12.42578125" style="477" customWidth="1"/>
    <col min="9749" max="9749" width="16.42578125" style="477" customWidth="1"/>
    <col min="9750" max="9750" width="13.42578125" style="477" customWidth="1"/>
    <col min="9751" max="9751" width="8.5703125" style="477" customWidth="1"/>
    <col min="9752" max="9755" width="11.42578125" style="477" customWidth="1"/>
    <col min="9756" max="9756" width="12.7109375" style="477" customWidth="1"/>
    <col min="9757" max="9757" width="11.85546875" style="477" customWidth="1"/>
    <col min="9758" max="9758" width="7.85546875" style="477" customWidth="1"/>
    <col min="9759" max="9759" width="7.5703125" style="477" customWidth="1"/>
    <col min="9760" max="9760" width="8.85546875" style="477" customWidth="1"/>
    <col min="9761" max="9761" width="8.140625" style="477" customWidth="1"/>
    <col min="9762" max="9762" width="7.85546875" style="477" customWidth="1"/>
    <col min="9763" max="9763" width="8.5703125" style="477" customWidth="1"/>
    <col min="9764" max="9764" width="8.28515625" style="477" customWidth="1"/>
    <col min="9765" max="9765" width="11.42578125" style="477" customWidth="1"/>
    <col min="9766" max="9766" width="18" style="477" customWidth="1"/>
    <col min="9767" max="9767" width="21.42578125" style="477" customWidth="1"/>
    <col min="9768" max="9768" width="27.85546875" style="477" customWidth="1"/>
    <col min="9769" max="9984" width="11.42578125" style="477"/>
    <col min="9985" max="9985" width="13.5703125" style="477" customWidth="1"/>
    <col min="9986" max="9986" width="19" style="477" customWidth="1"/>
    <col min="9987" max="9987" width="13.5703125" style="477" customWidth="1"/>
    <col min="9988" max="9988" width="19.7109375" style="477" customWidth="1"/>
    <col min="9989" max="9989" width="13.5703125" style="477" customWidth="1"/>
    <col min="9990" max="9991" width="14.7109375" style="477" customWidth="1"/>
    <col min="9992" max="9992" width="36.140625" style="477" customWidth="1"/>
    <col min="9993" max="9993" width="29.42578125" style="477" customWidth="1"/>
    <col min="9994" max="9994" width="16" style="477" customWidth="1"/>
    <col min="9995" max="9995" width="38.28515625" style="477" customWidth="1"/>
    <col min="9996" max="9996" width="12" style="477" customWidth="1"/>
    <col min="9997" max="9997" width="38.140625" style="477" customWidth="1"/>
    <col min="9998" max="9998" width="17.85546875" style="477" bestFit="1" customWidth="1"/>
    <col min="9999" max="9999" width="24.7109375" style="477" customWidth="1"/>
    <col min="10000" max="10000" width="36.42578125" style="477" customWidth="1"/>
    <col min="10001" max="10001" width="46.7109375" style="477" customWidth="1"/>
    <col min="10002" max="10002" width="43.7109375" style="477" customWidth="1"/>
    <col min="10003" max="10003" width="25.42578125" style="477" customWidth="1"/>
    <col min="10004" max="10004" width="12.42578125" style="477" customWidth="1"/>
    <col min="10005" max="10005" width="16.42578125" style="477" customWidth="1"/>
    <col min="10006" max="10006" width="13.42578125" style="477" customWidth="1"/>
    <col min="10007" max="10007" width="8.5703125" style="477" customWidth="1"/>
    <col min="10008" max="10011" width="11.42578125" style="477" customWidth="1"/>
    <col min="10012" max="10012" width="12.7109375" style="477" customWidth="1"/>
    <col min="10013" max="10013" width="11.85546875" style="477" customWidth="1"/>
    <col min="10014" max="10014" width="7.85546875" style="477" customWidth="1"/>
    <col min="10015" max="10015" width="7.5703125" style="477" customWidth="1"/>
    <col min="10016" max="10016" width="8.85546875" style="477" customWidth="1"/>
    <col min="10017" max="10017" width="8.140625" style="477" customWidth="1"/>
    <col min="10018" max="10018" width="7.85546875" style="477" customWidth="1"/>
    <col min="10019" max="10019" width="8.5703125" style="477" customWidth="1"/>
    <col min="10020" max="10020" width="8.28515625" style="477" customWidth="1"/>
    <col min="10021" max="10021" width="11.42578125" style="477" customWidth="1"/>
    <col min="10022" max="10022" width="18" style="477" customWidth="1"/>
    <col min="10023" max="10023" width="21.42578125" style="477" customWidth="1"/>
    <col min="10024" max="10024" width="27.85546875" style="477" customWidth="1"/>
    <col min="10025" max="10240" width="11.42578125" style="477"/>
    <col min="10241" max="10241" width="13.5703125" style="477" customWidth="1"/>
    <col min="10242" max="10242" width="19" style="477" customWidth="1"/>
    <col min="10243" max="10243" width="13.5703125" style="477" customWidth="1"/>
    <col min="10244" max="10244" width="19.7109375" style="477" customWidth="1"/>
    <col min="10245" max="10245" width="13.5703125" style="477" customWidth="1"/>
    <col min="10246" max="10247" width="14.7109375" style="477" customWidth="1"/>
    <col min="10248" max="10248" width="36.140625" style="477" customWidth="1"/>
    <col min="10249" max="10249" width="29.42578125" style="477" customWidth="1"/>
    <col min="10250" max="10250" width="16" style="477" customWidth="1"/>
    <col min="10251" max="10251" width="38.28515625" style="477" customWidth="1"/>
    <col min="10252" max="10252" width="12" style="477" customWidth="1"/>
    <col min="10253" max="10253" width="38.140625" style="477" customWidth="1"/>
    <col min="10254" max="10254" width="17.85546875" style="477" bestFit="1" customWidth="1"/>
    <col min="10255" max="10255" width="24.7109375" style="477" customWidth="1"/>
    <col min="10256" max="10256" width="36.42578125" style="477" customWidth="1"/>
    <col min="10257" max="10257" width="46.7109375" style="477" customWidth="1"/>
    <col min="10258" max="10258" width="43.7109375" style="477" customWidth="1"/>
    <col min="10259" max="10259" width="25.42578125" style="477" customWidth="1"/>
    <col min="10260" max="10260" width="12.42578125" style="477" customWidth="1"/>
    <col min="10261" max="10261" width="16.42578125" style="477" customWidth="1"/>
    <col min="10262" max="10262" width="13.42578125" style="477" customWidth="1"/>
    <col min="10263" max="10263" width="8.5703125" style="477" customWidth="1"/>
    <col min="10264" max="10267" width="11.42578125" style="477" customWidth="1"/>
    <col min="10268" max="10268" width="12.7109375" style="477" customWidth="1"/>
    <col min="10269" max="10269" width="11.85546875" style="477" customWidth="1"/>
    <col min="10270" max="10270" width="7.85546875" style="477" customWidth="1"/>
    <col min="10271" max="10271" width="7.5703125" style="477" customWidth="1"/>
    <col min="10272" max="10272" width="8.85546875" style="477" customWidth="1"/>
    <col min="10273" max="10273" width="8.140625" style="477" customWidth="1"/>
    <col min="10274" max="10274" width="7.85546875" style="477" customWidth="1"/>
    <col min="10275" max="10275" width="8.5703125" style="477" customWidth="1"/>
    <col min="10276" max="10276" width="8.28515625" style="477" customWidth="1"/>
    <col min="10277" max="10277" width="11.42578125" style="477" customWidth="1"/>
    <col min="10278" max="10278" width="18" style="477" customWidth="1"/>
    <col min="10279" max="10279" width="21.42578125" style="477" customWidth="1"/>
    <col min="10280" max="10280" width="27.85546875" style="477" customWidth="1"/>
    <col min="10281" max="10496" width="11.42578125" style="477"/>
    <col min="10497" max="10497" width="13.5703125" style="477" customWidth="1"/>
    <col min="10498" max="10498" width="19" style="477" customWidth="1"/>
    <col min="10499" max="10499" width="13.5703125" style="477" customWidth="1"/>
    <col min="10500" max="10500" width="19.7109375" style="477" customWidth="1"/>
    <col min="10501" max="10501" width="13.5703125" style="477" customWidth="1"/>
    <col min="10502" max="10503" width="14.7109375" style="477" customWidth="1"/>
    <col min="10504" max="10504" width="36.140625" style="477" customWidth="1"/>
    <col min="10505" max="10505" width="29.42578125" style="477" customWidth="1"/>
    <col min="10506" max="10506" width="16" style="477" customWidth="1"/>
    <col min="10507" max="10507" width="38.28515625" style="477" customWidth="1"/>
    <col min="10508" max="10508" width="12" style="477" customWidth="1"/>
    <col min="10509" max="10509" width="38.140625" style="477" customWidth="1"/>
    <col min="10510" max="10510" width="17.85546875" style="477" bestFit="1" customWidth="1"/>
    <col min="10511" max="10511" width="24.7109375" style="477" customWidth="1"/>
    <col min="10512" max="10512" width="36.42578125" style="477" customWidth="1"/>
    <col min="10513" max="10513" width="46.7109375" style="477" customWidth="1"/>
    <col min="10514" max="10514" width="43.7109375" style="477" customWidth="1"/>
    <col min="10515" max="10515" width="25.42578125" style="477" customWidth="1"/>
    <col min="10516" max="10516" width="12.42578125" style="477" customWidth="1"/>
    <col min="10517" max="10517" width="16.42578125" style="477" customWidth="1"/>
    <col min="10518" max="10518" width="13.42578125" style="477" customWidth="1"/>
    <col min="10519" max="10519" width="8.5703125" style="477" customWidth="1"/>
    <col min="10520" max="10523" width="11.42578125" style="477" customWidth="1"/>
    <col min="10524" max="10524" width="12.7109375" style="477" customWidth="1"/>
    <col min="10525" max="10525" width="11.85546875" style="477" customWidth="1"/>
    <col min="10526" max="10526" width="7.85546875" style="477" customWidth="1"/>
    <col min="10527" max="10527" width="7.5703125" style="477" customWidth="1"/>
    <col min="10528" max="10528" width="8.85546875" style="477" customWidth="1"/>
    <col min="10529" max="10529" width="8.140625" style="477" customWidth="1"/>
    <col min="10530" max="10530" width="7.85546875" style="477" customWidth="1"/>
    <col min="10531" max="10531" width="8.5703125" style="477" customWidth="1"/>
    <col min="10532" max="10532" width="8.28515625" style="477" customWidth="1"/>
    <col min="10533" max="10533" width="11.42578125" style="477" customWidth="1"/>
    <col min="10534" max="10534" width="18" style="477" customWidth="1"/>
    <col min="10535" max="10535" width="21.42578125" style="477" customWidth="1"/>
    <col min="10536" max="10536" width="27.85546875" style="477" customWidth="1"/>
    <col min="10537" max="10752" width="11.42578125" style="477"/>
    <col min="10753" max="10753" width="13.5703125" style="477" customWidth="1"/>
    <col min="10754" max="10754" width="19" style="477" customWidth="1"/>
    <col min="10755" max="10755" width="13.5703125" style="477" customWidth="1"/>
    <col min="10756" max="10756" width="19.7109375" style="477" customWidth="1"/>
    <col min="10757" max="10757" width="13.5703125" style="477" customWidth="1"/>
    <col min="10758" max="10759" width="14.7109375" style="477" customWidth="1"/>
    <col min="10760" max="10760" width="36.140625" style="477" customWidth="1"/>
    <col min="10761" max="10761" width="29.42578125" style="477" customWidth="1"/>
    <col min="10762" max="10762" width="16" style="477" customWidth="1"/>
    <col min="10763" max="10763" width="38.28515625" style="477" customWidth="1"/>
    <col min="10764" max="10764" width="12" style="477" customWidth="1"/>
    <col min="10765" max="10765" width="38.140625" style="477" customWidth="1"/>
    <col min="10766" max="10766" width="17.85546875" style="477" bestFit="1" customWidth="1"/>
    <col min="10767" max="10767" width="24.7109375" style="477" customWidth="1"/>
    <col min="10768" max="10768" width="36.42578125" style="477" customWidth="1"/>
    <col min="10769" max="10769" width="46.7109375" style="477" customWidth="1"/>
    <col min="10770" max="10770" width="43.7109375" style="477" customWidth="1"/>
    <col min="10771" max="10771" width="25.42578125" style="477" customWidth="1"/>
    <col min="10772" max="10772" width="12.42578125" style="477" customWidth="1"/>
    <col min="10773" max="10773" width="16.42578125" style="477" customWidth="1"/>
    <col min="10774" max="10774" width="13.42578125" style="477" customWidth="1"/>
    <col min="10775" max="10775" width="8.5703125" style="477" customWidth="1"/>
    <col min="10776" max="10779" width="11.42578125" style="477" customWidth="1"/>
    <col min="10780" max="10780" width="12.7109375" style="477" customWidth="1"/>
    <col min="10781" max="10781" width="11.85546875" style="477" customWidth="1"/>
    <col min="10782" max="10782" width="7.85546875" style="477" customWidth="1"/>
    <col min="10783" max="10783" width="7.5703125" style="477" customWidth="1"/>
    <col min="10784" max="10784" width="8.85546875" style="477" customWidth="1"/>
    <col min="10785" max="10785" width="8.140625" style="477" customWidth="1"/>
    <col min="10786" max="10786" width="7.85546875" style="477" customWidth="1"/>
    <col min="10787" max="10787" width="8.5703125" style="477" customWidth="1"/>
    <col min="10788" max="10788" width="8.28515625" style="477" customWidth="1"/>
    <col min="10789" max="10789" width="11.42578125" style="477" customWidth="1"/>
    <col min="10790" max="10790" width="18" style="477" customWidth="1"/>
    <col min="10791" max="10791" width="21.42578125" style="477" customWidth="1"/>
    <col min="10792" max="10792" width="27.85546875" style="477" customWidth="1"/>
    <col min="10793" max="11008" width="11.42578125" style="477"/>
    <col min="11009" max="11009" width="13.5703125" style="477" customWidth="1"/>
    <col min="11010" max="11010" width="19" style="477" customWidth="1"/>
    <col min="11011" max="11011" width="13.5703125" style="477" customWidth="1"/>
    <col min="11012" max="11012" width="19.7109375" style="477" customWidth="1"/>
    <col min="11013" max="11013" width="13.5703125" style="477" customWidth="1"/>
    <col min="11014" max="11015" width="14.7109375" style="477" customWidth="1"/>
    <col min="11016" max="11016" width="36.140625" style="477" customWidth="1"/>
    <col min="11017" max="11017" width="29.42578125" style="477" customWidth="1"/>
    <col min="11018" max="11018" width="16" style="477" customWidth="1"/>
    <col min="11019" max="11019" width="38.28515625" style="477" customWidth="1"/>
    <col min="11020" max="11020" width="12" style="477" customWidth="1"/>
    <col min="11021" max="11021" width="38.140625" style="477" customWidth="1"/>
    <col min="11022" max="11022" width="17.85546875" style="477" bestFit="1" customWidth="1"/>
    <col min="11023" max="11023" width="24.7109375" style="477" customWidth="1"/>
    <col min="11024" max="11024" width="36.42578125" style="477" customWidth="1"/>
    <col min="11025" max="11025" width="46.7109375" style="477" customWidth="1"/>
    <col min="11026" max="11026" width="43.7109375" style="477" customWidth="1"/>
    <col min="11027" max="11027" width="25.42578125" style="477" customWidth="1"/>
    <col min="11028" max="11028" width="12.42578125" style="477" customWidth="1"/>
    <col min="11029" max="11029" width="16.42578125" style="477" customWidth="1"/>
    <col min="11030" max="11030" width="13.42578125" style="477" customWidth="1"/>
    <col min="11031" max="11031" width="8.5703125" style="477" customWidth="1"/>
    <col min="11032" max="11035" width="11.42578125" style="477" customWidth="1"/>
    <col min="11036" max="11036" width="12.7109375" style="477" customWidth="1"/>
    <col min="11037" max="11037" width="11.85546875" style="477" customWidth="1"/>
    <col min="11038" max="11038" width="7.85546875" style="477" customWidth="1"/>
    <col min="11039" max="11039" width="7.5703125" style="477" customWidth="1"/>
    <col min="11040" max="11040" width="8.85546875" style="477" customWidth="1"/>
    <col min="11041" max="11041" width="8.140625" style="477" customWidth="1"/>
    <col min="11042" max="11042" width="7.85546875" style="477" customWidth="1"/>
    <col min="11043" max="11043" width="8.5703125" style="477" customWidth="1"/>
    <col min="11044" max="11044" width="8.28515625" style="477" customWidth="1"/>
    <col min="11045" max="11045" width="11.42578125" style="477" customWidth="1"/>
    <col min="11046" max="11046" width="18" style="477" customWidth="1"/>
    <col min="11047" max="11047" width="21.42578125" style="477" customWidth="1"/>
    <col min="11048" max="11048" width="27.85546875" style="477" customWidth="1"/>
    <col min="11049" max="11264" width="11.42578125" style="477"/>
    <col min="11265" max="11265" width="13.5703125" style="477" customWidth="1"/>
    <col min="11266" max="11266" width="19" style="477" customWidth="1"/>
    <col min="11267" max="11267" width="13.5703125" style="477" customWidth="1"/>
    <col min="11268" max="11268" width="19.7109375" style="477" customWidth="1"/>
    <col min="11269" max="11269" width="13.5703125" style="477" customWidth="1"/>
    <col min="11270" max="11271" width="14.7109375" style="477" customWidth="1"/>
    <col min="11272" max="11272" width="36.140625" style="477" customWidth="1"/>
    <col min="11273" max="11273" width="29.42578125" style="477" customWidth="1"/>
    <col min="11274" max="11274" width="16" style="477" customWidth="1"/>
    <col min="11275" max="11275" width="38.28515625" style="477" customWidth="1"/>
    <col min="11276" max="11276" width="12" style="477" customWidth="1"/>
    <col min="11277" max="11277" width="38.140625" style="477" customWidth="1"/>
    <col min="11278" max="11278" width="17.85546875" style="477" bestFit="1" customWidth="1"/>
    <col min="11279" max="11279" width="24.7109375" style="477" customWidth="1"/>
    <col min="11280" max="11280" width="36.42578125" style="477" customWidth="1"/>
    <col min="11281" max="11281" width="46.7109375" style="477" customWidth="1"/>
    <col min="11282" max="11282" width="43.7109375" style="477" customWidth="1"/>
    <col min="11283" max="11283" width="25.42578125" style="477" customWidth="1"/>
    <col min="11284" max="11284" width="12.42578125" style="477" customWidth="1"/>
    <col min="11285" max="11285" width="16.42578125" style="477" customWidth="1"/>
    <col min="11286" max="11286" width="13.42578125" style="477" customWidth="1"/>
    <col min="11287" max="11287" width="8.5703125" style="477" customWidth="1"/>
    <col min="11288" max="11291" width="11.42578125" style="477" customWidth="1"/>
    <col min="11292" max="11292" width="12.7109375" style="477" customWidth="1"/>
    <col min="11293" max="11293" width="11.85546875" style="477" customWidth="1"/>
    <col min="11294" max="11294" width="7.85546875" style="477" customWidth="1"/>
    <col min="11295" max="11295" width="7.5703125" style="477" customWidth="1"/>
    <col min="11296" max="11296" width="8.85546875" style="477" customWidth="1"/>
    <col min="11297" max="11297" width="8.140625" style="477" customWidth="1"/>
    <col min="11298" max="11298" width="7.85546875" style="477" customWidth="1"/>
    <col min="11299" max="11299" width="8.5703125" style="477" customWidth="1"/>
    <col min="11300" max="11300" width="8.28515625" style="477" customWidth="1"/>
    <col min="11301" max="11301" width="11.42578125" style="477" customWidth="1"/>
    <col min="11302" max="11302" width="18" style="477" customWidth="1"/>
    <col min="11303" max="11303" width="21.42578125" style="477" customWidth="1"/>
    <col min="11304" max="11304" width="27.85546875" style="477" customWidth="1"/>
    <col min="11305" max="11520" width="11.42578125" style="477"/>
    <col min="11521" max="11521" width="13.5703125" style="477" customWidth="1"/>
    <col min="11522" max="11522" width="19" style="477" customWidth="1"/>
    <col min="11523" max="11523" width="13.5703125" style="477" customWidth="1"/>
    <col min="11524" max="11524" width="19.7109375" style="477" customWidth="1"/>
    <col min="11525" max="11525" width="13.5703125" style="477" customWidth="1"/>
    <col min="11526" max="11527" width="14.7109375" style="477" customWidth="1"/>
    <col min="11528" max="11528" width="36.140625" style="477" customWidth="1"/>
    <col min="11529" max="11529" width="29.42578125" style="477" customWidth="1"/>
    <col min="11530" max="11530" width="16" style="477" customWidth="1"/>
    <col min="11531" max="11531" width="38.28515625" style="477" customWidth="1"/>
    <col min="11532" max="11532" width="12" style="477" customWidth="1"/>
    <col min="11533" max="11533" width="38.140625" style="477" customWidth="1"/>
    <col min="11534" max="11534" width="17.85546875" style="477" bestFit="1" customWidth="1"/>
    <col min="11535" max="11535" width="24.7109375" style="477" customWidth="1"/>
    <col min="11536" max="11536" width="36.42578125" style="477" customWidth="1"/>
    <col min="11537" max="11537" width="46.7109375" style="477" customWidth="1"/>
    <col min="11538" max="11538" width="43.7109375" style="477" customWidth="1"/>
    <col min="11539" max="11539" width="25.42578125" style="477" customWidth="1"/>
    <col min="11540" max="11540" width="12.42578125" style="477" customWidth="1"/>
    <col min="11541" max="11541" width="16.42578125" style="477" customWidth="1"/>
    <col min="11542" max="11542" width="13.42578125" style="477" customWidth="1"/>
    <col min="11543" max="11543" width="8.5703125" style="477" customWidth="1"/>
    <col min="11544" max="11547" width="11.42578125" style="477" customWidth="1"/>
    <col min="11548" max="11548" width="12.7109375" style="477" customWidth="1"/>
    <col min="11549" max="11549" width="11.85546875" style="477" customWidth="1"/>
    <col min="11550" max="11550" width="7.85546875" style="477" customWidth="1"/>
    <col min="11551" max="11551" width="7.5703125" style="477" customWidth="1"/>
    <col min="11552" max="11552" width="8.85546875" style="477" customWidth="1"/>
    <col min="11553" max="11553" width="8.140625" style="477" customWidth="1"/>
    <col min="11554" max="11554" width="7.85546875" style="477" customWidth="1"/>
    <col min="11555" max="11555" width="8.5703125" style="477" customWidth="1"/>
    <col min="11556" max="11556" width="8.28515625" style="477" customWidth="1"/>
    <col min="11557" max="11557" width="11.42578125" style="477" customWidth="1"/>
    <col min="11558" max="11558" width="18" style="477" customWidth="1"/>
    <col min="11559" max="11559" width="21.42578125" style="477" customWidth="1"/>
    <col min="11560" max="11560" width="27.85546875" style="477" customWidth="1"/>
    <col min="11561" max="11776" width="11.42578125" style="477"/>
    <col min="11777" max="11777" width="13.5703125" style="477" customWidth="1"/>
    <col min="11778" max="11778" width="19" style="477" customWidth="1"/>
    <col min="11779" max="11779" width="13.5703125" style="477" customWidth="1"/>
    <col min="11780" max="11780" width="19.7109375" style="477" customWidth="1"/>
    <col min="11781" max="11781" width="13.5703125" style="477" customWidth="1"/>
    <col min="11782" max="11783" width="14.7109375" style="477" customWidth="1"/>
    <col min="11784" max="11784" width="36.140625" style="477" customWidth="1"/>
    <col min="11785" max="11785" width="29.42578125" style="477" customWidth="1"/>
    <col min="11786" max="11786" width="16" style="477" customWidth="1"/>
    <col min="11787" max="11787" width="38.28515625" style="477" customWidth="1"/>
    <col min="11788" max="11788" width="12" style="477" customWidth="1"/>
    <col min="11789" max="11789" width="38.140625" style="477" customWidth="1"/>
    <col min="11790" max="11790" width="17.85546875" style="477" bestFit="1" customWidth="1"/>
    <col min="11791" max="11791" width="24.7109375" style="477" customWidth="1"/>
    <col min="11792" max="11792" width="36.42578125" style="477" customWidth="1"/>
    <col min="11793" max="11793" width="46.7109375" style="477" customWidth="1"/>
    <col min="11794" max="11794" width="43.7109375" style="477" customWidth="1"/>
    <col min="11795" max="11795" width="25.42578125" style="477" customWidth="1"/>
    <col min="11796" max="11796" width="12.42578125" style="477" customWidth="1"/>
    <col min="11797" max="11797" width="16.42578125" style="477" customWidth="1"/>
    <col min="11798" max="11798" width="13.42578125" style="477" customWidth="1"/>
    <col min="11799" max="11799" width="8.5703125" style="477" customWidth="1"/>
    <col min="11800" max="11803" width="11.42578125" style="477" customWidth="1"/>
    <col min="11804" max="11804" width="12.7109375" style="477" customWidth="1"/>
    <col min="11805" max="11805" width="11.85546875" style="477" customWidth="1"/>
    <col min="11806" max="11806" width="7.85546875" style="477" customWidth="1"/>
    <col min="11807" max="11807" width="7.5703125" style="477" customWidth="1"/>
    <col min="11808" max="11808" width="8.85546875" style="477" customWidth="1"/>
    <col min="11809" max="11809" width="8.140625" style="477" customWidth="1"/>
    <col min="11810" max="11810" width="7.85546875" style="477" customWidth="1"/>
    <col min="11811" max="11811" width="8.5703125" style="477" customWidth="1"/>
    <col min="11812" max="11812" width="8.28515625" style="477" customWidth="1"/>
    <col min="11813" max="11813" width="11.42578125" style="477" customWidth="1"/>
    <col min="11814" max="11814" width="18" style="477" customWidth="1"/>
    <col min="11815" max="11815" width="21.42578125" style="477" customWidth="1"/>
    <col min="11816" max="11816" width="27.85546875" style="477" customWidth="1"/>
    <col min="11817" max="12032" width="11.42578125" style="477"/>
    <col min="12033" max="12033" width="13.5703125" style="477" customWidth="1"/>
    <col min="12034" max="12034" width="19" style="477" customWidth="1"/>
    <col min="12035" max="12035" width="13.5703125" style="477" customWidth="1"/>
    <col min="12036" max="12036" width="19.7109375" style="477" customWidth="1"/>
    <col min="12037" max="12037" width="13.5703125" style="477" customWidth="1"/>
    <col min="12038" max="12039" width="14.7109375" style="477" customWidth="1"/>
    <col min="12040" max="12040" width="36.140625" style="477" customWidth="1"/>
    <col min="12041" max="12041" width="29.42578125" style="477" customWidth="1"/>
    <col min="12042" max="12042" width="16" style="477" customWidth="1"/>
    <col min="12043" max="12043" width="38.28515625" style="477" customWidth="1"/>
    <col min="12044" max="12044" width="12" style="477" customWidth="1"/>
    <col min="12045" max="12045" width="38.140625" style="477" customWidth="1"/>
    <col min="12046" max="12046" width="17.85546875" style="477" bestFit="1" customWidth="1"/>
    <col min="12047" max="12047" width="24.7109375" style="477" customWidth="1"/>
    <col min="12048" max="12048" width="36.42578125" style="477" customWidth="1"/>
    <col min="12049" max="12049" width="46.7109375" style="477" customWidth="1"/>
    <col min="12050" max="12050" width="43.7109375" style="477" customWidth="1"/>
    <col min="12051" max="12051" width="25.42578125" style="477" customWidth="1"/>
    <col min="12052" max="12052" width="12.42578125" style="477" customWidth="1"/>
    <col min="12053" max="12053" width="16.42578125" style="477" customWidth="1"/>
    <col min="12054" max="12054" width="13.42578125" style="477" customWidth="1"/>
    <col min="12055" max="12055" width="8.5703125" style="477" customWidth="1"/>
    <col min="12056" max="12059" width="11.42578125" style="477" customWidth="1"/>
    <col min="12060" max="12060" width="12.7109375" style="477" customWidth="1"/>
    <col min="12061" max="12061" width="11.85546875" style="477" customWidth="1"/>
    <col min="12062" max="12062" width="7.85546875" style="477" customWidth="1"/>
    <col min="12063" max="12063" width="7.5703125" style="477" customWidth="1"/>
    <col min="12064" max="12064" width="8.85546875" style="477" customWidth="1"/>
    <col min="12065" max="12065" width="8.140625" style="477" customWidth="1"/>
    <col min="12066" max="12066" width="7.85546875" style="477" customWidth="1"/>
    <col min="12067" max="12067" width="8.5703125" style="477" customWidth="1"/>
    <col min="12068" max="12068" width="8.28515625" style="477" customWidth="1"/>
    <col min="12069" max="12069" width="11.42578125" style="477" customWidth="1"/>
    <col min="12070" max="12070" width="18" style="477" customWidth="1"/>
    <col min="12071" max="12071" width="21.42578125" style="477" customWidth="1"/>
    <col min="12072" max="12072" width="27.85546875" style="477" customWidth="1"/>
    <col min="12073" max="12288" width="11.42578125" style="477"/>
    <col min="12289" max="12289" width="13.5703125" style="477" customWidth="1"/>
    <col min="12290" max="12290" width="19" style="477" customWidth="1"/>
    <col min="12291" max="12291" width="13.5703125" style="477" customWidth="1"/>
    <col min="12292" max="12292" width="19.7109375" style="477" customWidth="1"/>
    <col min="12293" max="12293" width="13.5703125" style="477" customWidth="1"/>
    <col min="12294" max="12295" width="14.7109375" style="477" customWidth="1"/>
    <col min="12296" max="12296" width="36.140625" style="477" customWidth="1"/>
    <col min="12297" max="12297" width="29.42578125" style="477" customWidth="1"/>
    <col min="12298" max="12298" width="16" style="477" customWidth="1"/>
    <col min="12299" max="12299" width="38.28515625" style="477" customWidth="1"/>
    <col min="12300" max="12300" width="12" style="477" customWidth="1"/>
    <col min="12301" max="12301" width="38.140625" style="477" customWidth="1"/>
    <col min="12302" max="12302" width="17.85546875" style="477" bestFit="1" customWidth="1"/>
    <col min="12303" max="12303" width="24.7109375" style="477" customWidth="1"/>
    <col min="12304" max="12304" width="36.42578125" style="477" customWidth="1"/>
    <col min="12305" max="12305" width="46.7109375" style="477" customWidth="1"/>
    <col min="12306" max="12306" width="43.7109375" style="477" customWidth="1"/>
    <col min="12307" max="12307" width="25.42578125" style="477" customWidth="1"/>
    <col min="12308" max="12308" width="12.42578125" style="477" customWidth="1"/>
    <col min="12309" max="12309" width="16.42578125" style="477" customWidth="1"/>
    <col min="12310" max="12310" width="13.42578125" style="477" customWidth="1"/>
    <col min="12311" max="12311" width="8.5703125" style="477" customWidth="1"/>
    <col min="12312" max="12315" width="11.42578125" style="477" customWidth="1"/>
    <col min="12316" max="12316" width="12.7109375" style="477" customWidth="1"/>
    <col min="12317" max="12317" width="11.85546875" style="477" customWidth="1"/>
    <col min="12318" max="12318" width="7.85546875" style="477" customWidth="1"/>
    <col min="12319" max="12319" width="7.5703125" style="477" customWidth="1"/>
    <col min="12320" max="12320" width="8.85546875" style="477" customWidth="1"/>
    <col min="12321" max="12321" width="8.140625" style="477" customWidth="1"/>
    <col min="12322" max="12322" width="7.85546875" style="477" customWidth="1"/>
    <col min="12323" max="12323" width="8.5703125" style="477" customWidth="1"/>
    <col min="12324" max="12324" width="8.28515625" style="477" customWidth="1"/>
    <col min="12325" max="12325" width="11.42578125" style="477" customWidth="1"/>
    <col min="12326" max="12326" width="18" style="477" customWidth="1"/>
    <col min="12327" max="12327" width="21.42578125" style="477" customWidth="1"/>
    <col min="12328" max="12328" width="27.85546875" style="477" customWidth="1"/>
    <col min="12329" max="12544" width="11.42578125" style="477"/>
    <col min="12545" max="12545" width="13.5703125" style="477" customWidth="1"/>
    <col min="12546" max="12546" width="19" style="477" customWidth="1"/>
    <col min="12547" max="12547" width="13.5703125" style="477" customWidth="1"/>
    <col min="12548" max="12548" width="19.7109375" style="477" customWidth="1"/>
    <col min="12549" max="12549" width="13.5703125" style="477" customWidth="1"/>
    <col min="12550" max="12551" width="14.7109375" style="477" customWidth="1"/>
    <col min="12552" max="12552" width="36.140625" style="477" customWidth="1"/>
    <col min="12553" max="12553" width="29.42578125" style="477" customWidth="1"/>
    <col min="12554" max="12554" width="16" style="477" customWidth="1"/>
    <col min="12555" max="12555" width="38.28515625" style="477" customWidth="1"/>
    <col min="12556" max="12556" width="12" style="477" customWidth="1"/>
    <col min="12557" max="12557" width="38.140625" style="477" customWidth="1"/>
    <col min="12558" max="12558" width="17.85546875" style="477" bestFit="1" customWidth="1"/>
    <col min="12559" max="12559" width="24.7109375" style="477" customWidth="1"/>
    <col min="12560" max="12560" width="36.42578125" style="477" customWidth="1"/>
    <col min="12561" max="12561" width="46.7109375" style="477" customWidth="1"/>
    <col min="12562" max="12562" width="43.7109375" style="477" customWidth="1"/>
    <col min="12563" max="12563" width="25.42578125" style="477" customWidth="1"/>
    <col min="12564" max="12564" width="12.42578125" style="477" customWidth="1"/>
    <col min="12565" max="12565" width="16.42578125" style="477" customWidth="1"/>
    <col min="12566" max="12566" width="13.42578125" style="477" customWidth="1"/>
    <col min="12567" max="12567" width="8.5703125" style="477" customWidth="1"/>
    <col min="12568" max="12571" width="11.42578125" style="477" customWidth="1"/>
    <col min="12572" max="12572" width="12.7109375" style="477" customWidth="1"/>
    <col min="12573" max="12573" width="11.85546875" style="477" customWidth="1"/>
    <col min="12574" max="12574" width="7.85546875" style="477" customWidth="1"/>
    <col min="12575" max="12575" width="7.5703125" style="477" customWidth="1"/>
    <col min="12576" max="12576" width="8.85546875" style="477" customWidth="1"/>
    <col min="12577" max="12577" width="8.140625" style="477" customWidth="1"/>
    <col min="12578" max="12578" width="7.85546875" style="477" customWidth="1"/>
    <col min="12579" max="12579" width="8.5703125" style="477" customWidth="1"/>
    <col min="12580" max="12580" width="8.28515625" style="477" customWidth="1"/>
    <col min="12581" max="12581" width="11.42578125" style="477" customWidth="1"/>
    <col min="12582" max="12582" width="18" style="477" customWidth="1"/>
    <col min="12583" max="12583" width="21.42578125" style="477" customWidth="1"/>
    <col min="12584" max="12584" width="27.85546875" style="477" customWidth="1"/>
    <col min="12585" max="12800" width="11.42578125" style="477"/>
    <col min="12801" max="12801" width="13.5703125" style="477" customWidth="1"/>
    <col min="12802" max="12802" width="19" style="477" customWidth="1"/>
    <col min="12803" max="12803" width="13.5703125" style="477" customWidth="1"/>
    <col min="12804" max="12804" width="19.7109375" style="477" customWidth="1"/>
    <col min="12805" max="12805" width="13.5703125" style="477" customWidth="1"/>
    <col min="12806" max="12807" width="14.7109375" style="477" customWidth="1"/>
    <col min="12808" max="12808" width="36.140625" style="477" customWidth="1"/>
    <col min="12809" max="12809" width="29.42578125" style="477" customWidth="1"/>
    <col min="12810" max="12810" width="16" style="477" customWidth="1"/>
    <col min="12811" max="12811" width="38.28515625" style="477" customWidth="1"/>
    <col min="12812" max="12812" width="12" style="477" customWidth="1"/>
    <col min="12813" max="12813" width="38.140625" style="477" customWidth="1"/>
    <col min="12814" max="12814" width="17.85546875" style="477" bestFit="1" customWidth="1"/>
    <col min="12815" max="12815" width="24.7109375" style="477" customWidth="1"/>
    <col min="12816" max="12816" width="36.42578125" style="477" customWidth="1"/>
    <col min="12817" max="12817" width="46.7109375" style="477" customWidth="1"/>
    <col min="12818" max="12818" width="43.7109375" style="477" customWidth="1"/>
    <col min="12819" max="12819" width="25.42578125" style="477" customWidth="1"/>
    <col min="12820" max="12820" width="12.42578125" style="477" customWidth="1"/>
    <col min="12821" max="12821" width="16.42578125" style="477" customWidth="1"/>
    <col min="12822" max="12822" width="13.42578125" style="477" customWidth="1"/>
    <col min="12823" max="12823" width="8.5703125" style="477" customWidth="1"/>
    <col min="12824" max="12827" width="11.42578125" style="477" customWidth="1"/>
    <col min="12828" max="12828" width="12.7109375" style="477" customWidth="1"/>
    <col min="12829" max="12829" width="11.85546875" style="477" customWidth="1"/>
    <col min="12830" max="12830" width="7.85546875" style="477" customWidth="1"/>
    <col min="12831" max="12831" width="7.5703125" style="477" customWidth="1"/>
    <col min="12832" max="12832" width="8.85546875" style="477" customWidth="1"/>
    <col min="12833" max="12833" width="8.140625" style="477" customWidth="1"/>
    <col min="12834" max="12834" width="7.85546875" style="477" customWidth="1"/>
    <col min="12835" max="12835" width="8.5703125" style="477" customWidth="1"/>
    <col min="12836" max="12836" width="8.28515625" style="477" customWidth="1"/>
    <col min="12837" max="12837" width="11.42578125" style="477" customWidth="1"/>
    <col min="12838" max="12838" width="18" style="477" customWidth="1"/>
    <col min="12839" max="12839" width="21.42578125" style="477" customWidth="1"/>
    <col min="12840" max="12840" width="27.85546875" style="477" customWidth="1"/>
    <col min="12841" max="13056" width="11.42578125" style="477"/>
    <col min="13057" max="13057" width="13.5703125" style="477" customWidth="1"/>
    <col min="13058" max="13058" width="19" style="477" customWidth="1"/>
    <col min="13059" max="13059" width="13.5703125" style="477" customWidth="1"/>
    <col min="13060" max="13060" width="19.7109375" style="477" customWidth="1"/>
    <col min="13061" max="13061" width="13.5703125" style="477" customWidth="1"/>
    <col min="13062" max="13063" width="14.7109375" style="477" customWidth="1"/>
    <col min="13064" max="13064" width="36.140625" style="477" customWidth="1"/>
    <col min="13065" max="13065" width="29.42578125" style="477" customWidth="1"/>
    <col min="13066" max="13066" width="16" style="477" customWidth="1"/>
    <col min="13067" max="13067" width="38.28515625" style="477" customWidth="1"/>
    <col min="13068" max="13068" width="12" style="477" customWidth="1"/>
    <col min="13069" max="13069" width="38.140625" style="477" customWidth="1"/>
    <col min="13070" max="13070" width="17.85546875" style="477" bestFit="1" customWidth="1"/>
    <col min="13071" max="13071" width="24.7109375" style="477" customWidth="1"/>
    <col min="13072" max="13072" width="36.42578125" style="477" customWidth="1"/>
    <col min="13073" max="13073" width="46.7109375" style="477" customWidth="1"/>
    <col min="13074" max="13074" width="43.7109375" style="477" customWidth="1"/>
    <col min="13075" max="13075" width="25.42578125" style="477" customWidth="1"/>
    <col min="13076" max="13076" width="12.42578125" style="477" customWidth="1"/>
    <col min="13077" max="13077" width="16.42578125" style="477" customWidth="1"/>
    <col min="13078" max="13078" width="13.42578125" style="477" customWidth="1"/>
    <col min="13079" max="13079" width="8.5703125" style="477" customWidth="1"/>
    <col min="13080" max="13083" width="11.42578125" style="477" customWidth="1"/>
    <col min="13084" max="13084" width="12.7109375" style="477" customWidth="1"/>
    <col min="13085" max="13085" width="11.85546875" style="477" customWidth="1"/>
    <col min="13086" max="13086" width="7.85546875" style="477" customWidth="1"/>
    <col min="13087" max="13087" width="7.5703125" style="477" customWidth="1"/>
    <col min="13088" max="13088" width="8.85546875" style="477" customWidth="1"/>
    <col min="13089" max="13089" width="8.140625" style="477" customWidth="1"/>
    <col min="13090" max="13090" width="7.85546875" style="477" customWidth="1"/>
    <col min="13091" max="13091" width="8.5703125" style="477" customWidth="1"/>
    <col min="13092" max="13092" width="8.28515625" style="477" customWidth="1"/>
    <col min="13093" max="13093" width="11.42578125" style="477" customWidth="1"/>
    <col min="13094" max="13094" width="18" style="477" customWidth="1"/>
    <col min="13095" max="13095" width="21.42578125" style="477" customWidth="1"/>
    <col min="13096" max="13096" width="27.85546875" style="477" customWidth="1"/>
    <col min="13097" max="13312" width="11.42578125" style="477"/>
    <col min="13313" max="13313" width="13.5703125" style="477" customWidth="1"/>
    <col min="13314" max="13314" width="19" style="477" customWidth="1"/>
    <col min="13315" max="13315" width="13.5703125" style="477" customWidth="1"/>
    <col min="13316" max="13316" width="19.7109375" style="477" customWidth="1"/>
    <col min="13317" max="13317" width="13.5703125" style="477" customWidth="1"/>
    <col min="13318" max="13319" width="14.7109375" style="477" customWidth="1"/>
    <col min="13320" max="13320" width="36.140625" style="477" customWidth="1"/>
    <col min="13321" max="13321" width="29.42578125" style="477" customWidth="1"/>
    <col min="13322" max="13322" width="16" style="477" customWidth="1"/>
    <col min="13323" max="13323" width="38.28515625" style="477" customWidth="1"/>
    <col min="13324" max="13324" width="12" style="477" customWidth="1"/>
    <col min="13325" max="13325" width="38.140625" style="477" customWidth="1"/>
    <col min="13326" max="13326" width="17.85546875" style="477" bestFit="1" customWidth="1"/>
    <col min="13327" max="13327" width="24.7109375" style="477" customWidth="1"/>
    <col min="13328" max="13328" width="36.42578125" style="477" customWidth="1"/>
    <col min="13329" max="13329" width="46.7109375" style="477" customWidth="1"/>
    <col min="13330" max="13330" width="43.7109375" style="477" customWidth="1"/>
    <col min="13331" max="13331" width="25.42578125" style="477" customWidth="1"/>
    <col min="13332" max="13332" width="12.42578125" style="477" customWidth="1"/>
    <col min="13333" max="13333" width="16.42578125" style="477" customWidth="1"/>
    <col min="13334" max="13334" width="13.42578125" style="477" customWidth="1"/>
    <col min="13335" max="13335" width="8.5703125" style="477" customWidth="1"/>
    <col min="13336" max="13339" width="11.42578125" style="477" customWidth="1"/>
    <col min="13340" max="13340" width="12.7109375" style="477" customWidth="1"/>
    <col min="13341" max="13341" width="11.85546875" style="477" customWidth="1"/>
    <col min="13342" max="13342" width="7.85546875" style="477" customWidth="1"/>
    <col min="13343" max="13343" width="7.5703125" style="477" customWidth="1"/>
    <col min="13344" max="13344" width="8.85546875" style="477" customWidth="1"/>
    <col min="13345" max="13345" width="8.140625" style="477" customWidth="1"/>
    <col min="13346" max="13346" width="7.85546875" style="477" customWidth="1"/>
    <col min="13347" max="13347" width="8.5703125" style="477" customWidth="1"/>
    <col min="13348" max="13348" width="8.28515625" style="477" customWidth="1"/>
    <col min="13349" max="13349" width="11.42578125" style="477" customWidth="1"/>
    <col min="13350" max="13350" width="18" style="477" customWidth="1"/>
    <col min="13351" max="13351" width="21.42578125" style="477" customWidth="1"/>
    <col min="13352" max="13352" width="27.85546875" style="477" customWidth="1"/>
    <col min="13353" max="13568" width="11.42578125" style="477"/>
    <col min="13569" max="13569" width="13.5703125" style="477" customWidth="1"/>
    <col min="13570" max="13570" width="19" style="477" customWidth="1"/>
    <col min="13571" max="13571" width="13.5703125" style="477" customWidth="1"/>
    <col min="13572" max="13572" width="19.7109375" style="477" customWidth="1"/>
    <col min="13573" max="13573" width="13.5703125" style="477" customWidth="1"/>
    <col min="13574" max="13575" width="14.7109375" style="477" customWidth="1"/>
    <col min="13576" max="13576" width="36.140625" style="477" customWidth="1"/>
    <col min="13577" max="13577" width="29.42578125" style="477" customWidth="1"/>
    <col min="13578" max="13578" width="16" style="477" customWidth="1"/>
    <col min="13579" max="13579" width="38.28515625" style="477" customWidth="1"/>
    <col min="13580" max="13580" width="12" style="477" customWidth="1"/>
    <col min="13581" max="13581" width="38.140625" style="477" customWidth="1"/>
    <col min="13582" max="13582" width="17.85546875" style="477" bestFit="1" customWidth="1"/>
    <col min="13583" max="13583" width="24.7109375" style="477" customWidth="1"/>
    <col min="13584" max="13584" width="36.42578125" style="477" customWidth="1"/>
    <col min="13585" max="13585" width="46.7109375" style="477" customWidth="1"/>
    <col min="13586" max="13586" width="43.7109375" style="477" customWidth="1"/>
    <col min="13587" max="13587" width="25.42578125" style="477" customWidth="1"/>
    <col min="13588" max="13588" width="12.42578125" style="477" customWidth="1"/>
    <col min="13589" max="13589" width="16.42578125" style="477" customWidth="1"/>
    <col min="13590" max="13590" width="13.42578125" style="477" customWidth="1"/>
    <col min="13591" max="13591" width="8.5703125" style="477" customWidth="1"/>
    <col min="13592" max="13595" width="11.42578125" style="477" customWidth="1"/>
    <col min="13596" max="13596" width="12.7109375" style="477" customWidth="1"/>
    <col min="13597" max="13597" width="11.85546875" style="477" customWidth="1"/>
    <col min="13598" max="13598" width="7.85546875" style="477" customWidth="1"/>
    <col min="13599" max="13599" width="7.5703125" style="477" customWidth="1"/>
    <col min="13600" max="13600" width="8.85546875" style="477" customWidth="1"/>
    <col min="13601" max="13601" width="8.140625" style="477" customWidth="1"/>
    <col min="13602" max="13602" width="7.85546875" style="477" customWidth="1"/>
    <col min="13603" max="13603" width="8.5703125" style="477" customWidth="1"/>
    <col min="13604" max="13604" width="8.28515625" style="477" customWidth="1"/>
    <col min="13605" max="13605" width="11.42578125" style="477" customWidth="1"/>
    <col min="13606" max="13606" width="18" style="477" customWidth="1"/>
    <col min="13607" max="13607" width="21.42578125" style="477" customWidth="1"/>
    <col min="13608" max="13608" width="27.85546875" style="477" customWidth="1"/>
    <col min="13609" max="13824" width="11.42578125" style="477"/>
    <col min="13825" max="13825" width="13.5703125" style="477" customWidth="1"/>
    <col min="13826" max="13826" width="19" style="477" customWidth="1"/>
    <col min="13827" max="13827" width="13.5703125" style="477" customWidth="1"/>
    <col min="13828" max="13828" width="19.7109375" style="477" customWidth="1"/>
    <col min="13829" max="13829" width="13.5703125" style="477" customWidth="1"/>
    <col min="13830" max="13831" width="14.7109375" style="477" customWidth="1"/>
    <col min="13832" max="13832" width="36.140625" style="477" customWidth="1"/>
    <col min="13833" max="13833" width="29.42578125" style="477" customWidth="1"/>
    <col min="13834" max="13834" width="16" style="477" customWidth="1"/>
    <col min="13835" max="13835" width="38.28515625" style="477" customWidth="1"/>
    <col min="13836" max="13836" width="12" style="477" customWidth="1"/>
    <col min="13837" max="13837" width="38.140625" style="477" customWidth="1"/>
    <col min="13838" max="13838" width="17.85546875" style="477" bestFit="1" customWidth="1"/>
    <col min="13839" max="13839" width="24.7109375" style="477" customWidth="1"/>
    <col min="13840" max="13840" width="36.42578125" style="477" customWidth="1"/>
    <col min="13841" max="13841" width="46.7109375" style="477" customWidth="1"/>
    <col min="13842" max="13842" width="43.7109375" style="477" customWidth="1"/>
    <col min="13843" max="13843" width="25.42578125" style="477" customWidth="1"/>
    <col min="13844" max="13844" width="12.42578125" style="477" customWidth="1"/>
    <col min="13845" max="13845" width="16.42578125" style="477" customWidth="1"/>
    <col min="13846" max="13846" width="13.42578125" style="477" customWidth="1"/>
    <col min="13847" max="13847" width="8.5703125" style="477" customWidth="1"/>
    <col min="13848" max="13851" width="11.42578125" style="477" customWidth="1"/>
    <col min="13852" max="13852" width="12.7109375" style="477" customWidth="1"/>
    <col min="13853" max="13853" width="11.85546875" style="477" customWidth="1"/>
    <col min="13854" max="13854" width="7.85546875" style="477" customWidth="1"/>
    <col min="13855" max="13855" width="7.5703125" style="477" customWidth="1"/>
    <col min="13856" max="13856" width="8.85546875" style="477" customWidth="1"/>
    <col min="13857" max="13857" width="8.140625" style="477" customWidth="1"/>
    <col min="13858" max="13858" width="7.85546875" style="477" customWidth="1"/>
    <col min="13859" max="13859" width="8.5703125" style="477" customWidth="1"/>
    <col min="13860" max="13860" width="8.28515625" style="477" customWidth="1"/>
    <col min="13861" max="13861" width="11.42578125" style="477" customWidth="1"/>
    <col min="13862" max="13862" width="18" style="477" customWidth="1"/>
    <col min="13863" max="13863" width="21.42578125" style="477" customWidth="1"/>
    <col min="13864" max="13864" width="27.85546875" style="477" customWidth="1"/>
    <col min="13865" max="14080" width="11.42578125" style="477"/>
    <col min="14081" max="14081" width="13.5703125" style="477" customWidth="1"/>
    <col min="14082" max="14082" width="19" style="477" customWidth="1"/>
    <col min="14083" max="14083" width="13.5703125" style="477" customWidth="1"/>
    <col min="14084" max="14084" width="19.7109375" style="477" customWidth="1"/>
    <col min="14085" max="14085" width="13.5703125" style="477" customWidth="1"/>
    <col min="14086" max="14087" width="14.7109375" style="477" customWidth="1"/>
    <col min="14088" max="14088" width="36.140625" style="477" customWidth="1"/>
    <col min="14089" max="14089" width="29.42578125" style="477" customWidth="1"/>
    <col min="14090" max="14090" width="16" style="477" customWidth="1"/>
    <col min="14091" max="14091" width="38.28515625" style="477" customWidth="1"/>
    <col min="14092" max="14092" width="12" style="477" customWidth="1"/>
    <col min="14093" max="14093" width="38.140625" style="477" customWidth="1"/>
    <col min="14094" max="14094" width="17.85546875" style="477" bestFit="1" customWidth="1"/>
    <col min="14095" max="14095" width="24.7109375" style="477" customWidth="1"/>
    <col min="14096" max="14096" width="36.42578125" style="477" customWidth="1"/>
    <col min="14097" max="14097" width="46.7109375" style="477" customWidth="1"/>
    <col min="14098" max="14098" width="43.7109375" style="477" customWidth="1"/>
    <col min="14099" max="14099" width="25.42578125" style="477" customWidth="1"/>
    <col min="14100" max="14100" width="12.42578125" style="477" customWidth="1"/>
    <col min="14101" max="14101" width="16.42578125" style="477" customWidth="1"/>
    <col min="14102" max="14102" width="13.42578125" style="477" customWidth="1"/>
    <col min="14103" max="14103" width="8.5703125" style="477" customWidth="1"/>
    <col min="14104" max="14107" width="11.42578125" style="477" customWidth="1"/>
    <col min="14108" max="14108" width="12.7109375" style="477" customWidth="1"/>
    <col min="14109" max="14109" width="11.85546875" style="477" customWidth="1"/>
    <col min="14110" max="14110" width="7.85546875" style="477" customWidth="1"/>
    <col min="14111" max="14111" width="7.5703125" style="477" customWidth="1"/>
    <col min="14112" max="14112" width="8.85546875" style="477" customWidth="1"/>
    <col min="14113" max="14113" width="8.140625" style="477" customWidth="1"/>
    <col min="14114" max="14114" width="7.85546875" style="477" customWidth="1"/>
    <col min="14115" max="14115" width="8.5703125" style="477" customWidth="1"/>
    <col min="14116" max="14116" width="8.28515625" style="477" customWidth="1"/>
    <col min="14117" max="14117" width="11.42578125" style="477" customWidth="1"/>
    <col min="14118" max="14118" width="18" style="477" customWidth="1"/>
    <col min="14119" max="14119" width="21.42578125" style="477" customWidth="1"/>
    <col min="14120" max="14120" width="27.85546875" style="477" customWidth="1"/>
    <col min="14121" max="14336" width="11.42578125" style="477"/>
    <col min="14337" max="14337" width="13.5703125" style="477" customWidth="1"/>
    <col min="14338" max="14338" width="19" style="477" customWidth="1"/>
    <col min="14339" max="14339" width="13.5703125" style="477" customWidth="1"/>
    <col min="14340" max="14340" width="19.7109375" style="477" customWidth="1"/>
    <col min="14341" max="14341" width="13.5703125" style="477" customWidth="1"/>
    <col min="14342" max="14343" width="14.7109375" style="477" customWidth="1"/>
    <col min="14344" max="14344" width="36.140625" style="477" customWidth="1"/>
    <col min="14345" max="14345" width="29.42578125" style="477" customWidth="1"/>
    <col min="14346" max="14346" width="16" style="477" customWidth="1"/>
    <col min="14347" max="14347" width="38.28515625" style="477" customWidth="1"/>
    <col min="14348" max="14348" width="12" style="477" customWidth="1"/>
    <col min="14349" max="14349" width="38.140625" style="477" customWidth="1"/>
    <col min="14350" max="14350" width="17.85546875" style="477" bestFit="1" customWidth="1"/>
    <col min="14351" max="14351" width="24.7109375" style="477" customWidth="1"/>
    <col min="14352" max="14352" width="36.42578125" style="477" customWidth="1"/>
    <col min="14353" max="14353" width="46.7109375" style="477" customWidth="1"/>
    <col min="14354" max="14354" width="43.7109375" style="477" customWidth="1"/>
    <col min="14355" max="14355" width="25.42578125" style="477" customWidth="1"/>
    <col min="14356" max="14356" width="12.42578125" style="477" customWidth="1"/>
    <col min="14357" max="14357" width="16.42578125" style="477" customWidth="1"/>
    <col min="14358" max="14358" width="13.42578125" style="477" customWidth="1"/>
    <col min="14359" max="14359" width="8.5703125" style="477" customWidth="1"/>
    <col min="14360" max="14363" width="11.42578125" style="477" customWidth="1"/>
    <col min="14364" max="14364" width="12.7109375" style="477" customWidth="1"/>
    <col min="14365" max="14365" width="11.85546875" style="477" customWidth="1"/>
    <col min="14366" max="14366" width="7.85546875" style="477" customWidth="1"/>
    <col min="14367" max="14367" width="7.5703125" style="477" customWidth="1"/>
    <col min="14368" max="14368" width="8.85546875" style="477" customWidth="1"/>
    <col min="14369" max="14369" width="8.140625" style="477" customWidth="1"/>
    <col min="14370" max="14370" width="7.85546875" style="477" customWidth="1"/>
    <col min="14371" max="14371" width="8.5703125" style="477" customWidth="1"/>
    <col min="14372" max="14372" width="8.28515625" style="477" customWidth="1"/>
    <col min="14373" max="14373" width="11.42578125" style="477" customWidth="1"/>
    <col min="14374" max="14374" width="18" style="477" customWidth="1"/>
    <col min="14375" max="14375" width="21.42578125" style="477" customWidth="1"/>
    <col min="14376" max="14376" width="27.85546875" style="477" customWidth="1"/>
    <col min="14377" max="14592" width="11.42578125" style="477"/>
    <col min="14593" max="14593" width="13.5703125" style="477" customWidth="1"/>
    <col min="14594" max="14594" width="19" style="477" customWidth="1"/>
    <col min="14595" max="14595" width="13.5703125" style="477" customWidth="1"/>
    <col min="14596" max="14596" width="19.7109375" style="477" customWidth="1"/>
    <col min="14597" max="14597" width="13.5703125" style="477" customWidth="1"/>
    <col min="14598" max="14599" width="14.7109375" style="477" customWidth="1"/>
    <col min="14600" max="14600" width="36.140625" style="477" customWidth="1"/>
    <col min="14601" max="14601" width="29.42578125" style="477" customWidth="1"/>
    <col min="14602" max="14602" width="16" style="477" customWidth="1"/>
    <col min="14603" max="14603" width="38.28515625" style="477" customWidth="1"/>
    <col min="14604" max="14604" width="12" style="477" customWidth="1"/>
    <col min="14605" max="14605" width="38.140625" style="477" customWidth="1"/>
    <col min="14606" max="14606" width="17.85546875" style="477" bestFit="1" customWidth="1"/>
    <col min="14607" max="14607" width="24.7109375" style="477" customWidth="1"/>
    <col min="14608" max="14608" width="36.42578125" style="477" customWidth="1"/>
    <col min="14609" max="14609" width="46.7109375" style="477" customWidth="1"/>
    <col min="14610" max="14610" width="43.7109375" style="477" customWidth="1"/>
    <col min="14611" max="14611" width="25.42578125" style="477" customWidth="1"/>
    <col min="14612" max="14612" width="12.42578125" style="477" customWidth="1"/>
    <col min="14613" max="14613" width="16.42578125" style="477" customWidth="1"/>
    <col min="14614" max="14614" width="13.42578125" style="477" customWidth="1"/>
    <col min="14615" max="14615" width="8.5703125" style="477" customWidth="1"/>
    <col min="14616" max="14619" width="11.42578125" style="477" customWidth="1"/>
    <col min="14620" max="14620" width="12.7109375" style="477" customWidth="1"/>
    <col min="14621" max="14621" width="11.85546875" style="477" customWidth="1"/>
    <col min="14622" max="14622" width="7.85546875" style="477" customWidth="1"/>
    <col min="14623" max="14623" width="7.5703125" style="477" customWidth="1"/>
    <col min="14624" max="14624" width="8.85546875" style="477" customWidth="1"/>
    <col min="14625" max="14625" width="8.140625" style="477" customWidth="1"/>
    <col min="14626" max="14626" width="7.85546875" style="477" customWidth="1"/>
    <col min="14627" max="14627" width="8.5703125" style="477" customWidth="1"/>
    <col min="14628" max="14628" width="8.28515625" style="477" customWidth="1"/>
    <col min="14629" max="14629" width="11.42578125" style="477" customWidth="1"/>
    <col min="14630" max="14630" width="18" style="477" customWidth="1"/>
    <col min="14631" max="14631" width="21.42578125" style="477" customWidth="1"/>
    <col min="14632" max="14632" width="27.85546875" style="477" customWidth="1"/>
    <col min="14633" max="14848" width="11.42578125" style="477"/>
    <col min="14849" max="14849" width="13.5703125" style="477" customWidth="1"/>
    <col min="14850" max="14850" width="19" style="477" customWidth="1"/>
    <col min="14851" max="14851" width="13.5703125" style="477" customWidth="1"/>
    <col min="14852" max="14852" width="19.7109375" style="477" customWidth="1"/>
    <col min="14853" max="14853" width="13.5703125" style="477" customWidth="1"/>
    <col min="14854" max="14855" width="14.7109375" style="477" customWidth="1"/>
    <col min="14856" max="14856" width="36.140625" style="477" customWidth="1"/>
    <col min="14857" max="14857" width="29.42578125" style="477" customWidth="1"/>
    <col min="14858" max="14858" width="16" style="477" customWidth="1"/>
    <col min="14859" max="14859" width="38.28515625" style="477" customWidth="1"/>
    <col min="14860" max="14860" width="12" style="477" customWidth="1"/>
    <col min="14861" max="14861" width="38.140625" style="477" customWidth="1"/>
    <col min="14862" max="14862" width="17.85546875" style="477" bestFit="1" customWidth="1"/>
    <col min="14863" max="14863" width="24.7109375" style="477" customWidth="1"/>
    <col min="14864" max="14864" width="36.42578125" style="477" customWidth="1"/>
    <col min="14865" max="14865" width="46.7109375" style="477" customWidth="1"/>
    <col min="14866" max="14866" width="43.7109375" style="477" customWidth="1"/>
    <col min="14867" max="14867" width="25.42578125" style="477" customWidth="1"/>
    <col min="14868" max="14868" width="12.42578125" style="477" customWidth="1"/>
    <col min="14869" max="14869" width="16.42578125" style="477" customWidth="1"/>
    <col min="14870" max="14870" width="13.42578125" style="477" customWidth="1"/>
    <col min="14871" max="14871" width="8.5703125" style="477" customWidth="1"/>
    <col min="14872" max="14875" width="11.42578125" style="477" customWidth="1"/>
    <col min="14876" max="14876" width="12.7109375" style="477" customWidth="1"/>
    <col min="14877" max="14877" width="11.85546875" style="477" customWidth="1"/>
    <col min="14878" max="14878" width="7.85546875" style="477" customWidth="1"/>
    <col min="14879" max="14879" width="7.5703125" style="477" customWidth="1"/>
    <col min="14880" max="14880" width="8.85546875" style="477" customWidth="1"/>
    <col min="14881" max="14881" width="8.140625" style="477" customWidth="1"/>
    <col min="14882" max="14882" width="7.85546875" style="477" customWidth="1"/>
    <col min="14883" max="14883" width="8.5703125" style="477" customWidth="1"/>
    <col min="14884" max="14884" width="8.28515625" style="477" customWidth="1"/>
    <col min="14885" max="14885" width="11.42578125" style="477" customWidth="1"/>
    <col min="14886" max="14886" width="18" style="477" customWidth="1"/>
    <col min="14887" max="14887" width="21.42578125" style="477" customWidth="1"/>
    <col min="14888" max="14888" width="27.85546875" style="477" customWidth="1"/>
    <col min="14889" max="15104" width="11.42578125" style="477"/>
    <col min="15105" max="15105" width="13.5703125" style="477" customWidth="1"/>
    <col min="15106" max="15106" width="19" style="477" customWidth="1"/>
    <col min="15107" max="15107" width="13.5703125" style="477" customWidth="1"/>
    <col min="15108" max="15108" width="19.7109375" style="477" customWidth="1"/>
    <col min="15109" max="15109" width="13.5703125" style="477" customWidth="1"/>
    <col min="15110" max="15111" width="14.7109375" style="477" customWidth="1"/>
    <col min="15112" max="15112" width="36.140625" style="477" customWidth="1"/>
    <col min="15113" max="15113" width="29.42578125" style="477" customWidth="1"/>
    <col min="15114" max="15114" width="16" style="477" customWidth="1"/>
    <col min="15115" max="15115" width="38.28515625" style="477" customWidth="1"/>
    <col min="15116" max="15116" width="12" style="477" customWidth="1"/>
    <col min="15117" max="15117" width="38.140625" style="477" customWidth="1"/>
    <col min="15118" max="15118" width="17.85546875" style="477" bestFit="1" customWidth="1"/>
    <col min="15119" max="15119" width="24.7109375" style="477" customWidth="1"/>
    <col min="15120" max="15120" width="36.42578125" style="477" customWidth="1"/>
    <col min="15121" max="15121" width="46.7109375" style="477" customWidth="1"/>
    <col min="15122" max="15122" width="43.7109375" style="477" customWidth="1"/>
    <col min="15123" max="15123" width="25.42578125" style="477" customWidth="1"/>
    <col min="15124" max="15124" width="12.42578125" style="477" customWidth="1"/>
    <col min="15125" max="15125" width="16.42578125" style="477" customWidth="1"/>
    <col min="15126" max="15126" width="13.42578125" style="477" customWidth="1"/>
    <col min="15127" max="15127" width="8.5703125" style="477" customWidth="1"/>
    <col min="15128" max="15131" width="11.42578125" style="477" customWidth="1"/>
    <col min="15132" max="15132" width="12.7109375" style="477" customWidth="1"/>
    <col min="15133" max="15133" width="11.85546875" style="477" customWidth="1"/>
    <col min="15134" max="15134" width="7.85546875" style="477" customWidth="1"/>
    <col min="15135" max="15135" width="7.5703125" style="477" customWidth="1"/>
    <col min="15136" max="15136" width="8.85546875" style="477" customWidth="1"/>
    <col min="15137" max="15137" width="8.140625" style="477" customWidth="1"/>
    <col min="15138" max="15138" width="7.85546875" style="477" customWidth="1"/>
    <col min="15139" max="15139" width="8.5703125" style="477" customWidth="1"/>
    <col min="15140" max="15140" width="8.28515625" style="477" customWidth="1"/>
    <col min="15141" max="15141" width="11.42578125" style="477" customWidth="1"/>
    <col min="15142" max="15142" width="18" style="477" customWidth="1"/>
    <col min="15143" max="15143" width="21.42578125" style="477" customWidth="1"/>
    <col min="15144" max="15144" width="27.85546875" style="477" customWidth="1"/>
    <col min="15145" max="15360" width="11.42578125" style="477"/>
    <col min="15361" max="15361" width="13.5703125" style="477" customWidth="1"/>
    <col min="15362" max="15362" width="19" style="477" customWidth="1"/>
    <col min="15363" max="15363" width="13.5703125" style="477" customWidth="1"/>
    <col min="15364" max="15364" width="19.7109375" style="477" customWidth="1"/>
    <col min="15365" max="15365" width="13.5703125" style="477" customWidth="1"/>
    <col min="15366" max="15367" width="14.7109375" style="477" customWidth="1"/>
    <col min="15368" max="15368" width="36.140625" style="477" customWidth="1"/>
    <col min="15369" max="15369" width="29.42578125" style="477" customWidth="1"/>
    <col min="15370" max="15370" width="16" style="477" customWidth="1"/>
    <col min="15371" max="15371" width="38.28515625" style="477" customWidth="1"/>
    <col min="15372" max="15372" width="12" style="477" customWidth="1"/>
    <col min="15373" max="15373" width="38.140625" style="477" customWidth="1"/>
    <col min="15374" max="15374" width="17.85546875" style="477" bestFit="1" customWidth="1"/>
    <col min="15375" max="15375" width="24.7109375" style="477" customWidth="1"/>
    <col min="15376" max="15376" width="36.42578125" style="477" customWidth="1"/>
    <col min="15377" max="15377" width="46.7109375" style="477" customWidth="1"/>
    <col min="15378" max="15378" width="43.7109375" style="477" customWidth="1"/>
    <col min="15379" max="15379" width="25.42578125" style="477" customWidth="1"/>
    <col min="15380" max="15380" width="12.42578125" style="477" customWidth="1"/>
    <col min="15381" max="15381" width="16.42578125" style="477" customWidth="1"/>
    <col min="15382" max="15382" width="13.42578125" style="477" customWidth="1"/>
    <col min="15383" max="15383" width="8.5703125" style="477" customWidth="1"/>
    <col min="15384" max="15387" width="11.42578125" style="477" customWidth="1"/>
    <col min="15388" max="15388" width="12.7109375" style="477" customWidth="1"/>
    <col min="15389" max="15389" width="11.85546875" style="477" customWidth="1"/>
    <col min="15390" max="15390" width="7.85546875" style="477" customWidth="1"/>
    <col min="15391" max="15391" width="7.5703125" style="477" customWidth="1"/>
    <col min="15392" max="15392" width="8.85546875" style="477" customWidth="1"/>
    <col min="15393" max="15393" width="8.140625" style="477" customWidth="1"/>
    <col min="15394" max="15394" width="7.85546875" style="477" customWidth="1"/>
    <col min="15395" max="15395" width="8.5703125" style="477" customWidth="1"/>
    <col min="15396" max="15396" width="8.28515625" style="477" customWidth="1"/>
    <col min="15397" max="15397" width="11.42578125" style="477" customWidth="1"/>
    <col min="15398" max="15398" width="18" style="477" customWidth="1"/>
    <col min="15399" max="15399" width="21.42578125" style="477" customWidth="1"/>
    <col min="15400" max="15400" width="27.85546875" style="477" customWidth="1"/>
    <col min="15401" max="15616" width="11.42578125" style="477"/>
    <col min="15617" max="15617" width="13.5703125" style="477" customWidth="1"/>
    <col min="15618" max="15618" width="19" style="477" customWidth="1"/>
    <col min="15619" max="15619" width="13.5703125" style="477" customWidth="1"/>
    <col min="15620" max="15620" width="19.7109375" style="477" customWidth="1"/>
    <col min="15621" max="15621" width="13.5703125" style="477" customWidth="1"/>
    <col min="15622" max="15623" width="14.7109375" style="477" customWidth="1"/>
    <col min="15624" max="15624" width="36.140625" style="477" customWidth="1"/>
    <col min="15625" max="15625" width="29.42578125" style="477" customWidth="1"/>
    <col min="15626" max="15626" width="16" style="477" customWidth="1"/>
    <col min="15627" max="15627" width="38.28515625" style="477" customWidth="1"/>
    <col min="15628" max="15628" width="12" style="477" customWidth="1"/>
    <col min="15629" max="15629" width="38.140625" style="477" customWidth="1"/>
    <col min="15630" max="15630" width="17.85546875" style="477" bestFit="1" customWidth="1"/>
    <col min="15631" max="15631" width="24.7109375" style="477" customWidth="1"/>
    <col min="15632" max="15632" width="36.42578125" style="477" customWidth="1"/>
    <col min="15633" max="15633" width="46.7109375" style="477" customWidth="1"/>
    <col min="15634" max="15634" width="43.7109375" style="477" customWidth="1"/>
    <col min="15635" max="15635" width="25.42578125" style="477" customWidth="1"/>
    <col min="15636" max="15636" width="12.42578125" style="477" customWidth="1"/>
    <col min="15637" max="15637" width="16.42578125" style="477" customWidth="1"/>
    <col min="15638" max="15638" width="13.42578125" style="477" customWidth="1"/>
    <col min="15639" max="15639" width="8.5703125" style="477" customWidth="1"/>
    <col min="15640" max="15643" width="11.42578125" style="477" customWidth="1"/>
    <col min="15644" max="15644" width="12.7109375" style="477" customWidth="1"/>
    <col min="15645" max="15645" width="11.85546875" style="477" customWidth="1"/>
    <col min="15646" max="15646" width="7.85546875" style="477" customWidth="1"/>
    <col min="15647" max="15647" width="7.5703125" style="477" customWidth="1"/>
    <col min="15648" max="15648" width="8.85546875" style="477" customWidth="1"/>
    <col min="15649" max="15649" width="8.140625" style="477" customWidth="1"/>
    <col min="15650" max="15650" width="7.85546875" style="477" customWidth="1"/>
    <col min="15651" max="15651" width="8.5703125" style="477" customWidth="1"/>
    <col min="15652" max="15652" width="8.28515625" style="477" customWidth="1"/>
    <col min="15653" max="15653" width="11.42578125" style="477" customWidth="1"/>
    <col min="15654" max="15654" width="18" style="477" customWidth="1"/>
    <col min="15655" max="15655" width="21.42578125" style="477" customWidth="1"/>
    <col min="15656" max="15656" width="27.85546875" style="477" customWidth="1"/>
    <col min="15657" max="15872" width="11.42578125" style="477"/>
    <col min="15873" max="15873" width="13.5703125" style="477" customWidth="1"/>
    <col min="15874" max="15874" width="19" style="477" customWidth="1"/>
    <col min="15875" max="15875" width="13.5703125" style="477" customWidth="1"/>
    <col min="15876" max="15876" width="19.7109375" style="477" customWidth="1"/>
    <col min="15877" max="15877" width="13.5703125" style="477" customWidth="1"/>
    <col min="15878" max="15879" width="14.7109375" style="477" customWidth="1"/>
    <col min="15880" max="15880" width="36.140625" style="477" customWidth="1"/>
    <col min="15881" max="15881" width="29.42578125" style="477" customWidth="1"/>
    <col min="15882" max="15882" width="16" style="477" customWidth="1"/>
    <col min="15883" max="15883" width="38.28515625" style="477" customWidth="1"/>
    <col min="15884" max="15884" width="12" style="477" customWidth="1"/>
    <col min="15885" max="15885" width="38.140625" style="477" customWidth="1"/>
    <col min="15886" max="15886" width="17.85546875" style="477" bestFit="1" customWidth="1"/>
    <col min="15887" max="15887" width="24.7109375" style="477" customWidth="1"/>
    <col min="15888" max="15888" width="36.42578125" style="477" customWidth="1"/>
    <col min="15889" max="15889" width="46.7109375" style="477" customWidth="1"/>
    <col min="15890" max="15890" width="43.7109375" style="477" customWidth="1"/>
    <col min="15891" max="15891" width="25.42578125" style="477" customWidth="1"/>
    <col min="15892" max="15892" width="12.42578125" style="477" customWidth="1"/>
    <col min="15893" max="15893" width="16.42578125" style="477" customWidth="1"/>
    <col min="15894" max="15894" width="13.42578125" style="477" customWidth="1"/>
    <col min="15895" max="15895" width="8.5703125" style="477" customWidth="1"/>
    <col min="15896" max="15899" width="11.42578125" style="477" customWidth="1"/>
    <col min="15900" max="15900" width="12.7109375" style="477" customWidth="1"/>
    <col min="15901" max="15901" width="11.85546875" style="477" customWidth="1"/>
    <col min="15902" max="15902" width="7.85546875" style="477" customWidth="1"/>
    <col min="15903" max="15903" width="7.5703125" style="477" customWidth="1"/>
    <col min="15904" max="15904" width="8.85546875" style="477" customWidth="1"/>
    <col min="15905" max="15905" width="8.140625" style="477" customWidth="1"/>
    <col min="15906" max="15906" width="7.85546875" style="477" customWidth="1"/>
    <col min="15907" max="15907" width="8.5703125" style="477" customWidth="1"/>
    <col min="15908" max="15908" width="8.28515625" style="477" customWidth="1"/>
    <col min="15909" max="15909" width="11.42578125" style="477" customWidth="1"/>
    <col min="15910" max="15910" width="18" style="477" customWidth="1"/>
    <col min="15911" max="15911" width="21.42578125" style="477" customWidth="1"/>
    <col min="15912" max="15912" width="27.85546875" style="477" customWidth="1"/>
    <col min="15913" max="16128" width="11.42578125" style="477"/>
    <col min="16129" max="16129" width="13.5703125" style="477" customWidth="1"/>
    <col min="16130" max="16130" width="19" style="477" customWidth="1"/>
    <col min="16131" max="16131" width="13.5703125" style="477" customWidth="1"/>
    <col min="16132" max="16132" width="19.7109375" style="477" customWidth="1"/>
    <col min="16133" max="16133" width="13.5703125" style="477" customWidth="1"/>
    <col min="16134" max="16135" width="14.7109375" style="477" customWidth="1"/>
    <col min="16136" max="16136" width="36.140625" style="477" customWidth="1"/>
    <col min="16137" max="16137" width="29.42578125" style="477" customWidth="1"/>
    <col min="16138" max="16138" width="16" style="477" customWidth="1"/>
    <col min="16139" max="16139" width="38.28515625" style="477" customWidth="1"/>
    <col min="16140" max="16140" width="12" style="477" customWidth="1"/>
    <col min="16141" max="16141" width="38.140625" style="477" customWidth="1"/>
    <col min="16142" max="16142" width="17.85546875" style="477" bestFit="1" customWidth="1"/>
    <col min="16143" max="16143" width="24.7109375" style="477" customWidth="1"/>
    <col min="16144" max="16144" width="36.42578125" style="477" customWidth="1"/>
    <col min="16145" max="16145" width="46.7109375" style="477" customWidth="1"/>
    <col min="16146" max="16146" width="43.7109375" style="477" customWidth="1"/>
    <col min="16147" max="16147" width="25.42578125" style="477" customWidth="1"/>
    <col min="16148" max="16148" width="12.42578125" style="477" customWidth="1"/>
    <col min="16149" max="16149" width="16.42578125" style="477" customWidth="1"/>
    <col min="16150" max="16150" width="13.42578125" style="477" customWidth="1"/>
    <col min="16151" max="16151" width="8.5703125" style="477" customWidth="1"/>
    <col min="16152" max="16155" width="11.42578125" style="477" customWidth="1"/>
    <col min="16156" max="16156" width="12.7109375" style="477" customWidth="1"/>
    <col min="16157" max="16157" width="11.85546875" style="477" customWidth="1"/>
    <col min="16158" max="16158" width="7.85546875" style="477" customWidth="1"/>
    <col min="16159" max="16159" width="7.5703125" style="477" customWidth="1"/>
    <col min="16160" max="16160" width="8.85546875" style="477" customWidth="1"/>
    <col min="16161" max="16161" width="8.140625" style="477" customWidth="1"/>
    <col min="16162" max="16162" width="7.85546875" style="477" customWidth="1"/>
    <col min="16163" max="16163" width="8.5703125" style="477" customWidth="1"/>
    <col min="16164" max="16164" width="8.28515625" style="477" customWidth="1"/>
    <col min="16165" max="16165" width="11.42578125" style="477" customWidth="1"/>
    <col min="16166" max="16166" width="18" style="477" customWidth="1"/>
    <col min="16167" max="16167" width="21.42578125" style="477" customWidth="1"/>
    <col min="16168" max="16168" width="27.85546875" style="477" customWidth="1"/>
    <col min="16169" max="16384" width="11.42578125" style="477"/>
  </cols>
  <sheetData>
    <row r="1" spans="1:256" ht="22.5" customHeight="1" x14ac:dyDescent="0.2">
      <c r="A1" s="3466" t="s">
        <v>2330</v>
      </c>
      <c r="B1" s="3441"/>
      <c r="C1" s="3441"/>
      <c r="D1" s="3441"/>
      <c r="E1" s="3441"/>
      <c r="F1" s="3441"/>
      <c r="G1" s="3441"/>
      <c r="H1" s="3441"/>
      <c r="I1" s="3441"/>
      <c r="J1" s="3441"/>
      <c r="K1" s="3441"/>
      <c r="L1" s="3441"/>
      <c r="M1" s="3441"/>
      <c r="N1" s="3441"/>
      <c r="O1" s="3441"/>
      <c r="P1" s="3441"/>
      <c r="Q1" s="3441"/>
      <c r="R1" s="3441"/>
      <c r="S1" s="3441"/>
      <c r="T1" s="3441"/>
      <c r="U1" s="3441"/>
      <c r="V1" s="3441"/>
      <c r="W1" s="3441"/>
      <c r="X1" s="3441"/>
      <c r="Y1" s="3441"/>
      <c r="Z1" s="3441"/>
      <c r="AA1" s="3441"/>
      <c r="AB1" s="3441"/>
      <c r="AC1" s="3441"/>
      <c r="AD1" s="3441"/>
      <c r="AE1" s="3441"/>
      <c r="AF1" s="3441"/>
      <c r="AG1" s="3441"/>
      <c r="AH1" s="3441"/>
      <c r="AI1" s="3441"/>
      <c r="AJ1" s="3441"/>
      <c r="AK1" s="3441"/>
      <c r="AL1" s="3441"/>
      <c r="AM1" s="1026" t="s">
        <v>0</v>
      </c>
      <c r="AN1" s="1482" t="s">
        <v>265</v>
      </c>
    </row>
    <row r="2" spans="1:256" ht="15" customHeight="1" x14ac:dyDescent="0.2">
      <c r="A2" s="3441"/>
      <c r="B2" s="3441"/>
      <c r="C2" s="3441"/>
      <c r="D2" s="3441"/>
      <c r="E2" s="3441"/>
      <c r="F2" s="3441"/>
      <c r="G2" s="3441"/>
      <c r="H2" s="3441"/>
      <c r="I2" s="3441"/>
      <c r="J2" s="3441"/>
      <c r="K2" s="3441"/>
      <c r="L2" s="3441"/>
      <c r="M2" s="3441"/>
      <c r="N2" s="3441"/>
      <c r="O2" s="3441"/>
      <c r="P2" s="3441"/>
      <c r="Q2" s="3441"/>
      <c r="R2" s="3441"/>
      <c r="S2" s="3441"/>
      <c r="T2" s="3441"/>
      <c r="U2" s="3441"/>
      <c r="V2" s="3441"/>
      <c r="W2" s="3441"/>
      <c r="X2" s="3441"/>
      <c r="Y2" s="3441"/>
      <c r="Z2" s="3441"/>
      <c r="AA2" s="3441"/>
      <c r="AB2" s="3441"/>
      <c r="AC2" s="3441"/>
      <c r="AD2" s="3441"/>
      <c r="AE2" s="3441"/>
      <c r="AF2" s="3441"/>
      <c r="AG2" s="3441"/>
      <c r="AH2" s="3441"/>
      <c r="AI2" s="3441"/>
      <c r="AJ2" s="3441"/>
      <c r="AK2" s="3441"/>
      <c r="AL2" s="3441"/>
      <c r="AM2" s="1027" t="s">
        <v>2</v>
      </c>
      <c r="AN2" s="1482" t="s">
        <v>140</v>
      </c>
    </row>
    <row r="3" spans="1:256" ht="13.5" customHeight="1" x14ac:dyDescent="0.2">
      <c r="A3" s="3441"/>
      <c r="B3" s="3441"/>
      <c r="C3" s="3441"/>
      <c r="D3" s="3441"/>
      <c r="E3" s="3441"/>
      <c r="F3" s="3441"/>
      <c r="G3" s="3441"/>
      <c r="H3" s="3441"/>
      <c r="I3" s="3441"/>
      <c r="J3" s="3441"/>
      <c r="K3" s="3441"/>
      <c r="L3" s="3441"/>
      <c r="M3" s="3441"/>
      <c r="N3" s="3441"/>
      <c r="O3" s="3441"/>
      <c r="P3" s="3441"/>
      <c r="Q3" s="3441"/>
      <c r="R3" s="3441"/>
      <c r="S3" s="3441"/>
      <c r="T3" s="3441"/>
      <c r="U3" s="3441"/>
      <c r="V3" s="3441"/>
      <c r="W3" s="3441"/>
      <c r="X3" s="3441"/>
      <c r="Y3" s="3441"/>
      <c r="Z3" s="3441"/>
      <c r="AA3" s="3441"/>
      <c r="AB3" s="3441"/>
      <c r="AC3" s="3441"/>
      <c r="AD3" s="3441"/>
      <c r="AE3" s="3441"/>
      <c r="AF3" s="3441"/>
      <c r="AG3" s="3441"/>
      <c r="AH3" s="3441"/>
      <c r="AI3" s="3441"/>
      <c r="AJ3" s="3441"/>
      <c r="AK3" s="3441"/>
      <c r="AL3" s="3441"/>
      <c r="AM3" s="1026" t="s">
        <v>3</v>
      </c>
      <c r="AN3" s="1483" t="s">
        <v>4</v>
      </c>
    </row>
    <row r="4" spans="1:256" ht="9.75" customHeight="1" x14ac:dyDescent="0.2">
      <c r="A4" s="2597"/>
      <c r="B4" s="2597"/>
      <c r="C4" s="2597"/>
      <c r="D4" s="2597"/>
      <c r="E4" s="2597"/>
      <c r="F4" s="2597"/>
      <c r="G4" s="2597"/>
      <c r="H4" s="2597"/>
      <c r="I4" s="2597"/>
      <c r="J4" s="2597"/>
      <c r="K4" s="2597"/>
      <c r="L4" s="2597"/>
      <c r="M4" s="2597"/>
      <c r="N4" s="2597"/>
      <c r="O4" s="2597"/>
      <c r="P4" s="2597"/>
      <c r="Q4" s="2597"/>
      <c r="R4" s="2597"/>
      <c r="S4" s="2597"/>
      <c r="T4" s="2597"/>
      <c r="U4" s="2597"/>
      <c r="V4" s="2597"/>
      <c r="W4" s="2597"/>
      <c r="X4" s="2597"/>
      <c r="Y4" s="2597"/>
      <c r="Z4" s="2597"/>
      <c r="AA4" s="2597"/>
      <c r="AB4" s="2597"/>
      <c r="AC4" s="2597"/>
      <c r="AD4" s="2597"/>
      <c r="AE4" s="2597"/>
      <c r="AF4" s="2597"/>
      <c r="AG4" s="2597"/>
      <c r="AH4" s="2597"/>
      <c r="AI4" s="2597"/>
      <c r="AJ4" s="2597"/>
      <c r="AK4" s="2597"/>
      <c r="AL4" s="2597"/>
      <c r="AM4" s="1026" t="s">
        <v>5</v>
      </c>
      <c r="AN4" s="1484" t="s">
        <v>64</v>
      </c>
      <c r="AO4" s="1485"/>
      <c r="AP4" s="1485"/>
      <c r="AQ4" s="1485"/>
      <c r="AR4" s="1485"/>
      <c r="AS4" s="1485"/>
      <c r="AT4" s="478"/>
      <c r="AU4" s="478"/>
      <c r="AV4" s="478"/>
      <c r="AW4" s="478"/>
      <c r="AX4" s="478"/>
      <c r="AY4" s="478"/>
      <c r="AZ4" s="478"/>
      <c r="BA4" s="478"/>
      <c r="BB4" s="478"/>
      <c r="BC4" s="478"/>
      <c r="BD4" s="478"/>
      <c r="BE4" s="478"/>
      <c r="BF4" s="478"/>
      <c r="BG4" s="478"/>
      <c r="BH4" s="478"/>
      <c r="BI4" s="478"/>
      <c r="BJ4" s="478"/>
      <c r="BK4" s="478"/>
      <c r="BL4" s="478"/>
      <c r="BM4" s="478"/>
      <c r="BN4" s="478"/>
      <c r="BO4" s="478"/>
      <c r="BP4" s="478"/>
      <c r="BQ4" s="478"/>
      <c r="BR4" s="478"/>
      <c r="BS4" s="478"/>
      <c r="BT4" s="478"/>
      <c r="BU4" s="478"/>
      <c r="BV4" s="478"/>
      <c r="BW4" s="478"/>
      <c r="BX4" s="478"/>
      <c r="BY4" s="478"/>
      <c r="BZ4" s="478"/>
      <c r="CA4" s="478"/>
      <c r="CB4" s="478"/>
      <c r="CC4" s="478"/>
      <c r="CD4" s="478"/>
      <c r="CE4" s="478"/>
      <c r="CF4" s="478"/>
      <c r="CG4" s="478"/>
      <c r="CH4" s="478"/>
      <c r="CI4" s="478"/>
      <c r="CJ4" s="478"/>
      <c r="CK4" s="478"/>
      <c r="CL4" s="478"/>
      <c r="CM4" s="478"/>
      <c r="CN4" s="478"/>
      <c r="CO4" s="478"/>
      <c r="CP4" s="478"/>
      <c r="CQ4" s="478"/>
      <c r="CR4" s="478"/>
      <c r="CS4" s="478"/>
      <c r="CT4" s="478"/>
      <c r="CU4" s="478"/>
      <c r="CV4" s="478"/>
      <c r="CW4" s="478"/>
      <c r="CX4" s="478"/>
      <c r="CY4" s="478"/>
      <c r="CZ4" s="478"/>
      <c r="DA4" s="478"/>
      <c r="DB4" s="478"/>
      <c r="DC4" s="478"/>
      <c r="DD4" s="478"/>
      <c r="DE4" s="478"/>
      <c r="DF4" s="478"/>
      <c r="DG4" s="478"/>
      <c r="DH4" s="478"/>
      <c r="DI4" s="478"/>
      <c r="DJ4" s="478"/>
      <c r="DK4" s="478"/>
      <c r="DL4" s="478"/>
      <c r="DM4" s="478"/>
      <c r="DN4" s="478"/>
      <c r="DO4" s="478"/>
      <c r="DP4" s="478"/>
      <c r="DQ4" s="478"/>
      <c r="DR4" s="478"/>
      <c r="DS4" s="478"/>
      <c r="DT4" s="478"/>
      <c r="DU4" s="478"/>
      <c r="DV4" s="478"/>
      <c r="DW4" s="478"/>
      <c r="DX4" s="478"/>
      <c r="DY4" s="478"/>
      <c r="DZ4" s="478"/>
      <c r="EA4" s="478"/>
      <c r="EB4" s="478"/>
      <c r="EC4" s="478"/>
      <c r="ED4" s="478"/>
      <c r="EE4" s="478"/>
      <c r="EF4" s="478"/>
      <c r="EG4" s="478"/>
      <c r="EH4" s="478"/>
      <c r="EI4" s="478"/>
      <c r="EJ4" s="478"/>
      <c r="EK4" s="478"/>
      <c r="EL4" s="478"/>
      <c r="EM4" s="478"/>
      <c r="EN4" s="478"/>
      <c r="EO4" s="478"/>
      <c r="EP4" s="478"/>
      <c r="EQ4" s="478"/>
      <c r="ER4" s="478"/>
      <c r="ES4" s="478"/>
      <c r="ET4" s="478"/>
      <c r="EU4" s="478"/>
      <c r="EV4" s="478"/>
      <c r="EW4" s="478"/>
      <c r="EX4" s="478"/>
      <c r="EY4" s="478"/>
      <c r="EZ4" s="478"/>
      <c r="FA4" s="478"/>
      <c r="FB4" s="478"/>
      <c r="FC4" s="478"/>
      <c r="FD4" s="478"/>
      <c r="FE4" s="478"/>
      <c r="FF4" s="478"/>
      <c r="FG4" s="478"/>
      <c r="FH4" s="478"/>
      <c r="FI4" s="478"/>
      <c r="FJ4" s="478"/>
      <c r="FK4" s="478"/>
      <c r="FL4" s="478"/>
      <c r="FM4" s="478"/>
      <c r="FN4" s="478"/>
      <c r="FO4" s="478"/>
      <c r="FP4" s="478"/>
      <c r="FQ4" s="478"/>
      <c r="FR4" s="478"/>
      <c r="FS4" s="478"/>
      <c r="FT4" s="478"/>
      <c r="FU4" s="478"/>
      <c r="FV4" s="478"/>
      <c r="FW4" s="478"/>
      <c r="FX4" s="478"/>
      <c r="FY4" s="478"/>
      <c r="FZ4" s="478"/>
      <c r="GA4" s="478"/>
      <c r="GB4" s="478"/>
      <c r="GC4" s="478"/>
      <c r="GD4" s="478"/>
      <c r="GE4" s="478"/>
      <c r="GF4" s="478"/>
      <c r="GG4" s="478"/>
      <c r="GH4" s="478"/>
      <c r="GI4" s="478"/>
      <c r="GJ4" s="478"/>
      <c r="GK4" s="478"/>
      <c r="GL4" s="478"/>
      <c r="GM4" s="478"/>
      <c r="GN4" s="478"/>
      <c r="GO4" s="478"/>
      <c r="GP4" s="478"/>
      <c r="GQ4" s="478"/>
      <c r="GR4" s="478"/>
      <c r="GS4" s="478"/>
      <c r="GT4" s="478"/>
      <c r="GU4" s="478"/>
      <c r="GV4" s="478"/>
      <c r="GW4" s="478"/>
      <c r="GX4" s="478"/>
      <c r="GY4" s="478"/>
      <c r="GZ4" s="478"/>
      <c r="HA4" s="478"/>
      <c r="HB4" s="478"/>
      <c r="HC4" s="478"/>
      <c r="HD4" s="478"/>
      <c r="HE4" s="478"/>
      <c r="HF4" s="478"/>
      <c r="HG4" s="478"/>
      <c r="HH4" s="478"/>
      <c r="HI4" s="478"/>
      <c r="HJ4" s="478"/>
      <c r="HK4" s="478"/>
      <c r="HL4" s="478"/>
      <c r="HM4" s="478"/>
      <c r="HN4" s="478"/>
      <c r="HO4" s="478"/>
      <c r="HP4" s="478"/>
      <c r="HQ4" s="478"/>
      <c r="HR4" s="478"/>
      <c r="HS4" s="478"/>
      <c r="HT4" s="478"/>
      <c r="HU4" s="478"/>
      <c r="HV4" s="478"/>
      <c r="HW4" s="478"/>
      <c r="HX4" s="478"/>
      <c r="HY4" s="478"/>
      <c r="HZ4" s="478"/>
      <c r="IA4" s="478"/>
      <c r="IB4" s="478"/>
      <c r="IC4" s="478"/>
      <c r="ID4" s="478"/>
      <c r="IE4" s="478"/>
      <c r="IF4" s="478"/>
      <c r="IG4" s="478"/>
      <c r="IH4" s="478"/>
      <c r="II4" s="478"/>
      <c r="IJ4" s="478"/>
      <c r="IK4" s="478"/>
      <c r="IL4" s="478"/>
      <c r="IM4" s="478"/>
      <c r="IN4" s="478"/>
      <c r="IO4" s="478"/>
      <c r="IP4" s="478"/>
      <c r="IQ4" s="478"/>
      <c r="IR4" s="478"/>
      <c r="IS4" s="478"/>
      <c r="IT4" s="478"/>
      <c r="IU4" s="478"/>
      <c r="IV4" s="478"/>
    </row>
    <row r="5" spans="1:256" ht="15" x14ac:dyDescent="0.2">
      <c r="A5" s="2596" t="s">
        <v>2014</v>
      </c>
      <c r="B5" s="2596"/>
      <c r="C5" s="2596"/>
      <c r="D5" s="2596"/>
      <c r="E5" s="2596"/>
      <c r="F5" s="2596"/>
      <c r="G5" s="2596"/>
      <c r="H5" s="2596"/>
      <c r="I5" s="2596"/>
      <c r="J5" s="2596"/>
      <c r="K5" s="1244"/>
      <c r="L5" s="1244"/>
      <c r="M5" s="2598" t="s">
        <v>8</v>
      </c>
      <c r="N5" s="2598"/>
      <c r="O5" s="2598"/>
      <c r="P5" s="2598"/>
      <c r="Q5" s="2598"/>
      <c r="R5" s="2598"/>
      <c r="S5" s="2598"/>
      <c r="T5" s="2598"/>
      <c r="U5" s="2598"/>
      <c r="V5" s="2598"/>
      <c r="W5" s="2598"/>
      <c r="X5" s="2598"/>
      <c r="Y5" s="2598"/>
      <c r="Z5" s="2598"/>
      <c r="AA5" s="2598"/>
      <c r="AB5" s="2598"/>
      <c r="AC5" s="2598"/>
      <c r="AD5" s="2598"/>
      <c r="AE5" s="2598"/>
      <c r="AF5" s="2598"/>
      <c r="AG5" s="2598"/>
      <c r="AH5" s="2598"/>
      <c r="AI5" s="2598"/>
      <c r="AJ5" s="2598"/>
      <c r="AK5" s="2598"/>
      <c r="AL5" s="2598"/>
      <c r="AM5" s="2598"/>
      <c r="AN5" s="2598"/>
    </row>
    <row r="6" spans="1:256" ht="15" x14ac:dyDescent="0.2">
      <c r="A6" s="2597"/>
      <c r="B6" s="2597"/>
      <c r="C6" s="2597"/>
      <c r="D6" s="2597"/>
      <c r="E6" s="2597"/>
      <c r="F6" s="2597"/>
      <c r="G6" s="2597"/>
      <c r="H6" s="2597"/>
      <c r="I6" s="2597"/>
      <c r="J6" s="2597"/>
      <c r="K6" s="1245"/>
      <c r="L6" s="1245"/>
      <c r="M6" s="3467"/>
      <c r="N6" s="3468"/>
      <c r="O6" s="3468"/>
      <c r="P6" s="3468"/>
      <c r="Q6" s="3468"/>
      <c r="R6" s="3468"/>
      <c r="S6" s="3468"/>
      <c r="T6" s="3468"/>
      <c r="U6" s="3469"/>
      <c r="V6" s="3467" t="s">
        <v>65</v>
      </c>
      <c r="W6" s="3468"/>
      <c r="X6" s="3468"/>
      <c r="Y6" s="3468"/>
      <c r="Z6" s="3468"/>
      <c r="AA6" s="3468"/>
      <c r="AB6" s="3468"/>
      <c r="AC6" s="3468"/>
      <c r="AD6" s="3468"/>
      <c r="AE6" s="3468"/>
      <c r="AF6" s="3468"/>
      <c r="AG6" s="3468"/>
      <c r="AH6" s="3468"/>
      <c r="AI6" s="3468"/>
      <c r="AJ6" s="3468"/>
      <c r="AK6" s="3468"/>
      <c r="AL6" s="3467"/>
      <c r="AM6" s="3468"/>
      <c r="AN6" s="3469"/>
    </row>
    <row r="7" spans="1:256" ht="14.25" customHeight="1" x14ac:dyDescent="0.2">
      <c r="A7" s="3470" t="s">
        <v>9</v>
      </c>
      <c r="B7" s="3436" t="s">
        <v>10</v>
      </c>
      <c r="C7" s="3436" t="s">
        <v>9</v>
      </c>
      <c r="D7" s="3436" t="s">
        <v>11</v>
      </c>
      <c r="E7" s="3436" t="s">
        <v>9</v>
      </c>
      <c r="F7" s="3436" t="s">
        <v>12</v>
      </c>
      <c r="G7" s="3436" t="s">
        <v>9</v>
      </c>
      <c r="H7" s="3436" t="s">
        <v>13</v>
      </c>
      <c r="I7" s="3436" t="s">
        <v>14</v>
      </c>
      <c r="J7" s="3436" t="s">
        <v>15</v>
      </c>
      <c r="K7" s="3436" t="s">
        <v>16</v>
      </c>
      <c r="L7" s="3436" t="s">
        <v>17</v>
      </c>
      <c r="M7" s="3436" t="s">
        <v>8</v>
      </c>
      <c r="N7" s="3436" t="s">
        <v>18</v>
      </c>
      <c r="O7" s="3473" t="s">
        <v>19</v>
      </c>
      <c r="P7" s="3476" t="s">
        <v>20</v>
      </c>
      <c r="Q7" s="3476" t="s">
        <v>21</v>
      </c>
      <c r="R7" s="3436" t="s">
        <v>22</v>
      </c>
      <c r="S7" s="3479" t="s">
        <v>19</v>
      </c>
      <c r="T7" s="3436" t="s">
        <v>9</v>
      </c>
      <c r="U7" s="3436" t="s">
        <v>23</v>
      </c>
      <c r="V7" s="3443" t="s">
        <v>24</v>
      </c>
      <c r="W7" s="3443"/>
      <c r="X7" s="3443" t="s">
        <v>25</v>
      </c>
      <c r="Y7" s="3443"/>
      <c r="Z7" s="3443"/>
      <c r="AA7" s="3443"/>
      <c r="AB7" s="3443" t="s">
        <v>26</v>
      </c>
      <c r="AC7" s="3443"/>
      <c r="AD7" s="3443"/>
      <c r="AE7" s="3443"/>
      <c r="AF7" s="3443"/>
      <c r="AG7" s="3443"/>
      <c r="AH7" s="3443" t="s">
        <v>27</v>
      </c>
      <c r="AI7" s="3443"/>
      <c r="AJ7" s="3443"/>
      <c r="AK7" s="1486" t="s">
        <v>28</v>
      </c>
      <c r="AL7" s="3444" t="s">
        <v>29</v>
      </c>
      <c r="AM7" s="3444" t="s">
        <v>30</v>
      </c>
      <c r="AN7" s="3428" t="s">
        <v>31</v>
      </c>
    </row>
    <row r="8" spans="1:256" ht="14.25" customHeight="1" x14ac:dyDescent="0.2">
      <c r="A8" s="3471"/>
      <c r="B8" s="3437"/>
      <c r="C8" s="3437"/>
      <c r="D8" s="3437"/>
      <c r="E8" s="3437"/>
      <c r="F8" s="3437"/>
      <c r="G8" s="3437"/>
      <c r="H8" s="3437"/>
      <c r="I8" s="3437"/>
      <c r="J8" s="3437"/>
      <c r="K8" s="3437"/>
      <c r="L8" s="3437"/>
      <c r="M8" s="3437"/>
      <c r="N8" s="3437"/>
      <c r="O8" s="3474"/>
      <c r="P8" s="3477"/>
      <c r="Q8" s="3477"/>
      <c r="R8" s="3437"/>
      <c r="S8" s="3480"/>
      <c r="T8" s="3437"/>
      <c r="U8" s="3437"/>
      <c r="V8" s="3443"/>
      <c r="W8" s="3443"/>
      <c r="X8" s="3443"/>
      <c r="Y8" s="3443"/>
      <c r="Z8" s="3443"/>
      <c r="AA8" s="3443"/>
      <c r="AB8" s="3443"/>
      <c r="AC8" s="3443"/>
      <c r="AD8" s="3443"/>
      <c r="AE8" s="3443"/>
      <c r="AF8" s="3443"/>
      <c r="AG8" s="3443"/>
      <c r="AH8" s="3443"/>
      <c r="AI8" s="3443"/>
      <c r="AJ8" s="3443"/>
      <c r="AK8" s="1487" t="s">
        <v>28</v>
      </c>
      <c r="AL8" s="3445"/>
      <c r="AM8" s="3445"/>
      <c r="AN8" s="3429"/>
    </row>
    <row r="9" spans="1:256" ht="96.75" customHeight="1" x14ac:dyDescent="0.2">
      <c r="A9" s="3472"/>
      <c r="B9" s="3438"/>
      <c r="C9" s="3438"/>
      <c r="D9" s="3438"/>
      <c r="E9" s="3438"/>
      <c r="F9" s="3438"/>
      <c r="G9" s="3438"/>
      <c r="H9" s="3438"/>
      <c r="I9" s="3438"/>
      <c r="J9" s="3438"/>
      <c r="K9" s="3438"/>
      <c r="L9" s="3438"/>
      <c r="M9" s="3438"/>
      <c r="N9" s="3438"/>
      <c r="O9" s="3475"/>
      <c r="P9" s="3478"/>
      <c r="Q9" s="3478"/>
      <c r="R9" s="3438"/>
      <c r="S9" s="1488" t="s">
        <v>737</v>
      </c>
      <c r="T9" s="3438"/>
      <c r="U9" s="3438"/>
      <c r="V9" s="1489" t="s">
        <v>32</v>
      </c>
      <c r="W9" s="1490" t="s">
        <v>33</v>
      </c>
      <c r="X9" s="1489" t="s">
        <v>34</v>
      </c>
      <c r="Y9" s="1489" t="s">
        <v>35</v>
      </c>
      <c r="Z9" s="1489" t="s">
        <v>736</v>
      </c>
      <c r="AA9" s="1489" t="s">
        <v>37</v>
      </c>
      <c r="AB9" s="1489" t="s">
        <v>38</v>
      </c>
      <c r="AC9" s="1489" t="s">
        <v>39</v>
      </c>
      <c r="AD9" s="1489" t="s">
        <v>40</v>
      </c>
      <c r="AE9" s="1489" t="s">
        <v>41</v>
      </c>
      <c r="AF9" s="1489" t="s">
        <v>42</v>
      </c>
      <c r="AG9" s="1489" t="s">
        <v>43</v>
      </c>
      <c r="AH9" s="1489" t="s">
        <v>44</v>
      </c>
      <c r="AI9" s="1489" t="s">
        <v>45</v>
      </c>
      <c r="AJ9" s="1489" t="s">
        <v>46</v>
      </c>
      <c r="AK9" s="1489" t="s">
        <v>28</v>
      </c>
      <c r="AL9" s="3446"/>
      <c r="AM9" s="3446"/>
      <c r="AN9" s="3430"/>
    </row>
    <row r="10" spans="1:256" ht="15" x14ac:dyDescent="0.2">
      <c r="A10" s="1491">
        <v>3</v>
      </c>
      <c r="B10" s="1492" t="s">
        <v>636</v>
      </c>
      <c r="C10" s="1493"/>
      <c r="D10" s="1493"/>
      <c r="E10" s="1493"/>
      <c r="F10" s="1493"/>
      <c r="G10" s="1493"/>
      <c r="H10" s="1494"/>
      <c r="I10" s="1494"/>
      <c r="J10" s="1493"/>
      <c r="K10" s="1493"/>
      <c r="L10" s="1493"/>
      <c r="M10" s="1494"/>
      <c r="N10" s="1493"/>
      <c r="O10" s="1493"/>
      <c r="P10" s="1494"/>
      <c r="Q10" s="1494"/>
      <c r="R10" s="1494"/>
      <c r="S10" s="1493"/>
      <c r="T10" s="1495"/>
      <c r="U10" s="1494"/>
      <c r="V10" s="1493"/>
      <c r="W10" s="1493"/>
      <c r="X10" s="1493"/>
      <c r="Y10" s="1493"/>
      <c r="Z10" s="1493"/>
      <c r="AA10" s="1493"/>
      <c r="AB10" s="1493"/>
      <c r="AC10" s="1493"/>
      <c r="AD10" s="1493"/>
      <c r="AE10" s="1493"/>
      <c r="AF10" s="1493"/>
      <c r="AG10" s="1493"/>
      <c r="AH10" s="1493"/>
      <c r="AI10" s="1493"/>
      <c r="AJ10" s="1493"/>
      <c r="AK10" s="1493"/>
      <c r="AL10" s="1493"/>
      <c r="AM10" s="1493"/>
      <c r="AN10" s="1496"/>
      <c r="AO10" s="1497"/>
      <c r="AP10" s="1497"/>
      <c r="AQ10" s="1497"/>
      <c r="AR10" s="1497"/>
      <c r="AS10" s="1497"/>
      <c r="AT10" s="1192"/>
      <c r="AU10" s="1192"/>
      <c r="AV10" s="1192"/>
      <c r="AW10" s="1192"/>
      <c r="AX10" s="1192"/>
      <c r="AY10" s="1192"/>
      <c r="AZ10" s="1192"/>
      <c r="BA10" s="1192"/>
      <c r="BB10" s="1192"/>
      <c r="BC10" s="1192"/>
      <c r="BD10" s="1192"/>
      <c r="BE10" s="1192"/>
      <c r="BF10" s="1192"/>
      <c r="BG10" s="1192"/>
      <c r="BH10" s="1192"/>
      <c r="BI10" s="1192"/>
      <c r="BJ10" s="1192"/>
      <c r="BK10" s="1192"/>
      <c r="BL10" s="1192"/>
      <c r="BM10" s="1192"/>
      <c r="BN10" s="1192"/>
      <c r="BO10" s="1192"/>
      <c r="BP10" s="1192"/>
      <c r="BQ10" s="1192"/>
      <c r="BR10" s="1192"/>
      <c r="BS10" s="1192"/>
      <c r="BT10" s="1192"/>
      <c r="BU10" s="1192"/>
      <c r="BV10" s="1192"/>
      <c r="BW10" s="1192"/>
      <c r="BX10" s="1192"/>
      <c r="BY10" s="1192"/>
      <c r="BZ10" s="1192"/>
      <c r="CA10" s="1192"/>
      <c r="CB10" s="1192"/>
      <c r="CC10" s="1192"/>
      <c r="CD10" s="1192"/>
      <c r="CE10" s="1192"/>
      <c r="CF10" s="1192"/>
      <c r="CG10" s="1192"/>
      <c r="CH10" s="1192"/>
      <c r="CI10" s="1192"/>
      <c r="CJ10" s="1192"/>
      <c r="CK10" s="1192"/>
      <c r="CL10" s="1192"/>
      <c r="CM10" s="1192"/>
      <c r="CN10" s="1192"/>
      <c r="CO10" s="1192"/>
      <c r="CP10" s="1192"/>
      <c r="CQ10" s="1192"/>
      <c r="CR10" s="1192"/>
      <c r="CS10" s="1192"/>
      <c r="CT10" s="1192"/>
      <c r="CU10" s="1192"/>
      <c r="CV10" s="1192"/>
      <c r="CW10" s="1192"/>
      <c r="CX10" s="1192"/>
      <c r="CY10" s="1192"/>
      <c r="CZ10" s="1192"/>
      <c r="DA10" s="1192"/>
      <c r="DB10" s="1192"/>
      <c r="DC10" s="1192"/>
      <c r="DD10" s="1192"/>
      <c r="DE10" s="1192"/>
      <c r="DF10" s="1192"/>
      <c r="DG10" s="1192"/>
      <c r="DH10" s="1192"/>
      <c r="DI10" s="1192"/>
      <c r="DJ10" s="1192"/>
      <c r="DK10" s="1192"/>
      <c r="DL10" s="1192"/>
      <c r="DM10" s="1192"/>
      <c r="DN10" s="1192"/>
      <c r="DO10" s="1192"/>
      <c r="DP10" s="1192"/>
      <c r="DQ10" s="1192"/>
      <c r="DR10" s="1192"/>
      <c r="DS10" s="1192"/>
      <c r="DT10" s="1192"/>
      <c r="DU10" s="1192"/>
      <c r="DV10" s="1192"/>
      <c r="DW10" s="1192"/>
      <c r="DX10" s="1192"/>
      <c r="DY10" s="1192"/>
      <c r="DZ10" s="1192"/>
      <c r="EA10" s="1192"/>
      <c r="EB10" s="1192"/>
      <c r="EC10" s="1192"/>
      <c r="ED10" s="1192"/>
      <c r="EE10" s="1192"/>
      <c r="EF10" s="1192"/>
      <c r="EG10" s="1192"/>
      <c r="EH10" s="1192"/>
      <c r="EI10" s="1192"/>
      <c r="EJ10" s="1192"/>
      <c r="EK10" s="1192"/>
      <c r="EL10" s="1192"/>
      <c r="EM10" s="1192"/>
      <c r="EN10" s="1192"/>
      <c r="EO10" s="1192"/>
      <c r="EP10" s="1192"/>
      <c r="EQ10" s="1192"/>
      <c r="ER10" s="1192"/>
      <c r="ES10" s="1192"/>
      <c r="ET10" s="1192"/>
      <c r="EU10" s="1192"/>
      <c r="EV10" s="1192"/>
      <c r="EW10" s="1192"/>
      <c r="EX10" s="1192"/>
      <c r="EY10" s="1192"/>
      <c r="EZ10" s="1192"/>
      <c r="FA10" s="1192"/>
      <c r="FB10" s="1192"/>
      <c r="FC10" s="1192"/>
      <c r="FD10" s="1192"/>
      <c r="FE10" s="1192"/>
      <c r="FF10" s="1192"/>
      <c r="FG10" s="1192"/>
      <c r="FH10" s="1192"/>
      <c r="FI10" s="1192"/>
      <c r="FJ10" s="1192"/>
      <c r="FK10" s="1192"/>
      <c r="FL10" s="1192"/>
      <c r="FM10" s="1192"/>
      <c r="FN10" s="1192"/>
      <c r="FO10" s="1192"/>
      <c r="FP10" s="1192"/>
      <c r="FQ10" s="1192"/>
      <c r="FR10" s="1192"/>
      <c r="FS10" s="1192"/>
      <c r="FT10" s="1192"/>
      <c r="FU10" s="1192"/>
      <c r="FV10" s="1192"/>
      <c r="FW10" s="1192"/>
      <c r="FX10" s="1192"/>
      <c r="FY10" s="1192"/>
      <c r="FZ10" s="1192"/>
      <c r="GA10" s="1192"/>
      <c r="GB10" s="1192"/>
      <c r="GC10" s="1192"/>
      <c r="GD10" s="1192"/>
      <c r="GE10" s="1192"/>
      <c r="GF10" s="1192"/>
      <c r="GG10" s="1192"/>
      <c r="GH10" s="1192"/>
      <c r="GI10" s="1192"/>
      <c r="GJ10" s="1192"/>
      <c r="GK10" s="1192"/>
      <c r="GL10" s="1192"/>
      <c r="GM10" s="1192"/>
      <c r="GN10" s="1192"/>
      <c r="GO10" s="1192"/>
      <c r="GP10" s="1192"/>
      <c r="GQ10" s="1192"/>
      <c r="GR10" s="1192"/>
      <c r="GS10" s="1192"/>
      <c r="GT10" s="1192"/>
      <c r="GU10" s="1192"/>
      <c r="GV10" s="1192"/>
      <c r="GW10" s="1192"/>
      <c r="GX10" s="1192"/>
      <c r="GY10" s="1192"/>
      <c r="GZ10" s="1192"/>
      <c r="HA10" s="1192"/>
      <c r="HB10" s="1192"/>
      <c r="HC10" s="1192"/>
      <c r="HD10" s="1192"/>
      <c r="HE10" s="1192"/>
      <c r="HF10" s="1192"/>
      <c r="HG10" s="1192"/>
      <c r="HH10" s="1192"/>
      <c r="HI10" s="1192"/>
      <c r="HJ10" s="1192"/>
      <c r="HK10" s="1192"/>
      <c r="HL10" s="1192"/>
      <c r="HM10" s="1192"/>
      <c r="HN10" s="1192"/>
      <c r="HO10" s="1192"/>
      <c r="HP10" s="1192"/>
      <c r="HQ10" s="1192"/>
      <c r="HR10" s="1192"/>
      <c r="HS10" s="1192"/>
      <c r="HT10" s="1192"/>
      <c r="HU10" s="1192"/>
      <c r="HV10" s="1192"/>
      <c r="HW10" s="1192"/>
      <c r="HX10" s="1192"/>
      <c r="HY10" s="1192"/>
      <c r="HZ10" s="1192"/>
      <c r="IA10" s="1192"/>
      <c r="IB10" s="1192"/>
      <c r="IC10" s="1192"/>
      <c r="ID10" s="1192"/>
      <c r="IE10" s="1192"/>
      <c r="IF10" s="1192"/>
      <c r="IG10" s="1192"/>
      <c r="IH10" s="1192"/>
      <c r="II10" s="1192"/>
      <c r="IJ10" s="1192"/>
      <c r="IK10" s="1192"/>
      <c r="IL10" s="1192"/>
      <c r="IM10" s="1192"/>
      <c r="IN10" s="1192"/>
      <c r="IO10" s="1192"/>
      <c r="IP10" s="1192"/>
      <c r="IQ10" s="1192"/>
      <c r="IR10" s="1192"/>
      <c r="IS10" s="1192"/>
      <c r="IT10" s="1192"/>
      <c r="IU10" s="1192"/>
      <c r="IV10" s="1192"/>
    </row>
    <row r="11" spans="1:256" ht="15" x14ac:dyDescent="0.2">
      <c r="A11" s="1498"/>
      <c r="B11" s="1499"/>
      <c r="C11" s="1500">
        <v>16</v>
      </c>
      <c r="D11" s="1501" t="s">
        <v>1211</v>
      </c>
      <c r="E11" s="1502"/>
      <c r="F11" s="1502"/>
      <c r="G11" s="1502"/>
      <c r="H11" s="1503"/>
      <c r="I11" s="1503"/>
      <c r="J11" s="1502"/>
      <c r="K11" s="1502"/>
      <c r="L11" s="1502"/>
      <c r="M11" s="1503"/>
      <c r="N11" s="1502"/>
      <c r="O11" s="1502"/>
      <c r="P11" s="1503"/>
      <c r="Q11" s="1503"/>
      <c r="R11" s="1503"/>
      <c r="S11" s="1502"/>
      <c r="T11" s="1504"/>
      <c r="U11" s="1503"/>
      <c r="V11" s="1502"/>
      <c r="W11" s="1502"/>
      <c r="X11" s="1502"/>
      <c r="Y11" s="1502"/>
      <c r="Z11" s="1502"/>
      <c r="AA11" s="1502"/>
      <c r="AB11" s="1502"/>
      <c r="AC11" s="1502"/>
      <c r="AD11" s="1502"/>
      <c r="AE11" s="1502"/>
      <c r="AF11" s="1502"/>
      <c r="AG11" s="1502"/>
      <c r="AH11" s="1502"/>
      <c r="AI11" s="1502"/>
      <c r="AJ11" s="1502"/>
      <c r="AK11" s="1502"/>
      <c r="AL11" s="1502"/>
      <c r="AM11" s="1502"/>
      <c r="AN11" s="1505"/>
      <c r="AO11" s="1497"/>
      <c r="AP11" s="1497"/>
      <c r="AQ11" s="1497"/>
      <c r="AR11" s="1497"/>
      <c r="AS11" s="1497"/>
      <c r="AT11" s="1192"/>
      <c r="AU11" s="1192"/>
      <c r="AV11" s="1192"/>
      <c r="AW11" s="1192"/>
      <c r="AX11" s="1192"/>
      <c r="AY11" s="1192"/>
      <c r="AZ11" s="1192"/>
      <c r="BA11" s="1192"/>
      <c r="BB11" s="1192"/>
      <c r="BC11" s="1192"/>
      <c r="BD11" s="1192"/>
      <c r="BE11" s="1192"/>
      <c r="BF11" s="1192"/>
      <c r="BG11" s="1192"/>
      <c r="BH11" s="1192"/>
      <c r="BI11" s="1192"/>
      <c r="BJ11" s="1192"/>
      <c r="BK11" s="1192"/>
      <c r="BL11" s="1192"/>
      <c r="BM11" s="1192"/>
      <c r="BN11" s="1192"/>
      <c r="BO11" s="1192"/>
      <c r="BP11" s="1192"/>
      <c r="BQ11" s="1192"/>
      <c r="BR11" s="1192"/>
      <c r="BS11" s="1192"/>
      <c r="BT11" s="1192"/>
      <c r="BU11" s="1192"/>
      <c r="BV11" s="1192"/>
      <c r="BW11" s="1192"/>
      <c r="BX11" s="1192"/>
      <c r="BY11" s="1192"/>
      <c r="BZ11" s="1192"/>
      <c r="CA11" s="1192"/>
      <c r="CB11" s="1192"/>
      <c r="CC11" s="1192"/>
      <c r="CD11" s="1192"/>
      <c r="CE11" s="1192"/>
      <c r="CF11" s="1192"/>
      <c r="CG11" s="1192"/>
      <c r="CH11" s="1192"/>
      <c r="CI11" s="1192"/>
      <c r="CJ11" s="1192"/>
      <c r="CK11" s="1192"/>
      <c r="CL11" s="1192"/>
      <c r="CM11" s="1192"/>
      <c r="CN11" s="1192"/>
      <c r="CO11" s="1192"/>
      <c r="CP11" s="1192"/>
      <c r="CQ11" s="1192"/>
      <c r="CR11" s="1192"/>
      <c r="CS11" s="1192"/>
      <c r="CT11" s="1192"/>
      <c r="CU11" s="1192"/>
      <c r="CV11" s="1192"/>
      <c r="CW11" s="1192"/>
      <c r="CX11" s="1192"/>
      <c r="CY11" s="1192"/>
      <c r="CZ11" s="1192"/>
      <c r="DA11" s="1192"/>
      <c r="DB11" s="1192"/>
      <c r="DC11" s="1192"/>
      <c r="DD11" s="1192"/>
      <c r="DE11" s="1192"/>
      <c r="DF11" s="1192"/>
      <c r="DG11" s="1192"/>
      <c r="DH11" s="1192"/>
      <c r="DI11" s="1192"/>
      <c r="DJ11" s="1192"/>
      <c r="DK11" s="1192"/>
      <c r="DL11" s="1192"/>
      <c r="DM11" s="1192"/>
      <c r="DN11" s="1192"/>
      <c r="DO11" s="1192"/>
      <c r="DP11" s="1192"/>
      <c r="DQ11" s="1192"/>
      <c r="DR11" s="1192"/>
      <c r="DS11" s="1192"/>
      <c r="DT11" s="1192"/>
      <c r="DU11" s="1192"/>
      <c r="DV11" s="1192"/>
      <c r="DW11" s="1192"/>
      <c r="DX11" s="1192"/>
      <c r="DY11" s="1192"/>
      <c r="DZ11" s="1192"/>
      <c r="EA11" s="1192"/>
      <c r="EB11" s="1192"/>
      <c r="EC11" s="1192"/>
      <c r="ED11" s="1192"/>
      <c r="EE11" s="1192"/>
      <c r="EF11" s="1192"/>
      <c r="EG11" s="1192"/>
      <c r="EH11" s="1192"/>
      <c r="EI11" s="1192"/>
      <c r="EJ11" s="1192"/>
      <c r="EK11" s="1192"/>
      <c r="EL11" s="1192"/>
      <c r="EM11" s="1192"/>
      <c r="EN11" s="1192"/>
      <c r="EO11" s="1192"/>
      <c r="EP11" s="1192"/>
      <c r="EQ11" s="1192"/>
      <c r="ER11" s="1192"/>
      <c r="ES11" s="1192"/>
      <c r="ET11" s="1192"/>
      <c r="EU11" s="1192"/>
      <c r="EV11" s="1192"/>
      <c r="EW11" s="1192"/>
      <c r="EX11" s="1192"/>
      <c r="EY11" s="1192"/>
      <c r="EZ11" s="1192"/>
      <c r="FA11" s="1192"/>
      <c r="FB11" s="1192"/>
      <c r="FC11" s="1192"/>
      <c r="FD11" s="1192"/>
      <c r="FE11" s="1192"/>
      <c r="FF11" s="1192"/>
      <c r="FG11" s="1192"/>
      <c r="FH11" s="1192"/>
      <c r="FI11" s="1192"/>
      <c r="FJ11" s="1192"/>
      <c r="FK11" s="1192"/>
      <c r="FL11" s="1192"/>
      <c r="FM11" s="1192"/>
      <c r="FN11" s="1192"/>
      <c r="FO11" s="1192"/>
      <c r="FP11" s="1192"/>
      <c r="FQ11" s="1192"/>
      <c r="FR11" s="1192"/>
      <c r="FS11" s="1192"/>
      <c r="FT11" s="1192"/>
      <c r="FU11" s="1192"/>
      <c r="FV11" s="1192"/>
      <c r="FW11" s="1192"/>
      <c r="FX11" s="1192"/>
      <c r="FY11" s="1192"/>
      <c r="FZ11" s="1192"/>
      <c r="GA11" s="1192"/>
      <c r="GB11" s="1192"/>
      <c r="GC11" s="1192"/>
      <c r="GD11" s="1192"/>
      <c r="GE11" s="1192"/>
      <c r="GF11" s="1192"/>
      <c r="GG11" s="1192"/>
      <c r="GH11" s="1192"/>
      <c r="GI11" s="1192"/>
      <c r="GJ11" s="1192"/>
      <c r="GK11" s="1192"/>
      <c r="GL11" s="1192"/>
      <c r="GM11" s="1192"/>
      <c r="GN11" s="1192"/>
      <c r="GO11" s="1192"/>
      <c r="GP11" s="1192"/>
      <c r="GQ11" s="1192"/>
      <c r="GR11" s="1192"/>
      <c r="GS11" s="1192"/>
      <c r="GT11" s="1192"/>
      <c r="GU11" s="1192"/>
      <c r="GV11" s="1192"/>
      <c r="GW11" s="1192"/>
      <c r="GX11" s="1192"/>
      <c r="GY11" s="1192"/>
      <c r="GZ11" s="1192"/>
      <c r="HA11" s="1192"/>
      <c r="HB11" s="1192"/>
      <c r="HC11" s="1192"/>
      <c r="HD11" s="1192"/>
      <c r="HE11" s="1192"/>
      <c r="HF11" s="1192"/>
      <c r="HG11" s="1192"/>
      <c r="HH11" s="1192"/>
      <c r="HI11" s="1192"/>
      <c r="HJ11" s="1192"/>
      <c r="HK11" s="1192"/>
      <c r="HL11" s="1192"/>
      <c r="HM11" s="1192"/>
      <c r="HN11" s="1192"/>
      <c r="HO11" s="1192"/>
      <c r="HP11" s="1192"/>
      <c r="HQ11" s="1192"/>
      <c r="HR11" s="1192"/>
      <c r="HS11" s="1192"/>
      <c r="HT11" s="1192"/>
      <c r="HU11" s="1192"/>
      <c r="HV11" s="1192"/>
      <c r="HW11" s="1192"/>
      <c r="HX11" s="1192"/>
      <c r="HY11" s="1192"/>
      <c r="HZ11" s="1192"/>
      <c r="IA11" s="1192"/>
      <c r="IB11" s="1192"/>
      <c r="IC11" s="1192"/>
      <c r="ID11" s="1192"/>
      <c r="IE11" s="1192"/>
      <c r="IF11" s="1192"/>
      <c r="IG11" s="1192"/>
      <c r="IH11" s="1192"/>
      <c r="II11" s="1192"/>
      <c r="IJ11" s="1192"/>
      <c r="IK11" s="1192"/>
      <c r="IL11" s="1192"/>
      <c r="IM11" s="1192"/>
      <c r="IN11" s="1192"/>
      <c r="IO11" s="1192"/>
      <c r="IP11" s="1192"/>
      <c r="IQ11" s="1192"/>
      <c r="IR11" s="1192"/>
      <c r="IS11" s="1192"/>
      <c r="IT11" s="1192"/>
      <c r="IU11" s="1192"/>
      <c r="IV11" s="1192"/>
    </row>
    <row r="12" spans="1:256" ht="15" x14ac:dyDescent="0.2">
      <c r="A12" s="1498"/>
      <c r="B12" s="1499"/>
      <c r="C12" s="1506"/>
      <c r="D12" s="1499"/>
      <c r="E12" s="1371">
        <v>56</v>
      </c>
      <c r="F12" s="1507" t="s">
        <v>1222</v>
      </c>
      <c r="G12" s="1508"/>
      <c r="H12" s="1509"/>
      <c r="I12" s="1509"/>
      <c r="J12" s="1508"/>
      <c r="K12" s="1508"/>
      <c r="L12" s="1508"/>
      <c r="M12" s="1509"/>
      <c r="N12" s="1508"/>
      <c r="O12" s="1508"/>
      <c r="P12" s="1509"/>
      <c r="Q12" s="1509"/>
      <c r="R12" s="1509"/>
      <c r="S12" s="1508"/>
      <c r="T12" s="1510"/>
      <c r="U12" s="1509"/>
      <c r="V12" s="1508"/>
      <c r="W12" s="1508"/>
      <c r="X12" s="1508"/>
      <c r="Y12" s="1508"/>
      <c r="Z12" s="1508"/>
      <c r="AA12" s="1508"/>
      <c r="AB12" s="1508"/>
      <c r="AC12" s="1508"/>
      <c r="AD12" s="1508"/>
      <c r="AE12" s="1508"/>
      <c r="AF12" s="1508"/>
      <c r="AG12" s="1508"/>
      <c r="AH12" s="1508"/>
      <c r="AI12" s="1508"/>
      <c r="AJ12" s="1508"/>
      <c r="AK12" s="1508"/>
      <c r="AL12" s="1508"/>
      <c r="AM12" s="1508"/>
      <c r="AN12" s="1511"/>
      <c r="AO12" s="1497"/>
      <c r="AP12" s="1497"/>
      <c r="AQ12" s="1497"/>
      <c r="AR12" s="1497"/>
      <c r="AS12" s="1497"/>
      <c r="AT12" s="1192"/>
      <c r="AU12" s="1192"/>
      <c r="AV12" s="1192"/>
      <c r="AW12" s="1192"/>
      <c r="AX12" s="1192"/>
      <c r="AY12" s="1192"/>
      <c r="AZ12" s="1192"/>
      <c r="BA12" s="1192"/>
      <c r="BB12" s="1192"/>
      <c r="BC12" s="1192"/>
      <c r="BD12" s="1192"/>
      <c r="BE12" s="1192"/>
      <c r="BF12" s="1192"/>
      <c r="BG12" s="1192"/>
      <c r="BH12" s="1192"/>
      <c r="BI12" s="1192"/>
      <c r="BJ12" s="1192"/>
      <c r="BK12" s="1192"/>
      <c r="BL12" s="1192"/>
      <c r="BM12" s="1192"/>
      <c r="BN12" s="1192"/>
      <c r="BO12" s="1192"/>
      <c r="BP12" s="1192"/>
      <c r="BQ12" s="1192"/>
      <c r="BR12" s="1192"/>
      <c r="BS12" s="1192"/>
      <c r="BT12" s="1192"/>
      <c r="BU12" s="1192"/>
      <c r="BV12" s="1192"/>
      <c r="BW12" s="1192"/>
      <c r="BX12" s="1192"/>
      <c r="BY12" s="1192"/>
      <c r="BZ12" s="1192"/>
      <c r="CA12" s="1192"/>
      <c r="CB12" s="1192"/>
      <c r="CC12" s="1192"/>
      <c r="CD12" s="1192"/>
      <c r="CE12" s="1192"/>
      <c r="CF12" s="1192"/>
      <c r="CG12" s="1192"/>
      <c r="CH12" s="1192"/>
      <c r="CI12" s="1192"/>
      <c r="CJ12" s="1192"/>
      <c r="CK12" s="1192"/>
      <c r="CL12" s="1192"/>
      <c r="CM12" s="1192"/>
      <c r="CN12" s="1192"/>
      <c r="CO12" s="1192"/>
      <c r="CP12" s="1192"/>
      <c r="CQ12" s="1192"/>
      <c r="CR12" s="1192"/>
      <c r="CS12" s="1192"/>
      <c r="CT12" s="1192"/>
      <c r="CU12" s="1192"/>
      <c r="CV12" s="1192"/>
      <c r="CW12" s="1192"/>
      <c r="CX12" s="1192"/>
      <c r="CY12" s="1192"/>
      <c r="CZ12" s="1192"/>
      <c r="DA12" s="1192"/>
      <c r="DB12" s="1192"/>
      <c r="DC12" s="1192"/>
      <c r="DD12" s="1192"/>
      <c r="DE12" s="1192"/>
      <c r="DF12" s="1192"/>
      <c r="DG12" s="1192"/>
      <c r="DH12" s="1192"/>
      <c r="DI12" s="1192"/>
      <c r="DJ12" s="1192"/>
      <c r="DK12" s="1192"/>
      <c r="DL12" s="1192"/>
      <c r="DM12" s="1192"/>
      <c r="DN12" s="1192"/>
      <c r="DO12" s="1192"/>
      <c r="DP12" s="1192"/>
      <c r="DQ12" s="1192"/>
      <c r="DR12" s="1192"/>
      <c r="DS12" s="1192"/>
      <c r="DT12" s="1192"/>
      <c r="DU12" s="1192"/>
      <c r="DV12" s="1192"/>
      <c r="DW12" s="1192"/>
      <c r="DX12" s="1192"/>
      <c r="DY12" s="1192"/>
      <c r="DZ12" s="1192"/>
      <c r="EA12" s="1192"/>
      <c r="EB12" s="1192"/>
      <c r="EC12" s="1192"/>
      <c r="ED12" s="1192"/>
      <c r="EE12" s="1192"/>
      <c r="EF12" s="1192"/>
      <c r="EG12" s="1192"/>
      <c r="EH12" s="1192"/>
      <c r="EI12" s="1192"/>
      <c r="EJ12" s="1192"/>
      <c r="EK12" s="1192"/>
      <c r="EL12" s="1192"/>
      <c r="EM12" s="1192"/>
      <c r="EN12" s="1192"/>
      <c r="EO12" s="1192"/>
      <c r="EP12" s="1192"/>
      <c r="EQ12" s="1192"/>
      <c r="ER12" s="1192"/>
      <c r="ES12" s="1192"/>
      <c r="ET12" s="1192"/>
      <c r="EU12" s="1192"/>
      <c r="EV12" s="1192"/>
      <c r="EW12" s="1192"/>
      <c r="EX12" s="1192"/>
      <c r="EY12" s="1192"/>
      <c r="EZ12" s="1192"/>
      <c r="FA12" s="1192"/>
      <c r="FB12" s="1192"/>
      <c r="FC12" s="1192"/>
      <c r="FD12" s="1192"/>
      <c r="FE12" s="1192"/>
      <c r="FF12" s="1192"/>
      <c r="FG12" s="1192"/>
      <c r="FH12" s="1192"/>
      <c r="FI12" s="1192"/>
      <c r="FJ12" s="1192"/>
      <c r="FK12" s="1192"/>
      <c r="FL12" s="1192"/>
      <c r="FM12" s="1192"/>
      <c r="FN12" s="1192"/>
      <c r="FO12" s="1192"/>
      <c r="FP12" s="1192"/>
      <c r="FQ12" s="1192"/>
      <c r="FR12" s="1192"/>
      <c r="FS12" s="1192"/>
      <c r="FT12" s="1192"/>
      <c r="FU12" s="1192"/>
      <c r="FV12" s="1192"/>
      <c r="FW12" s="1192"/>
      <c r="FX12" s="1192"/>
      <c r="FY12" s="1192"/>
      <c r="FZ12" s="1192"/>
      <c r="GA12" s="1192"/>
      <c r="GB12" s="1192"/>
      <c r="GC12" s="1192"/>
      <c r="GD12" s="1192"/>
      <c r="GE12" s="1192"/>
      <c r="GF12" s="1192"/>
      <c r="GG12" s="1192"/>
      <c r="GH12" s="1192"/>
      <c r="GI12" s="1192"/>
      <c r="GJ12" s="1192"/>
      <c r="GK12" s="1192"/>
      <c r="GL12" s="1192"/>
      <c r="GM12" s="1192"/>
      <c r="GN12" s="1192"/>
      <c r="GO12" s="1192"/>
      <c r="GP12" s="1192"/>
      <c r="GQ12" s="1192"/>
      <c r="GR12" s="1192"/>
      <c r="GS12" s="1192"/>
      <c r="GT12" s="1192"/>
      <c r="GU12" s="1192"/>
      <c r="GV12" s="1192"/>
      <c r="GW12" s="1192"/>
      <c r="GX12" s="1192"/>
      <c r="GY12" s="1192"/>
      <c r="GZ12" s="1192"/>
      <c r="HA12" s="1192"/>
      <c r="HB12" s="1192"/>
      <c r="HC12" s="1192"/>
      <c r="HD12" s="1192"/>
      <c r="HE12" s="1192"/>
      <c r="HF12" s="1192"/>
      <c r="HG12" s="1192"/>
      <c r="HH12" s="1192"/>
      <c r="HI12" s="1192"/>
      <c r="HJ12" s="1192"/>
      <c r="HK12" s="1192"/>
      <c r="HL12" s="1192"/>
      <c r="HM12" s="1192"/>
      <c r="HN12" s="1192"/>
      <c r="HO12" s="1192"/>
      <c r="HP12" s="1192"/>
      <c r="HQ12" s="1192"/>
      <c r="HR12" s="1192"/>
      <c r="HS12" s="1192"/>
      <c r="HT12" s="1192"/>
      <c r="HU12" s="1192"/>
      <c r="HV12" s="1192"/>
      <c r="HW12" s="1192"/>
      <c r="HX12" s="1192"/>
      <c r="HY12" s="1192"/>
      <c r="HZ12" s="1192"/>
      <c r="IA12" s="1192"/>
      <c r="IB12" s="1192"/>
      <c r="IC12" s="1192"/>
      <c r="ID12" s="1192"/>
      <c r="IE12" s="1192"/>
      <c r="IF12" s="1192"/>
      <c r="IG12" s="1192"/>
      <c r="IH12" s="1192"/>
      <c r="II12" s="1192"/>
      <c r="IJ12" s="1192"/>
      <c r="IK12" s="1192"/>
      <c r="IL12" s="1192"/>
      <c r="IM12" s="1192"/>
      <c r="IN12" s="1192"/>
      <c r="IO12" s="1192"/>
      <c r="IP12" s="1192"/>
      <c r="IQ12" s="1192"/>
      <c r="IR12" s="1192"/>
      <c r="IS12" s="1192"/>
      <c r="IT12" s="1192"/>
      <c r="IU12" s="1192"/>
      <c r="IV12" s="1192"/>
    </row>
    <row r="13" spans="1:256" ht="48.75" customHeight="1" x14ac:dyDescent="0.2">
      <c r="A13" s="1498"/>
      <c r="B13" s="1499"/>
      <c r="C13" s="1506"/>
      <c r="D13" s="1499"/>
      <c r="E13" s="3431"/>
      <c r="F13" s="3432"/>
      <c r="G13" s="3312">
        <v>180</v>
      </c>
      <c r="H13" s="3333" t="s">
        <v>1223</v>
      </c>
      <c r="I13" s="2834" t="s">
        <v>1224</v>
      </c>
      <c r="J13" s="2835">
        <v>1</v>
      </c>
      <c r="K13" s="3344" t="s">
        <v>1225</v>
      </c>
      <c r="L13" s="3419" t="s">
        <v>1226</v>
      </c>
      <c r="M13" s="3334" t="s">
        <v>1227</v>
      </c>
      <c r="N13" s="3336">
        <f>SUM(S13:S16)/O13</f>
        <v>0.69789227166276346</v>
      </c>
      <c r="O13" s="3031">
        <f>SUM(S13:S20)</f>
        <v>64050000</v>
      </c>
      <c r="P13" s="3333" t="s">
        <v>1228</v>
      </c>
      <c r="Q13" s="2850" t="s">
        <v>1229</v>
      </c>
      <c r="R13" s="1527" t="s">
        <v>2372</v>
      </c>
      <c r="S13" s="1512">
        <v>28960000</v>
      </c>
      <c r="T13" s="1593" t="s">
        <v>1282</v>
      </c>
      <c r="U13" s="1593" t="s">
        <v>79</v>
      </c>
      <c r="V13" s="3433">
        <v>10406</v>
      </c>
      <c r="W13" s="3433">
        <v>6938</v>
      </c>
      <c r="X13" s="3407">
        <v>12000</v>
      </c>
      <c r="Y13" s="3407">
        <v>2285</v>
      </c>
      <c r="Z13" s="3407">
        <v>3059</v>
      </c>
      <c r="AA13" s="3407"/>
      <c r="AB13" s="3407"/>
      <c r="AC13" s="3407"/>
      <c r="AD13" s="3407"/>
      <c r="AE13" s="3407"/>
      <c r="AF13" s="3407"/>
      <c r="AG13" s="3407"/>
      <c r="AH13" s="3407"/>
      <c r="AI13" s="3407"/>
      <c r="AJ13" s="3407"/>
      <c r="AK13" s="3407">
        <f>SUM(X13:AA20)</f>
        <v>17344</v>
      </c>
      <c r="AL13" s="3439">
        <v>43467</v>
      </c>
      <c r="AM13" s="3439">
        <v>43830</v>
      </c>
      <c r="AN13" s="2822" t="s">
        <v>2015</v>
      </c>
    </row>
    <row r="14" spans="1:256" ht="51.75" customHeight="1" x14ac:dyDescent="0.2">
      <c r="A14" s="1498"/>
      <c r="B14" s="1499"/>
      <c r="C14" s="1506"/>
      <c r="D14" s="1499"/>
      <c r="E14" s="3308"/>
      <c r="F14" s="3309"/>
      <c r="G14" s="3303"/>
      <c r="H14" s="3334"/>
      <c r="I14" s="2817"/>
      <c r="J14" s="2836"/>
      <c r="K14" s="3345"/>
      <c r="L14" s="3420"/>
      <c r="M14" s="3334"/>
      <c r="N14" s="3337"/>
      <c r="O14" s="3031"/>
      <c r="P14" s="3334"/>
      <c r="Q14" s="2851"/>
      <c r="R14" s="1665" t="s">
        <v>1230</v>
      </c>
      <c r="S14" s="1512">
        <v>3500000</v>
      </c>
      <c r="T14" s="1593" t="s">
        <v>1282</v>
      </c>
      <c r="U14" s="1593" t="s">
        <v>79</v>
      </c>
      <c r="V14" s="3434"/>
      <c r="W14" s="3434"/>
      <c r="X14" s="3408"/>
      <c r="Y14" s="3408"/>
      <c r="Z14" s="3408"/>
      <c r="AA14" s="3408"/>
      <c r="AB14" s="3408"/>
      <c r="AC14" s="3408"/>
      <c r="AD14" s="3408"/>
      <c r="AE14" s="3408"/>
      <c r="AF14" s="3408"/>
      <c r="AG14" s="3408"/>
      <c r="AH14" s="3408"/>
      <c r="AI14" s="3408"/>
      <c r="AJ14" s="3408"/>
      <c r="AK14" s="3408"/>
      <c r="AL14" s="3439"/>
      <c r="AM14" s="3439"/>
      <c r="AN14" s="2823"/>
    </row>
    <row r="15" spans="1:256" ht="63.75" customHeight="1" x14ac:dyDescent="0.2">
      <c r="A15" s="1498"/>
      <c r="B15" s="1499"/>
      <c r="C15" s="1506"/>
      <c r="D15" s="1499"/>
      <c r="E15" s="3308"/>
      <c r="F15" s="3309"/>
      <c r="G15" s="3303"/>
      <c r="H15" s="3334"/>
      <c r="I15" s="2817"/>
      <c r="J15" s="2836"/>
      <c r="K15" s="3345"/>
      <c r="L15" s="3420"/>
      <c r="M15" s="3334"/>
      <c r="N15" s="3337"/>
      <c r="O15" s="3031"/>
      <c r="P15" s="3334"/>
      <c r="Q15" s="2851"/>
      <c r="R15" s="2125" t="s">
        <v>1231</v>
      </c>
      <c r="S15" s="1512">
        <v>4280000</v>
      </c>
      <c r="T15" s="1593" t="s">
        <v>1282</v>
      </c>
      <c r="U15" s="1593" t="s">
        <v>79</v>
      </c>
      <c r="V15" s="3434"/>
      <c r="W15" s="3434"/>
      <c r="X15" s="3408"/>
      <c r="Y15" s="3408"/>
      <c r="Z15" s="3408"/>
      <c r="AA15" s="3408"/>
      <c r="AB15" s="3408"/>
      <c r="AC15" s="3408"/>
      <c r="AD15" s="3408"/>
      <c r="AE15" s="3408"/>
      <c r="AF15" s="3408"/>
      <c r="AG15" s="3408"/>
      <c r="AH15" s="3408"/>
      <c r="AI15" s="3408"/>
      <c r="AJ15" s="3408"/>
      <c r="AK15" s="3408"/>
      <c r="AL15" s="3439"/>
      <c r="AM15" s="3439"/>
      <c r="AN15" s="2823"/>
    </row>
    <row r="16" spans="1:256" ht="66" customHeight="1" x14ac:dyDescent="0.2">
      <c r="A16" s="1498"/>
      <c r="B16" s="1499"/>
      <c r="C16" s="1506"/>
      <c r="D16" s="1499"/>
      <c r="E16" s="3308"/>
      <c r="F16" s="3309"/>
      <c r="G16" s="3304"/>
      <c r="H16" s="3335"/>
      <c r="I16" s="2818"/>
      <c r="J16" s="2837"/>
      <c r="K16" s="3345"/>
      <c r="L16" s="3420"/>
      <c r="M16" s="3334"/>
      <c r="N16" s="3338"/>
      <c r="O16" s="3031"/>
      <c r="P16" s="3334"/>
      <c r="Q16" s="2852"/>
      <c r="R16" s="2125" t="s">
        <v>2016</v>
      </c>
      <c r="S16" s="1512">
        <v>7960000</v>
      </c>
      <c r="T16" s="1593" t="s">
        <v>1282</v>
      </c>
      <c r="U16" s="1593" t="s">
        <v>79</v>
      </c>
      <c r="V16" s="3434"/>
      <c r="W16" s="3434"/>
      <c r="X16" s="3408"/>
      <c r="Y16" s="3408"/>
      <c r="Z16" s="3408"/>
      <c r="AA16" s="3408"/>
      <c r="AB16" s="3408"/>
      <c r="AC16" s="3408"/>
      <c r="AD16" s="3408"/>
      <c r="AE16" s="3408"/>
      <c r="AF16" s="3408"/>
      <c r="AG16" s="3408"/>
      <c r="AH16" s="3408"/>
      <c r="AI16" s="3408"/>
      <c r="AJ16" s="3408"/>
      <c r="AK16" s="3408"/>
      <c r="AL16" s="3439"/>
      <c r="AM16" s="3439"/>
      <c r="AN16" s="2823"/>
    </row>
    <row r="17" spans="1:40" ht="66" customHeight="1" x14ac:dyDescent="0.2">
      <c r="A17" s="1498"/>
      <c r="B17" s="1499"/>
      <c r="C17" s="1506"/>
      <c r="D17" s="1499"/>
      <c r="E17" s="3308"/>
      <c r="F17" s="3309"/>
      <c r="G17" s="3312">
        <v>181</v>
      </c>
      <c r="H17" s="3333" t="s">
        <v>1232</v>
      </c>
      <c r="I17" s="2834" t="s">
        <v>1233</v>
      </c>
      <c r="J17" s="2835">
        <v>6</v>
      </c>
      <c r="K17" s="3345"/>
      <c r="L17" s="3420"/>
      <c r="M17" s="3334"/>
      <c r="N17" s="3336">
        <f>SUM(S17:S20)/O13</f>
        <v>0.30210772833723654</v>
      </c>
      <c r="O17" s="3031"/>
      <c r="P17" s="3334"/>
      <c r="Q17" s="2850" t="s">
        <v>1234</v>
      </c>
      <c r="R17" s="1527" t="s">
        <v>1235</v>
      </c>
      <c r="S17" s="1512">
        <v>4750000</v>
      </c>
      <c r="T17" s="1593" t="s">
        <v>1282</v>
      </c>
      <c r="U17" s="1593" t="s">
        <v>79</v>
      </c>
      <c r="V17" s="3434"/>
      <c r="W17" s="3434"/>
      <c r="X17" s="3408"/>
      <c r="Y17" s="3408"/>
      <c r="Z17" s="3408"/>
      <c r="AA17" s="3408"/>
      <c r="AB17" s="3408"/>
      <c r="AC17" s="3408"/>
      <c r="AD17" s="3408"/>
      <c r="AE17" s="3408"/>
      <c r="AF17" s="3408"/>
      <c r="AG17" s="3408"/>
      <c r="AH17" s="3408"/>
      <c r="AI17" s="3408"/>
      <c r="AJ17" s="3408"/>
      <c r="AK17" s="3408"/>
      <c r="AL17" s="3439"/>
      <c r="AM17" s="3439"/>
      <c r="AN17" s="2823"/>
    </row>
    <row r="18" spans="1:40" ht="72" customHeight="1" x14ac:dyDescent="0.2">
      <c r="A18" s="1498"/>
      <c r="B18" s="1499"/>
      <c r="C18" s="1506"/>
      <c r="D18" s="1499"/>
      <c r="E18" s="3308"/>
      <c r="F18" s="3309"/>
      <c r="G18" s="3303"/>
      <c r="H18" s="3334"/>
      <c r="I18" s="2817"/>
      <c r="J18" s="2836"/>
      <c r="K18" s="3345"/>
      <c r="L18" s="3420"/>
      <c r="M18" s="3334"/>
      <c r="N18" s="3337"/>
      <c r="O18" s="3031"/>
      <c r="P18" s="3334"/>
      <c r="Q18" s="2851"/>
      <c r="R18" s="1527" t="s">
        <v>1236</v>
      </c>
      <c r="S18" s="1512">
        <v>5750000</v>
      </c>
      <c r="T18" s="1593" t="s">
        <v>1282</v>
      </c>
      <c r="U18" s="1593" t="s">
        <v>79</v>
      </c>
      <c r="V18" s="3434"/>
      <c r="W18" s="3434"/>
      <c r="X18" s="3408"/>
      <c r="Y18" s="3408"/>
      <c r="Z18" s="3408"/>
      <c r="AA18" s="3408"/>
      <c r="AB18" s="3408"/>
      <c r="AC18" s="3408"/>
      <c r="AD18" s="3408"/>
      <c r="AE18" s="3408"/>
      <c r="AF18" s="3408"/>
      <c r="AG18" s="3408"/>
      <c r="AH18" s="3408"/>
      <c r="AI18" s="3408"/>
      <c r="AJ18" s="3408"/>
      <c r="AK18" s="3408"/>
      <c r="AL18" s="3439"/>
      <c r="AM18" s="3439"/>
      <c r="AN18" s="2823"/>
    </row>
    <row r="19" spans="1:40" ht="66" customHeight="1" x14ac:dyDescent="0.2">
      <c r="A19" s="1498"/>
      <c r="B19" s="1499"/>
      <c r="C19" s="1506"/>
      <c r="D19" s="1499"/>
      <c r="E19" s="3308"/>
      <c r="F19" s="3309"/>
      <c r="G19" s="3303"/>
      <c r="H19" s="3334"/>
      <c r="I19" s="2817"/>
      <c r="J19" s="2836"/>
      <c r="K19" s="3345"/>
      <c r="L19" s="3420"/>
      <c r="M19" s="3334"/>
      <c r="N19" s="3337"/>
      <c r="O19" s="3031"/>
      <c r="P19" s="3334"/>
      <c r="Q19" s="2851"/>
      <c r="R19" s="1527" t="s">
        <v>1237</v>
      </c>
      <c r="S19" s="1512">
        <v>4750000</v>
      </c>
      <c r="T19" s="1593" t="s">
        <v>1282</v>
      </c>
      <c r="U19" s="1593" t="s">
        <v>79</v>
      </c>
      <c r="V19" s="3434"/>
      <c r="W19" s="3434"/>
      <c r="X19" s="3408"/>
      <c r="Y19" s="3408"/>
      <c r="Z19" s="3408"/>
      <c r="AA19" s="3408"/>
      <c r="AB19" s="3408"/>
      <c r="AC19" s="3408"/>
      <c r="AD19" s="3408"/>
      <c r="AE19" s="3408"/>
      <c r="AF19" s="3408"/>
      <c r="AG19" s="3408"/>
      <c r="AH19" s="3408"/>
      <c r="AI19" s="3408"/>
      <c r="AJ19" s="3408"/>
      <c r="AK19" s="3408"/>
      <c r="AL19" s="3439"/>
      <c r="AM19" s="3439"/>
      <c r="AN19" s="2823"/>
    </row>
    <row r="20" spans="1:40" ht="57.75" customHeight="1" x14ac:dyDescent="0.2">
      <c r="A20" s="1498"/>
      <c r="B20" s="1499"/>
      <c r="C20" s="1513"/>
      <c r="D20" s="1514"/>
      <c r="E20" s="3310"/>
      <c r="F20" s="3311"/>
      <c r="G20" s="3304"/>
      <c r="H20" s="3335"/>
      <c r="I20" s="2818"/>
      <c r="J20" s="2837"/>
      <c r="K20" s="3346"/>
      <c r="L20" s="3421"/>
      <c r="M20" s="3335"/>
      <c r="N20" s="3338"/>
      <c r="O20" s="3339"/>
      <c r="P20" s="3335"/>
      <c r="Q20" s="2852"/>
      <c r="R20" s="1665" t="s">
        <v>1238</v>
      </c>
      <c r="S20" s="1515">
        <v>4100000</v>
      </c>
      <c r="T20" s="1593" t="s">
        <v>1282</v>
      </c>
      <c r="U20" s="1593" t="s">
        <v>79</v>
      </c>
      <c r="V20" s="3435"/>
      <c r="W20" s="3435"/>
      <c r="X20" s="3427"/>
      <c r="Y20" s="3427"/>
      <c r="Z20" s="3427"/>
      <c r="AA20" s="3427"/>
      <c r="AB20" s="3427"/>
      <c r="AC20" s="3427"/>
      <c r="AD20" s="3427"/>
      <c r="AE20" s="3427"/>
      <c r="AF20" s="3427"/>
      <c r="AG20" s="3427"/>
      <c r="AH20" s="3427"/>
      <c r="AI20" s="3427"/>
      <c r="AJ20" s="3427"/>
      <c r="AK20" s="3427"/>
      <c r="AL20" s="3440"/>
      <c r="AM20" s="3440"/>
      <c r="AN20" s="2824"/>
    </row>
    <row r="21" spans="1:40" ht="15" x14ac:dyDescent="0.2">
      <c r="A21" s="1498"/>
      <c r="B21" s="1499"/>
      <c r="C21" s="1500">
        <v>17</v>
      </c>
      <c r="D21" s="1516" t="s">
        <v>1239</v>
      </c>
      <c r="E21" s="1517"/>
      <c r="F21" s="1517"/>
      <c r="G21" s="1517"/>
      <c r="H21" s="2207"/>
      <c r="I21" s="2207"/>
      <c r="J21" s="1517"/>
      <c r="K21" s="1517"/>
      <c r="L21" s="1517"/>
      <c r="M21" s="1518"/>
      <c r="N21" s="1517"/>
      <c r="O21" s="1517"/>
      <c r="P21" s="2207"/>
      <c r="Q21" s="2207"/>
      <c r="R21" s="2207"/>
      <c r="S21" s="1517"/>
      <c r="T21" s="1519"/>
      <c r="U21" s="1518"/>
      <c r="V21" s="1517"/>
      <c r="W21" s="1517"/>
      <c r="X21" s="1517"/>
      <c r="Y21" s="1517"/>
      <c r="Z21" s="1517"/>
      <c r="AA21" s="1517"/>
      <c r="AB21" s="1517"/>
      <c r="AC21" s="1517"/>
      <c r="AD21" s="1517"/>
      <c r="AE21" s="1517"/>
      <c r="AF21" s="1517"/>
      <c r="AG21" s="1517"/>
      <c r="AH21" s="1517"/>
      <c r="AI21" s="1517"/>
      <c r="AJ21" s="1517"/>
      <c r="AK21" s="1517"/>
      <c r="AL21" s="1517"/>
      <c r="AM21" s="1517"/>
      <c r="AN21" s="1428"/>
    </row>
    <row r="22" spans="1:40" ht="15" x14ac:dyDescent="0.2">
      <c r="A22" s="1498"/>
      <c r="B22" s="1499"/>
      <c r="C22" s="497"/>
      <c r="D22" s="498"/>
      <c r="E22" s="1371">
        <v>58</v>
      </c>
      <c r="F22" s="1507" t="s">
        <v>1240</v>
      </c>
      <c r="G22" s="1508"/>
      <c r="H22" s="2208"/>
      <c r="I22" s="2208"/>
      <c r="J22" s="1508"/>
      <c r="K22" s="1508"/>
      <c r="L22" s="1508"/>
      <c r="M22" s="1509"/>
      <c r="N22" s="1508"/>
      <c r="O22" s="1508"/>
      <c r="P22" s="2208"/>
      <c r="Q22" s="2208"/>
      <c r="R22" s="2210"/>
      <c r="S22" s="1508"/>
      <c r="T22" s="1510"/>
      <c r="U22" s="1509"/>
      <c r="V22" s="1508"/>
      <c r="W22" s="1508"/>
      <c r="X22" s="1508"/>
      <c r="Y22" s="1508"/>
      <c r="Z22" s="1508"/>
      <c r="AA22" s="1508"/>
      <c r="AB22" s="1508"/>
      <c r="AC22" s="1508"/>
      <c r="AD22" s="1508"/>
      <c r="AE22" s="1508"/>
      <c r="AF22" s="1508"/>
      <c r="AG22" s="1508"/>
      <c r="AH22" s="1508"/>
      <c r="AI22" s="1508"/>
      <c r="AJ22" s="1508"/>
      <c r="AK22" s="1508"/>
      <c r="AL22" s="1508"/>
      <c r="AM22" s="1508"/>
      <c r="AN22" s="1511"/>
    </row>
    <row r="23" spans="1:40" ht="51.75" customHeight="1" x14ac:dyDescent="0.2">
      <c r="A23" s="1498"/>
      <c r="B23" s="1499"/>
      <c r="C23" s="497"/>
      <c r="D23" s="498"/>
      <c r="E23" s="486"/>
      <c r="F23" s="488"/>
      <c r="G23" s="3447">
        <v>183</v>
      </c>
      <c r="H23" s="3313" t="s">
        <v>1241</v>
      </c>
      <c r="I23" s="3313" t="s">
        <v>1242</v>
      </c>
      <c r="J23" s="3448">
        <v>1</v>
      </c>
      <c r="K23" s="3344" t="s">
        <v>1243</v>
      </c>
      <c r="L23" s="3420" t="s">
        <v>1244</v>
      </c>
      <c r="M23" s="3334" t="s">
        <v>1245</v>
      </c>
      <c r="N23" s="3337">
        <f>SUM(S23:S29)/O23</f>
        <v>1</v>
      </c>
      <c r="O23" s="3031">
        <f>SUM(S23:S29)</f>
        <v>178850000</v>
      </c>
      <c r="P23" s="3334" t="s">
        <v>1246</v>
      </c>
      <c r="Q23" s="3463" t="s">
        <v>1247</v>
      </c>
      <c r="R23" s="1527" t="s">
        <v>2017</v>
      </c>
      <c r="S23" s="1521">
        <v>18590000</v>
      </c>
      <c r="T23" s="3303">
        <v>20</v>
      </c>
      <c r="U23" s="3313" t="s">
        <v>91</v>
      </c>
      <c r="V23" s="3413">
        <v>21730</v>
      </c>
      <c r="W23" s="3413">
        <v>20893</v>
      </c>
      <c r="X23" s="3413">
        <v>10228</v>
      </c>
      <c r="Y23" s="3413">
        <v>2061</v>
      </c>
      <c r="Z23" s="3413">
        <v>24230</v>
      </c>
      <c r="AA23" s="3413">
        <v>6104</v>
      </c>
      <c r="AB23" s="3413"/>
      <c r="AC23" s="3413"/>
      <c r="AD23" s="3413"/>
      <c r="AE23" s="3413"/>
      <c r="AF23" s="3413"/>
      <c r="AG23" s="3413"/>
      <c r="AH23" s="3413"/>
      <c r="AI23" s="3413"/>
      <c r="AJ23" s="3413"/>
      <c r="AK23" s="3414">
        <f>SUM(X23:AI29)</f>
        <v>42623</v>
      </c>
      <c r="AL23" s="3361">
        <v>43467</v>
      </c>
      <c r="AM23" s="3363">
        <v>43830</v>
      </c>
      <c r="AN23" s="2823" t="s">
        <v>2015</v>
      </c>
    </row>
    <row r="24" spans="1:40" ht="86.25" customHeight="1" x14ac:dyDescent="0.2">
      <c r="A24" s="1498"/>
      <c r="B24" s="1499"/>
      <c r="C24" s="497"/>
      <c r="D24" s="498"/>
      <c r="E24" s="497"/>
      <c r="F24" s="498"/>
      <c r="G24" s="3447"/>
      <c r="H24" s="3313"/>
      <c r="I24" s="3313"/>
      <c r="J24" s="3448"/>
      <c r="K24" s="3345"/>
      <c r="L24" s="3420"/>
      <c r="M24" s="3334"/>
      <c r="N24" s="3337"/>
      <c r="O24" s="3031"/>
      <c r="P24" s="3334"/>
      <c r="Q24" s="3464"/>
      <c r="R24" s="1527" t="s">
        <v>2018</v>
      </c>
      <c r="S24" s="1521">
        <v>40770000</v>
      </c>
      <c r="T24" s="3303"/>
      <c r="U24" s="3313"/>
      <c r="V24" s="3413"/>
      <c r="W24" s="3413"/>
      <c r="X24" s="3413"/>
      <c r="Y24" s="3413"/>
      <c r="Z24" s="3413"/>
      <c r="AA24" s="3413"/>
      <c r="AB24" s="3413"/>
      <c r="AC24" s="3413"/>
      <c r="AD24" s="3413"/>
      <c r="AE24" s="3413"/>
      <c r="AF24" s="3413"/>
      <c r="AG24" s="3413"/>
      <c r="AH24" s="3413"/>
      <c r="AI24" s="3413"/>
      <c r="AJ24" s="3413"/>
      <c r="AK24" s="3413"/>
      <c r="AL24" s="3362"/>
      <c r="AM24" s="3363"/>
      <c r="AN24" s="2823"/>
    </row>
    <row r="25" spans="1:40" ht="55.5" customHeight="1" x14ac:dyDescent="0.2">
      <c r="A25" s="1498"/>
      <c r="B25" s="1499"/>
      <c r="C25" s="497"/>
      <c r="D25" s="498"/>
      <c r="E25" s="497"/>
      <c r="F25" s="498"/>
      <c r="G25" s="3447"/>
      <c r="H25" s="3313"/>
      <c r="I25" s="3313"/>
      <c r="J25" s="3448"/>
      <c r="K25" s="3345"/>
      <c r="L25" s="3420"/>
      <c r="M25" s="3334"/>
      <c r="N25" s="3337"/>
      <c r="O25" s="3031"/>
      <c r="P25" s="3334"/>
      <c r="Q25" s="3464"/>
      <c r="R25" s="1527" t="s">
        <v>2019</v>
      </c>
      <c r="S25" s="1521">
        <v>37180000</v>
      </c>
      <c r="T25" s="3303"/>
      <c r="U25" s="3313"/>
      <c r="V25" s="3413"/>
      <c r="W25" s="3413"/>
      <c r="X25" s="3413"/>
      <c r="Y25" s="3413"/>
      <c r="Z25" s="3413"/>
      <c r="AA25" s="3413"/>
      <c r="AB25" s="3413"/>
      <c r="AC25" s="3413"/>
      <c r="AD25" s="3413"/>
      <c r="AE25" s="3413"/>
      <c r="AF25" s="3413"/>
      <c r="AG25" s="3413"/>
      <c r="AH25" s="3413"/>
      <c r="AI25" s="3413"/>
      <c r="AJ25" s="3413"/>
      <c r="AK25" s="3413"/>
      <c r="AL25" s="3362"/>
      <c r="AM25" s="3363"/>
      <c r="AN25" s="2823"/>
    </row>
    <row r="26" spans="1:40" ht="51.75" customHeight="1" x14ac:dyDescent="0.2">
      <c r="A26" s="1498"/>
      <c r="B26" s="1499"/>
      <c r="C26" s="497"/>
      <c r="D26" s="498"/>
      <c r="E26" s="497"/>
      <c r="F26" s="498"/>
      <c r="G26" s="3447"/>
      <c r="H26" s="3313"/>
      <c r="I26" s="3313"/>
      <c r="J26" s="3448"/>
      <c r="K26" s="3345"/>
      <c r="L26" s="3420"/>
      <c r="M26" s="3334"/>
      <c r="N26" s="3337"/>
      <c r="O26" s="3031"/>
      <c r="P26" s="3334"/>
      <c r="Q26" s="3464"/>
      <c r="R26" s="1527" t="s">
        <v>2020</v>
      </c>
      <c r="S26" s="1521">
        <v>37180000</v>
      </c>
      <c r="T26" s="3303"/>
      <c r="U26" s="3313"/>
      <c r="V26" s="3413"/>
      <c r="W26" s="3413"/>
      <c r="X26" s="3413"/>
      <c r="Y26" s="3413"/>
      <c r="Z26" s="3413"/>
      <c r="AA26" s="3413"/>
      <c r="AB26" s="3413"/>
      <c r="AC26" s="3413"/>
      <c r="AD26" s="3413"/>
      <c r="AE26" s="3413"/>
      <c r="AF26" s="3413"/>
      <c r="AG26" s="3413"/>
      <c r="AH26" s="3413"/>
      <c r="AI26" s="3413"/>
      <c r="AJ26" s="3413"/>
      <c r="AK26" s="3413"/>
      <c r="AL26" s="3362"/>
      <c r="AM26" s="3363"/>
      <c r="AN26" s="2823"/>
    </row>
    <row r="27" spans="1:40" ht="45.75" customHeight="1" x14ac:dyDescent="0.2">
      <c r="A27" s="1498"/>
      <c r="B27" s="1499"/>
      <c r="C27" s="497"/>
      <c r="D27" s="498"/>
      <c r="E27" s="497"/>
      <c r="F27" s="498"/>
      <c r="G27" s="3447"/>
      <c r="H27" s="3313"/>
      <c r="I27" s="3313"/>
      <c r="J27" s="3448"/>
      <c r="K27" s="3345"/>
      <c r="L27" s="3420"/>
      <c r="M27" s="3334"/>
      <c r="N27" s="3337"/>
      <c r="O27" s="3031"/>
      <c r="P27" s="3334"/>
      <c r="Q27" s="3464"/>
      <c r="R27" s="1527" t="s">
        <v>2021</v>
      </c>
      <c r="S27" s="1521">
        <v>31130000</v>
      </c>
      <c r="T27" s="3303"/>
      <c r="U27" s="3313"/>
      <c r="V27" s="3413"/>
      <c r="W27" s="3413"/>
      <c r="X27" s="3413"/>
      <c r="Y27" s="3413"/>
      <c r="Z27" s="3413"/>
      <c r="AA27" s="3413"/>
      <c r="AB27" s="3413"/>
      <c r="AC27" s="3413"/>
      <c r="AD27" s="3413"/>
      <c r="AE27" s="3413"/>
      <c r="AF27" s="3413"/>
      <c r="AG27" s="3413"/>
      <c r="AH27" s="3413"/>
      <c r="AI27" s="3413"/>
      <c r="AJ27" s="3413"/>
      <c r="AK27" s="3413"/>
      <c r="AL27" s="3362"/>
      <c r="AM27" s="3363"/>
      <c r="AN27" s="2823"/>
    </row>
    <row r="28" spans="1:40" ht="33.75" customHeight="1" x14ac:dyDescent="0.2">
      <c r="A28" s="1498"/>
      <c r="B28" s="1499"/>
      <c r="C28" s="497"/>
      <c r="D28" s="498"/>
      <c r="E28" s="497"/>
      <c r="F28" s="498"/>
      <c r="G28" s="3447"/>
      <c r="H28" s="3313"/>
      <c r="I28" s="3313"/>
      <c r="J28" s="3448"/>
      <c r="K28" s="3345"/>
      <c r="L28" s="3420"/>
      <c r="M28" s="3334"/>
      <c r="N28" s="3337"/>
      <c r="O28" s="3031"/>
      <c r="P28" s="3334"/>
      <c r="Q28" s="2850" t="s">
        <v>1248</v>
      </c>
      <c r="R28" s="1665" t="s">
        <v>1249</v>
      </c>
      <c r="S28" s="1522">
        <v>6000000</v>
      </c>
      <c r="T28" s="3303"/>
      <c r="U28" s="3313"/>
      <c r="V28" s="3413"/>
      <c r="W28" s="3413"/>
      <c r="X28" s="3413"/>
      <c r="Y28" s="3413"/>
      <c r="Z28" s="3413"/>
      <c r="AA28" s="3413"/>
      <c r="AB28" s="3413"/>
      <c r="AC28" s="3413"/>
      <c r="AD28" s="3413"/>
      <c r="AE28" s="3413"/>
      <c r="AF28" s="3413"/>
      <c r="AG28" s="3413"/>
      <c r="AH28" s="3413"/>
      <c r="AI28" s="3413"/>
      <c r="AJ28" s="3413"/>
      <c r="AK28" s="3413"/>
      <c r="AL28" s="3362"/>
      <c r="AM28" s="3363"/>
      <c r="AN28" s="2823"/>
    </row>
    <row r="29" spans="1:40" ht="31.5" customHeight="1" x14ac:dyDescent="0.2">
      <c r="A29" s="1498"/>
      <c r="B29" s="1499"/>
      <c r="C29" s="497"/>
      <c r="D29" s="498"/>
      <c r="E29" s="497"/>
      <c r="F29" s="498"/>
      <c r="G29" s="3447"/>
      <c r="H29" s="3313"/>
      <c r="I29" s="3313"/>
      <c r="J29" s="3449"/>
      <c r="K29" s="3345"/>
      <c r="L29" s="3420"/>
      <c r="M29" s="3334"/>
      <c r="N29" s="3337"/>
      <c r="O29" s="3029"/>
      <c r="P29" s="3334"/>
      <c r="Q29" s="2851"/>
      <c r="R29" s="1665" t="s">
        <v>1250</v>
      </c>
      <c r="S29" s="1512">
        <v>8000000</v>
      </c>
      <c r="T29" s="3303"/>
      <c r="U29" s="3313"/>
      <c r="V29" s="3413"/>
      <c r="W29" s="3413"/>
      <c r="X29" s="3413"/>
      <c r="Y29" s="3413"/>
      <c r="Z29" s="3413"/>
      <c r="AA29" s="3413"/>
      <c r="AB29" s="3413"/>
      <c r="AC29" s="3413"/>
      <c r="AD29" s="3413"/>
      <c r="AE29" s="3413"/>
      <c r="AF29" s="3413"/>
      <c r="AG29" s="3413"/>
      <c r="AH29" s="3413"/>
      <c r="AI29" s="3413"/>
      <c r="AJ29" s="3413"/>
      <c r="AK29" s="3011"/>
      <c r="AL29" s="3362"/>
      <c r="AM29" s="3361"/>
      <c r="AN29" s="2823"/>
    </row>
    <row r="30" spans="1:40" ht="28.5" customHeight="1" x14ac:dyDescent="0.2">
      <c r="A30" s="1498"/>
      <c r="B30" s="1499"/>
      <c r="C30" s="497"/>
      <c r="D30" s="498"/>
      <c r="E30" s="1371">
        <v>59</v>
      </c>
      <c r="F30" s="1507" t="s">
        <v>1251</v>
      </c>
      <c r="G30" s="1523"/>
      <c r="H30" s="2208"/>
      <c r="I30" s="2208"/>
      <c r="J30" s="1508"/>
      <c r="K30" s="1508"/>
      <c r="L30" s="1508"/>
      <c r="M30" s="1509"/>
      <c r="N30" s="1508"/>
      <c r="O30" s="1508"/>
      <c r="P30" s="2208"/>
      <c r="Q30" s="2210"/>
      <c r="R30" s="2208" t="s">
        <v>657</v>
      </c>
      <c r="S30" s="1508"/>
      <c r="T30" s="1510"/>
      <c r="U30" s="1509"/>
      <c r="V30" s="1508"/>
      <c r="W30" s="1508"/>
      <c r="X30" s="1508"/>
      <c r="Y30" s="1508"/>
      <c r="Z30" s="1508"/>
      <c r="AA30" s="1508"/>
      <c r="AB30" s="1508"/>
      <c r="AC30" s="1508"/>
      <c r="AD30" s="1508"/>
      <c r="AE30" s="1508"/>
      <c r="AF30" s="1508"/>
      <c r="AG30" s="1508"/>
      <c r="AH30" s="1508"/>
      <c r="AI30" s="1508"/>
      <c r="AJ30" s="1508"/>
      <c r="AK30" s="1508"/>
      <c r="AL30" s="1508"/>
      <c r="AM30" s="1508"/>
      <c r="AN30" s="1511"/>
    </row>
    <row r="31" spans="1:40" ht="52.5" customHeight="1" x14ac:dyDescent="0.2">
      <c r="A31" s="1498"/>
      <c r="B31" s="1499"/>
      <c r="C31" s="497"/>
      <c r="D31" s="498"/>
      <c r="E31" s="1524"/>
      <c r="F31" s="1525"/>
      <c r="G31" s="3415">
        <v>184</v>
      </c>
      <c r="H31" s="3416" t="s">
        <v>1252</v>
      </c>
      <c r="I31" s="2834" t="s">
        <v>1253</v>
      </c>
      <c r="J31" s="3026">
        <v>1</v>
      </c>
      <c r="K31" s="3418" t="s">
        <v>1261</v>
      </c>
      <c r="L31" s="3419" t="s">
        <v>1254</v>
      </c>
      <c r="M31" s="3422" t="s">
        <v>1255</v>
      </c>
      <c r="N31" s="3336">
        <f>SUM(S31:S37)/O31</f>
        <v>0.52774498229043687</v>
      </c>
      <c r="O31" s="3339">
        <f>SUM(S31:S43)</f>
        <v>169400000</v>
      </c>
      <c r="P31" s="3425" t="s">
        <v>1256</v>
      </c>
      <c r="Q31" s="3057" t="s">
        <v>1257</v>
      </c>
      <c r="R31" s="1527" t="s">
        <v>2370</v>
      </c>
      <c r="S31" s="1512">
        <v>12600000</v>
      </c>
      <c r="T31" s="3312" t="s">
        <v>1282</v>
      </c>
      <c r="U31" s="3312" t="s">
        <v>79</v>
      </c>
      <c r="V31" s="3426">
        <f>(66444+22325)*30%+(156158*1%)</f>
        <v>28192.28</v>
      </c>
      <c r="W31" s="3426">
        <f>(69670+23382)*30%+(149648*1%)</f>
        <v>29412.079999999998</v>
      </c>
      <c r="X31" s="3398">
        <f>(136114*30%)</f>
        <v>40834.199999999997</v>
      </c>
      <c r="Y31" s="3409">
        <f>(45707*30%)</f>
        <v>13712.1</v>
      </c>
      <c r="Z31" s="3409">
        <f>(305806*1%)</f>
        <v>3058.06</v>
      </c>
      <c r="AA31" s="3398"/>
      <c r="AB31" s="3398"/>
      <c r="AC31" s="3398"/>
      <c r="AD31" s="3398"/>
      <c r="AE31" s="3398"/>
      <c r="AF31" s="3398"/>
      <c r="AG31" s="3398"/>
      <c r="AH31" s="3398"/>
      <c r="AI31" s="3398"/>
      <c r="AJ31" s="3398"/>
      <c r="AK31" s="3465">
        <f>SUM(V31:W41)</f>
        <v>57604.36</v>
      </c>
      <c r="AL31" s="3302">
        <v>43467</v>
      </c>
      <c r="AM31" s="3302">
        <v>43830</v>
      </c>
      <c r="AN31" s="2398" t="s">
        <v>2015</v>
      </c>
    </row>
    <row r="32" spans="1:40" ht="54.75" customHeight="1" x14ac:dyDescent="0.2">
      <c r="A32" s="1498"/>
      <c r="B32" s="1499"/>
      <c r="C32" s="497"/>
      <c r="D32" s="498"/>
      <c r="E32" s="1524"/>
      <c r="F32" s="1525"/>
      <c r="G32" s="3415"/>
      <c r="H32" s="3417"/>
      <c r="I32" s="2817"/>
      <c r="J32" s="3027"/>
      <c r="K32" s="3418"/>
      <c r="L32" s="3420"/>
      <c r="M32" s="3423"/>
      <c r="N32" s="3337"/>
      <c r="O32" s="3339"/>
      <c r="P32" s="3425"/>
      <c r="Q32" s="3057"/>
      <c r="R32" s="2125" t="s">
        <v>2371</v>
      </c>
      <c r="S32" s="1515">
        <v>12100000</v>
      </c>
      <c r="T32" s="3303"/>
      <c r="U32" s="3303"/>
      <c r="V32" s="3426"/>
      <c r="W32" s="3426"/>
      <c r="X32" s="3398"/>
      <c r="Y32" s="3409"/>
      <c r="Z32" s="3409"/>
      <c r="AA32" s="3398"/>
      <c r="AB32" s="3398"/>
      <c r="AC32" s="3398"/>
      <c r="AD32" s="3398"/>
      <c r="AE32" s="3398"/>
      <c r="AF32" s="3398"/>
      <c r="AG32" s="3398"/>
      <c r="AH32" s="3398"/>
      <c r="AI32" s="3398"/>
      <c r="AJ32" s="3398"/>
      <c r="AK32" s="3465"/>
      <c r="AL32" s="3302"/>
      <c r="AM32" s="3302"/>
      <c r="AN32" s="2398"/>
    </row>
    <row r="33" spans="1:256" ht="60.75" customHeight="1" x14ac:dyDescent="0.2">
      <c r="A33" s="1498"/>
      <c r="B33" s="1499"/>
      <c r="C33" s="497"/>
      <c r="D33" s="498"/>
      <c r="E33" s="1524"/>
      <c r="F33" s="1525"/>
      <c r="G33" s="3415"/>
      <c r="H33" s="3417"/>
      <c r="I33" s="2817"/>
      <c r="J33" s="3027"/>
      <c r="K33" s="3418"/>
      <c r="L33" s="3420"/>
      <c r="M33" s="3423"/>
      <c r="N33" s="3337"/>
      <c r="O33" s="3339"/>
      <c r="P33" s="3425"/>
      <c r="Q33" s="3057"/>
      <c r="R33" s="2125" t="s">
        <v>1258</v>
      </c>
      <c r="S33" s="1522">
        <v>20000000</v>
      </c>
      <c r="T33" s="3303"/>
      <c r="U33" s="3303"/>
      <c r="V33" s="3426"/>
      <c r="W33" s="3426"/>
      <c r="X33" s="3398"/>
      <c r="Y33" s="3409"/>
      <c r="Z33" s="3409"/>
      <c r="AA33" s="3398"/>
      <c r="AB33" s="3398"/>
      <c r="AC33" s="3398"/>
      <c r="AD33" s="3398"/>
      <c r="AE33" s="3398"/>
      <c r="AF33" s="3398"/>
      <c r="AG33" s="3398"/>
      <c r="AH33" s="3398"/>
      <c r="AI33" s="3398"/>
      <c r="AJ33" s="3398"/>
      <c r="AK33" s="3465"/>
      <c r="AL33" s="3302"/>
      <c r="AM33" s="3302"/>
      <c r="AN33" s="2398"/>
    </row>
    <row r="34" spans="1:256" ht="69" customHeight="1" x14ac:dyDescent="0.2">
      <c r="A34" s="1498"/>
      <c r="B34" s="1499"/>
      <c r="C34" s="497"/>
      <c r="D34" s="498"/>
      <c r="E34" s="1524"/>
      <c r="F34" s="1525"/>
      <c r="G34" s="3415"/>
      <c r="H34" s="3417"/>
      <c r="I34" s="2817"/>
      <c r="J34" s="3027"/>
      <c r="K34" s="3418"/>
      <c r="L34" s="3420"/>
      <c r="M34" s="3423"/>
      <c r="N34" s="3337"/>
      <c r="O34" s="3339"/>
      <c r="P34" s="3425"/>
      <c r="Q34" s="3057"/>
      <c r="R34" s="2125" t="s">
        <v>1259</v>
      </c>
      <c r="S34" s="1522">
        <v>29400000</v>
      </c>
      <c r="T34" s="3303"/>
      <c r="U34" s="3303"/>
      <c r="V34" s="3426"/>
      <c r="W34" s="3426"/>
      <c r="X34" s="3398"/>
      <c r="Y34" s="3409"/>
      <c r="Z34" s="3409"/>
      <c r="AA34" s="3398"/>
      <c r="AB34" s="3398"/>
      <c r="AC34" s="3398"/>
      <c r="AD34" s="3398"/>
      <c r="AE34" s="3398"/>
      <c r="AF34" s="3398"/>
      <c r="AG34" s="3398"/>
      <c r="AH34" s="3398"/>
      <c r="AI34" s="3398"/>
      <c r="AJ34" s="3398"/>
      <c r="AK34" s="3465"/>
      <c r="AL34" s="3302"/>
      <c r="AM34" s="3302"/>
      <c r="AN34" s="2398"/>
    </row>
    <row r="35" spans="1:256" ht="89.25" customHeight="1" x14ac:dyDescent="0.2">
      <c r="A35" s="1498"/>
      <c r="B35" s="1499"/>
      <c r="C35" s="497"/>
      <c r="D35" s="498"/>
      <c r="E35" s="1524"/>
      <c r="F35" s="1525"/>
      <c r="G35" s="3415"/>
      <c r="H35" s="3417"/>
      <c r="I35" s="2817"/>
      <c r="J35" s="3027"/>
      <c r="K35" s="3418"/>
      <c r="L35" s="3420"/>
      <c r="M35" s="3423"/>
      <c r="N35" s="3337"/>
      <c r="O35" s="3339"/>
      <c r="P35" s="3425"/>
      <c r="Q35" s="3057"/>
      <c r="R35" s="2125" t="s">
        <v>1260</v>
      </c>
      <c r="S35" s="1522">
        <v>11300000</v>
      </c>
      <c r="T35" s="3303"/>
      <c r="U35" s="3303"/>
      <c r="V35" s="3426"/>
      <c r="W35" s="3426"/>
      <c r="X35" s="3398"/>
      <c r="Y35" s="3409"/>
      <c r="Z35" s="3409"/>
      <c r="AA35" s="3398"/>
      <c r="AB35" s="3398"/>
      <c r="AC35" s="3398"/>
      <c r="AD35" s="3398"/>
      <c r="AE35" s="3398"/>
      <c r="AF35" s="3398"/>
      <c r="AG35" s="3398"/>
      <c r="AH35" s="3398"/>
      <c r="AI35" s="3398"/>
      <c r="AJ35" s="3398"/>
      <c r="AK35" s="3465"/>
      <c r="AL35" s="3302"/>
      <c r="AM35" s="3302"/>
      <c r="AN35" s="2398"/>
    </row>
    <row r="36" spans="1:256" ht="82.5" customHeight="1" x14ac:dyDescent="0.2">
      <c r="A36" s="1498"/>
      <c r="B36" s="1499"/>
      <c r="C36" s="497"/>
      <c r="D36" s="498"/>
      <c r="E36" s="1524"/>
      <c r="F36" s="1525"/>
      <c r="G36" s="3415"/>
      <c r="H36" s="3417"/>
      <c r="I36" s="2817"/>
      <c r="J36" s="3027"/>
      <c r="K36" s="3418"/>
      <c r="L36" s="3420"/>
      <c r="M36" s="3423"/>
      <c r="N36" s="3337"/>
      <c r="O36" s="3339"/>
      <c r="P36" s="3425"/>
      <c r="Q36" s="3057"/>
      <c r="R36" s="1527" t="s">
        <v>1262</v>
      </c>
      <c r="S36" s="1522">
        <v>0</v>
      </c>
      <c r="T36" s="3303"/>
      <c r="U36" s="3303"/>
      <c r="V36" s="3426"/>
      <c r="W36" s="3426"/>
      <c r="X36" s="3398"/>
      <c r="Y36" s="3409"/>
      <c r="Z36" s="3409"/>
      <c r="AA36" s="3398"/>
      <c r="AB36" s="3398"/>
      <c r="AC36" s="3398"/>
      <c r="AD36" s="3398"/>
      <c r="AE36" s="3398"/>
      <c r="AF36" s="3398"/>
      <c r="AG36" s="3398"/>
      <c r="AH36" s="3398"/>
      <c r="AI36" s="3398"/>
      <c r="AJ36" s="3398"/>
      <c r="AK36" s="3465"/>
      <c r="AL36" s="3302"/>
      <c r="AM36" s="3302"/>
      <c r="AN36" s="2398"/>
    </row>
    <row r="37" spans="1:256" ht="27.75" customHeight="1" x14ac:dyDescent="0.2">
      <c r="A37" s="1498"/>
      <c r="B37" s="1499"/>
      <c r="C37" s="497"/>
      <c r="D37" s="498"/>
      <c r="E37" s="1524"/>
      <c r="F37" s="1525"/>
      <c r="G37" s="3415"/>
      <c r="H37" s="3417"/>
      <c r="I37" s="2817"/>
      <c r="J37" s="3027"/>
      <c r="K37" s="3418"/>
      <c r="L37" s="3420"/>
      <c r="M37" s="3423"/>
      <c r="N37" s="3337"/>
      <c r="O37" s="3339"/>
      <c r="P37" s="3425"/>
      <c r="Q37" s="3057"/>
      <c r="R37" s="1527" t="s">
        <v>1263</v>
      </c>
      <c r="S37" s="1522">
        <v>4000000</v>
      </c>
      <c r="T37" s="3303"/>
      <c r="U37" s="3303"/>
      <c r="V37" s="3426"/>
      <c r="W37" s="3426"/>
      <c r="X37" s="3398"/>
      <c r="Y37" s="3409"/>
      <c r="Z37" s="3409"/>
      <c r="AA37" s="3398"/>
      <c r="AB37" s="3398"/>
      <c r="AC37" s="3398"/>
      <c r="AD37" s="3398"/>
      <c r="AE37" s="3398"/>
      <c r="AF37" s="3398"/>
      <c r="AG37" s="3398"/>
      <c r="AH37" s="3398"/>
      <c r="AI37" s="3398"/>
      <c r="AJ37" s="3398"/>
      <c r="AK37" s="3465"/>
      <c r="AL37" s="3302"/>
      <c r="AM37" s="3302"/>
      <c r="AN37" s="2398"/>
    </row>
    <row r="38" spans="1:256" ht="57" customHeight="1" x14ac:dyDescent="0.2">
      <c r="A38" s="1498"/>
      <c r="B38" s="1499"/>
      <c r="C38" s="497"/>
      <c r="D38" s="498"/>
      <c r="E38" s="1524"/>
      <c r="F38" s="1526"/>
      <c r="G38" s="3400">
        <v>185</v>
      </c>
      <c r="H38" s="3305" t="s">
        <v>1264</v>
      </c>
      <c r="I38" s="2834" t="s">
        <v>1265</v>
      </c>
      <c r="J38" s="3026">
        <v>1</v>
      </c>
      <c r="K38" s="3418"/>
      <c r="L38" s="3420"/>
      <c r="M38" s="3423"/>
      <c r="N38" s="3336">
        <f>SUM(S38:S40)/O31</f>
        <v>0.23612750885478159</v>
      </c>
      <c r="O38" s="3339"/>
      <c r="P38" s="3374"/>
      <c r="Q38" s="3410" t="s">
        <v>1266</v>
      </c>
      <c r="R38" s="1527" t="s">
        <v>1267</v>
      </c>
      <c r="S38" s="1515">
        <v>19000000</v>
      </c>
      <c r="T38" s="3303"/>
      <c r="U38" s="3303"/>
      <c r="V38" s="3426"/>
      <c r="W38" s="3426"/>
      <c r="X38" s="3398"/>
      <c r="Y38" s="3409"/>
      <c r="Z38" s="3409"/>
      <c r="AA38" s="3398"/>
      <c r="AB38" s="3398"/>
      <c r="AC38" s="3398"/>
      <c r="AD38" s="3398"/>
      <c r="AE38" s="3398"/>
      <c r="AF38" s="3398"/>
      <c r="AG38" s="3398"/>
      <c r="AH38" s="3398"/>
      <c r="AI38" s="3398"/>
      <c r="AJ38" s="3398"/>
      <c r="AK38" s="3465"/>
      <c r="AL38" s="3302"/>
      <c r="AM38" s="3302"/>
      <c r="AN38" s="2398"/>
    </row>
    <row r="39" spans="1:256" ht="46.5" customHeight="1" x14ac:dyDescent="0.2">
      <c r="A39" s="1498"/>
      <c r="B39" s="1499"/>
      <c r="C39" s="497"/>
      <c r="D39" s="498"/>
      <c r="E39" s="1524"/>
      <c r="F39" s="1526"/>
      <c r="G39" s="3400"/>
      <c r="H39" s="3313"/>
      <c r="I39" s="2817"/>
      <c r="J39" s="3027"/>
      <c r="K39" s="3418"/>
      <c r="L39" s="3420"/>
      <c r="M39" s="3423"/>
      <c r="N39" s="3337"/>
      <c r="O39" s="3339"/>
      <c r="P39" s="3374"/>
      <c r="Q39" s="3410"/>
      <c r="R39" s="1527" t="s">
        <v>1268</v>
      </c>
      <c r="S39" s="1515">
        <v>18600000</v>
      </c>
      <c r="T39" s="3303"/>
      <c r="U39" s="3303"/>
      <c r="V39" s="3426"/>
      <c r="W39" s="3426"/>
      <c r="X39" s="3398"/>
      <c r="Y39" s="3409"/>
      <c r="Z39" s="3409"/>
      <c r="AA39" s="3398"/>
      <c r="AB39" s="3398"/>
      <c r="AC39" s="3398"/>
      <c r="AD39" s="3398"/>
      <c r="AE39" s="3398"/>
      <c r="AF39" s="3398"/>
      <c r="AG39" s="3398"/>
      <c r="AH39" s="3398"/>
      <c r="AI39" s="3398"/>
      <c r="AJ39" s="3398"/>
      <c r="AK39" s="3465"/>
      <c r="AL39" s="3302"/>
      <c r="AM39" s="3302"/>
      <c r="AN39" s="2398"/>
    </row>
    <row r="40" spans="1:256" ht="70.5" customHeight="1" x14ac:dyDescent="0.2">
      <c r="A40" s="1498"/>
      <c r="B40" s="1499"/>
      <c r="C40" s="497"/>
      <c r="D40" s="498"/>
      <c r="E40" s="1524"/>
      <c r="F40" s="1526"/>
      <c r="G40" s="3401"/>
      <c r="H40" s="3306"/>
      <c r="I40" s="2818"/>
      <c r="J40" s="3028"/>
      <c r="K40" s="3418"/>
      <c r="L40" s="3420"/>
      <c r="M40" s="3423"/>
      <c r="N40" s="3338"/>
      <c r="O40" s="3339"/>
      <c r="P40" s="3374"/>
      <c r="Q40" s="3411"/>
      <c r="R40" s="1527" t="s">
        <v>1269</v>
      </c>
      <c r="S40" s="1515">
        <v>2400000</v>
      </c>
      <c r="T40" s="3303"/>
      <c r="U40" s="3303"/>
      <c r="V40" s="3426"/>
      <c r="W40" s="3426"/>
      <c r="X40" s="3398"/>
      <c r="Y40" s="3409"/>
      <c r="Z40" s="3409"/>
      <c r="AA40" s="3398"/>
      <c r="AB40" s="3398"/>
      <c r="AC40" s="3398"/>
      <c r="AD40" s="3398"/>
      <c r="AE40" s="3398"/>
      <c r="AF40" s="3398"/>
      <c r="AG40" s="3398"/>
      <c r="AH40" s="3398"/>
      <c r="AI40" s="3398"/>
      <c r="AJ40" s="3398"/>
      <c r="AK40" s="3465"/>
      <c r="AL40" s="3302"/>
      <c r="AM40" s="3302"/>
      <c r="AN40" s="2398"/>
    </row>
    <row r="41" spans="1:256" ht="85.5" customHeight="1" x14ac:dyDescent="0.2">
      <c r="A41" s="1498"/>
      <c r="B41" s="1499"/>
      <c r="C41" s="497"/>
      <c r="D41" s="498"/>
      <c r="E41" s="1524"/>
      <c r="F41" s="1525"/>
      <c r="G41" s="3415">
        <v>186</v>
      </c>
      <c r="H41" s="3375" t="s">
        <v>2022</v>
      </c>
      <c r="I41" s="2846" t="s">
        <v>1270</v>
      </c>
      <c r="J41" s="3398">
        <v>1</v>
      </c>
      <c r="K41" s="3418"/>
      <c r="L41" s="3420"/>
      <c r="M41" s="3423"/>
      <c r="N41" s="3348">
        <f>SUM(S41:S43)/O31</f>
        <v>0.23612750885478159</v>
      </c>
      <c r="O41" s="3339"/>
      <c r="P41" s="3374"/>
      <c r="Q41" s="3412" t="s">
        <v>1271</v>
      </c>
      <c r="R41" s="1528" t="s">
        <v>1272</v>
      </c>
      <c r="S41" s="1515">
        <v>25000000</v>
      </c>
      <c r="T41" s="3303"/>
      <c r="U41" s="3303"/>
      <c r="V41" s="3426"/>
      <c r="W41" s="3426"/>
      <c r="X41" s="3398"/>
      <c r="Y41" s="3409"/>
      <c r="Z41" s="3409"/>
      <c r="AA41" s="3398"/>
      <c r="AB41" s="3398"/>
      <c r="AC41" s="3398"/>
      <c r="AD41" s="3398"/>
      <c r="AE41" s="3398"/>
      <c r="AF41" s="3398"/>
      <c r="AG41" s="3398"/>
      <c r="AH41" s="3398"/>
      <c r="AI41" s="3398"/>
      <c r="AJ41" s="3398"/>
      <c r="AK41" s="3465"/>
      <c r="AL41" s="3302"/>
      <c r="AM41" s="3302"/>
      <c r="AN41" s="2398"/>
    </row>
    <row r="42" spans="1:256" ht="64.5" customHeight="1" x14ac:dyDescent="0.2">
      <c r="A42" s="1498"/>
      <c r="B42" s="1499"/>
      <c r="C42" s="497"/>
      <c r="D42" s="498"/>
      <c r="E42" s="1524"/>
      <c r="F42" s="1525"/>
      <c r="G42" s="3415"/>
      <c r="H42" s="3375"/>
      <c r="I42" s="2846"/>
      <c r="J42" s="3398"/>
      <c r="K42" s="3418"/>
      <c r="L42" s="3420"/>
      <c r="M42" s="3423"/>
      <c r="N42" s="3348"/>
      <c r="O42" s="3339"/>
      <c r="P42" s="3374"/>
      <c r="Q42" s="3410"/>
      <c r="R42" s="1528" t="s">
        <v>1273</v>
      </c>
      <c r="S42" s="1515">
        <v>8500000</v>
      </c>
      <c r="T42" s="3303"/>
      <c r="U42" s="3303"/>
      <c r="V42" s="3426"/>
      <c r="W42" s="3426"/>
      <c r="X42" s="3398"/>
      <c r="Y42" s="3409"/>
      <c r="Z42" s="3409"/>
      <c r="AA42" s="3398"/>
      <c r="AB42" s="3398"/>
      <c r="AC42" s="3398"/>
      <c r="AD42" s="3398"/>
      <c r="AE42" s="3398"/>
      <c r="AF42" s="3398"/>
      <c r="AG42" s="3398"/>
      <c r="AH42" s="3398"/>
      <c r="AI42" s="3398"/>
      <c r="AJ42" s="3398"/>
      <c r="AK42" s="3465"/>
      <c r="AL42" s="3302"/>
      <c r="AM42" s="3302"/>
      <c r="AN42" s="2398"/>
    </row>
    <row r="43" spans="1:256" ht="71.25" x14ac:dyDescent="0.2">
      <c r="A43" s="1498"/>
      <c r="B43" s="1499"/>
      <c r="C43" s="497"/>
      <c r="D43" s="498"/>
      <c r="E43" s="1524"/>
      <c r="F43" s="1525"/>
      <c r="G43" s="3415"/>
      <c r="H43" s="3375"/>
      <c r="I43" s="2846"/>
      <c r="J43" s="3398"/>
      <c r="K43" s="3418"/>
      <c r="L43" s="3421"/>
      <c r="M43" s="3424"/>
      <c r="N43" s="3348"/>
      <c r="O43" s="3339"/>
      <c r="P43" s="3374"/>
      <c r="Q43" s="3411"/>
      <c r="R43" s="1529" t="s">
        <v>2023</v>
      </c>
      <c r="S43" s="1515">
        <v>6500000</v>
      </c>
      <c r="T43" s="3304"/>
      <c r="U43" s="3304"/>
      <c r="V43" s="3426"/>
      <c r="W43" s="3426"/>
      <c r="X43" s="3398"/>
      <c r="Y43" s="3409"/>
      <c r="Z43" s="3409"/>
      <c r="AA43" s="3398"/>
      <c r="AB43" s="3398"/>
      <c r="AC43" s="3398"/>
      <c r="AD43" s="3398"/>
      <c r="AE43" s="3398"/>
      <c r="AF43" s="3398"/>
      <c r="AG43" s="3398"/>
      <c r="AH43" s="3398"/>
      <c r="AI43" s="3398"/>
      <c r="AJ43" s="3398"/>
      <c r="AK43" s="3465"/>
      <c r="AL43" s="3302"/>
      <c r="AM43" s="3302"/>
      <c r="AN43" s="2398"/>
    </row>
    <row r="44" spans="1:256" ht="15" x14ac:dyDescent="0.2">
      <c r="A44" s="1498"/>
      <c r="B44" s="1499"/>
      <c r="C44" s="497"/>
      <c r="D44" s="498"/>
      <c r="E44" s="1530">
        <v>60</v>
      </c>
      <c r="F44" s="1507" t="s">
        <v>1274</v>
      </c>
      <c r="G44" s="1508"/>
      <c r="H44" s="2208"/>
      <c r="I44" s="2208"/>
      <c r="J44" s="1508"/>
      <c r="K44" s="1508"/>
      <c r="L44" s="1508"/>
      <c r="M44" s="1509"/>
      <c r="N44" s="1508"/>
      <c r="O44" s="1508"/>
      <c r="P44" s="2208"/>
      <c r="Q44" s="2208"/>
      <c r="R44" s="2208"/>
      <c r="S44" s="1531"/>
      <c r="T44" s="1510"/>
      <c r="U44" s="1509"/>
      <c r="V44" s="1508"/>
      <c r="W44" s="1508"/>
      <c r="X44" s="1508"/>
      <c r="Y44" s="1508"/>
      <c r="Z44" s="1508"/>
      <c r="AA44" s="1508"/>
      <c r="AB44" s="1508"/>
      <c r="AC44" s="1508"/>
      <c r="AD44" s="1508"/>
      <c r="AE44" s="1508"/>
      <c r="AF44" s="1508"/>
      <c r="AG44" s="1508"/>
      <c r="AH44" s="1508"/>
      <c r="AI44" s="1508"/>
      <c r="AJ44" s="1508"/>
      <c r="AK44" s="1508"/>
      <c r="AL44" s="1508"/>
      <c r="AM44" s="1508"/>
      <c r="AN44" s="1511"/>
    </row>
    <row r="45" spans="1:256" ht="52.5" customHeight="1" x14ac:dyDescent="0.2">
      <c r="A45" s="1498"/>
      <c r="B45" s="1499"/>
      <c r="C45" s="497"/>
      <c r="D45" s="498"/>
      <c r="E45" s="486"/>
      <c r="F45" s="488"/>
      <c r="G45" s="3399">
        <v>187</v>
      </c>
      <c r="H45" s="3305" t="s">
        <v>1275</v>
      </c>
      <c r="I45" s="2850" t="s">
        <v>1276</v>
      </c>
      <c r="J45" s="3061">
        <v>1</v>
      </c>
      <c r="K45" s="3344" t="s">
        <v>1277</v>
      </c>
      <c r="L45" s="3331" t="s">
        <v>1278</v>
      </c>
      <c r="M45" s="3334" t="s">
        <v>1279</v>
      </c>
      <c r="N45" s="3402">
        <v>0.33329999999999999</v>
      </c>
      <c r="O45" s="3031">
        <f>SUM(S45:S56)</f>
        <v>120000000</v>
      </c>
      <c r="P45" s="3334" t="s">
        <v>1280</v>
      </c>
      <c r="Q45" s="2846" t="s">
        <v>2024</v>
      </c>
      <c r="R45" s="1527" t="s">
        <v>1281</v>
      </c>
      <c r="S45" s="1532">
        <v>10000000</v>
      </c>
      <c r="T45" s="3303" t="s">
        <v>1282</v>
      </c>
      <c r="U45" s="3305" t="s">
        <v>79</v>
      </c>
      <c r="V45" s="3407">
        <v>4593</v>
      </c>
      <c r="W45" s="3041">
        <v>3755</v>
      </c>
      <c r="X45" s="3026"/>
      <c r="Y45" s="3026">
        <v>5290</v>
      </c>
      <c r="Z45" s="3026">
        <v>2875</v>
      </c>
      <c r="AA45" s="3026"/>
      <c r="AB45" s="3459" t="s">
        <v>1283</v>
      </c>
      <c r="AC45" s="3026">
        <v>103</v>
      </c>
      <c r="AD45" s="3010"/>
      <c r="AE45" s="3010"/>
      <c r="AF45" s="3010"/>
      <c r="AG45" s="3010"/>
      <c r="AH45" s="3010"/>
      <c r="AI45" s="3010">
        <v>80</v>
      </c>
      <c r="AJ45" s="3010"/>
      <c r="AK45" s="3010">
        <f>SUM(V45:W56)</f>
        <v>8348</v>
      </c>
      <c r="AL45" s="3397">
        <v>43467</v>
      </c>
      <c r="AM45" s="3363">
        <v>43830</v>
      </c>
      <c r="AN45" s="2824" t="s">
        <v>2015</v>
      </c>
      <c r="AO45" s="1497"/>
      <c r="AP45" s="1497"/>
      <c r="AQ45" s="1497"/>
      <c r="AR45" s="1497"/>
      <c r="AS45" s="1497"/>
      <c r="AT45" s="1192"/>
      <c r="AU45" s="1192"/>
      <c r="AV45" s="1192"/>
      <c r="AW45" s="1192"/>
      <c r="AX45" s="1192"/>
      <c r="AY45" s="1192"/>
      <c r="AZ45" s="1192"/>
      <c r="BA45" s="1192"/>
      <c r="BB45" s="1192"/>
      <c r="BC45" s="1192"/>
      <c r="BD45" s="1192"/>
      <c r="BE45" s="1192"/>
      <c r="BF45" s="1192"/>
      <c r="BG45" s="1192"/>
      <c r="BH45" s="1192"/>
      <c r="BI45" s="1192"/>
      <c r="BJ45" s="1192"/>
      <c r="BK45" s="1192"/>
      <c r="BL45" s="1192"/>
      <c r="BM45" s="1192"/>
      <c r="BN45" s="1192"/>
      <c r="BO45" s="1192"/>
      <c r="BP45" s="1192"/>
      <c r="BQ45" s="1192"/>
      <c r="BR45" s="1192"/>
      <c r="BS45" s="1192"/>
      <c r="BT45" s="1192"/>
      <c r="BU45" s="1192"/>
      <c r="BV45" s="1192"/>
      <c r="BW45" s="1192"/>
      <c r="BX45" s="1192"/>
      <c r="BY45" s="1192"/>
      <c r="BZ45" s="1192"/>
      <c r="CA45" s="1192"/>
      <c r="CB45" s="1192"/>
      <c r="CC45" s="1192"/>
      <c r="CD45" s="1192"/>
      <c r="CE45" s="1192"/>
      <c r="CF45" s="1192"/>
      <c r="CG45" s="1192"/>
      <c r="CH45" s="1192"/>
      <c r="CI45" s="1192"/>
      <c r="CJ45" s="1192"/>
      <c r="CK45" s="1192"/>
      <c r="CL45" s="1192"/>
      <c r="CM45" s="1192"/>
      <c r="CN45" s="1192"/>
      <c r="CO45" s="1192"/>
      <c r="CP45" s="1192"/>
      <c r="CQ45" s="1192"/>
      <c r="CR45" s="1192"/>
      <c r="CS45" s="1192"/>
      <c r="CT45" s="1192"/>
      <c r="CU45" s="1192"/>
      <c r="CV45" s="1192"/>
      <c r="CW45" s="1192"/>
      <c r="CX45" s="1192"/>
      <c r="CY45" s="1192"/>
      <c r="CZ45" s="1192"/>
      <c r="DA45" s="1192"/>
      <c r="DB45" s="1192"/>
      <c r="DC45" s="1192"/>
      <c r="DD45" s="1192"/>
      <c r="DE45" s="1192"/>
      <c r="DF45" s="1192"/>
      <c r="DG45" s="1192"/>
      <c r="DH45" s="1192"/>
      <c r="DI45" s="1192"/>
      <c r="DJ45" s="1192"/>
      <c r="DK45" s="1192"/>
      <c r="DL45" s="1192"/>
      <c r="DM45" s="1192"/>
      <c r="DN45" s="1192"/>
      <c r="DO45" s="1192"/>
      <c r="DP45" s="1192"/>
      <c r="DQ45" s="1192"/>
      <c r="DR45" s="1192"/>
      <c r="DS45" s="1192"/>
      <c r="DT45" s="1192"/>
      <c r="DU45" s="1192"/>
      <c r="DV45" s="1192"/>
      <c r="DW45" s="1192"/>
      <c r="DX45" s="1192"/>
      <c r="DY45" s="1192"/>
      <c r="DZ45" s="1192"/>
      <c r="EA45" s="1192"/>
      <c r="EB45" s="1192"/>
      <c r="EC45" s="1192"/>
      <c r="ED45" s="1192"/>
      <c r="EE45" s="1192"/>
      <c r="EF45" s="1192"/>
      <c r="EG45" s="1192"/>
      <c r="EH45" s="1192"/>
      <c r="EI45" s="1192"/>
      <c r="EJ45" s="1192"/>
      <c r="EK45" s="1192"/>
      <c r="EL45" s="1192"/>
      <c r="EM45" s="1192"/>
      <c r="EN45" s="1192"/>
      <c r="EO45" s="1192"/>
      <c r="EP45" s="1192"/>
      <c r="EQ45" s="1192"/>
      <c r="ER45" s="1192"/>
      <c r="ES45" s="1192"/>
      <c r="ET45" s="1192"/>
      <c r="EU45" s="1192"/>
      <c r="EV45" s="1192"/>
      <c r="EW45" s="1192"/>
      <c r="EX45" s="1192"/>
      <c r="EY45" s="1192"/>
      <c r="EZ45" s="1192"/>
      <c r="FA45" s="1192"/>
      <c r="FB45" s="1192"/>
      <c r="FC45" s="1192"/>
      <c r="FD45" s="1192"/>
      <c r="FE45" s="1192"/>
      <c r="FF45" s="1192"/>
      <c r="FG45" s="1192"/>
      <c r="FH45" s="1192"/>
      <c r="FI45" s="1192"/>
      <c r="FJ45" s="1192"/>
      <c r="FK45" s="1192"/>
      <c r="FL45" s="1192"/>
      <c r="FM45" s="1192"/>
      <c r="FN45" s="1192"/>
      <c r="FO45" s="1192"/>
      <c r="FP45" s="1192"/>
      <c r="FQ45" s="1192"/>
      <c r="FR45" s="1192"/>
      <c r="FS45" s="1192"/>
      <c r="FT45" s="1192"/>
      <c r="FU45" s="1192"/>
      <c r="FV45" s="1192"/>
      <c r="FW45" s="1192"/>
      <c r="FX45" s="1192"/>
      <c r="FY45" s="1192"/>
      <c r="FZ45" s="1192"/>
      <c r="GA45" s="1192"/>
      <c r="GB45" s="1192"/>
      <c r="GC45" s="1192"/>
      <c r="GD45" s="1192"/>
      <c r="GE45" s="1192"/>
      <c r="GF45" s="1192"/>
      <c r="GG45" s="1192"/>
      <c r="GH45" s="1192"/>
      <c r="GI45" s="1192"/>
      <c r="GJ45" s="1192"/>
      <c r="GK45" s="1192"/>
      <c r="GL45" s="1192"/>
      <c r="GM45" s="1192"/>
      <c r="GN45" s="1192"/>
      <c r="GO45" s="1192"/>
      <c r="GP45" s="1192"/>
      <c r="GQ45" s="1192"/>
      <c r="GR45" s="1192"/>
      <c r="GS45" s="1192"/>
      <c r="GT45" s="1192"/>
      <c r="GU45" s="1192"/>
      <c r="GV45" s="1192"/>
      <c r="GW45" s="1192"/>
      <c r="GX45" s="1192"/>
      <c r="GY45" s="1192"/>
      <c r="GZ45" s="1192"/>
      <c r="HA45" s="1192"/>
      <c r="HB45" s="1192"/>
      <c r="HC45" s="1192"/>
      <c r="HD45" s="1192"/>
      <c r="HE45" s="1192"/>
      <c r="HF45" s="1192"/>
      <c r="HG45" s="1192"/>
      <c r="HH45" s="1192"/>
      <c r="HI45" s="1192"/>
      <c r="HJ45" s="1192"/>
      <c r="HK45" s="1192"/>
      <c r="HL45" s="1192"/>
      <c r="HM45" s="1192"/>
      <c r="HN45" s="1192"/>
      <c r="HO45" s="1192"/>
      <c r="HP45" s="1192"/>
      <c r="HQ45" s="1192"/>
      <c r="HR45" s="1192"/>
      <c r="HS45" s="1192"/>
      <c r="HT45" s="1192"/>
      <c r="HU45" s="1192"/>
      <c r="HV45" s="1192"/>
      <c r="HW45" s="1192"/>
      <c r="HX45" s="1192"/>
      <c r="HY45" s="1192"/>
      <c r="HZ45" s="1192"/>
      <c r="IA45" s="1192"/>
      <c r="IB45" s="1192"/>
      <c r="IC45" s="1192"/>
      <c r="ID45" s="1192"/>
      <c r="IE45" s="1192"/>
      <c r="IF45" s="1192"/>
      <c r="IG45" s="1192"/>
      <c r="IH45" s="1192"/>
      <c r="II45" s="1192"/>
      <c r="IJ45" s="1192"/>
      <c r="IK45" s="1192"/>
      <c r="IL45" s="1192"/>
      <c r="IM45" s="1192"/>
      <c r="IN45" s="1192"/>
      <c r="IO45" s="1192"/>
      <c r="IP45" s="1192"/>
      <c r="IQ45" s="1192"/>
      <c r="IR45" s="1192"/>
      <c r="IS45" s="1192"/>
      <c r="IT45" s="1192"/>
      <c r="IU45" s="1192"/>
      <c r="IV45" s="1192"/>
    </row>
    <row r="46" spans="1:256" ht="45" customHeight="1" x14ac:dyDescent="0.2">
      <c r="A46" s="1498"/>
      <c r="B46" s="1499"/>
      <c r="C46" s="497"/>
      <c r="D46" s="498"/>
      <c r="E46" s="497"/>
      <c r="F46" s="498"/>
      <c r="G46" s="3400"/>
      <c r="H46" s="3313"/>
      <c r="I46" s="2851"/>
      <c r="J46" s="3062"/>
      <c r="K46" s="3345"/>
      <c r="L46" s="3331"/>
      <c r="M46" s="3334"/>
      <c r="N46" s="3403"/>
      <c r="O46" s="3031"/>
      <c r="P46" s="3334"/>
      <c r="Q46" s="2846"/>
      <c r="R46" s="1527" t="s">
        <v>2025</v>
      </c>
      <c r="S46" s="1532">
        <v>8000000</v>
      </c>
      <c r="T46" s="3303"/>
      <c r="U46" s="3313"/>
      <c r="V46" s="3408"/>
      <c r="W46" s="3042"/>
      <c r="X46" s="3027"/>
      <c r="Y46" s="3027"/>
      <c r="Z46" s="3027"/>
      <c r="AA46" s="3027"/>
      <c r="AB46" s="3460"/>
      <c r="AC46" s="3027"/>
      <c r="AD46" s="3011"/>
      <c r="AE46" s="3011"/>
      <c r="AF46" s="3011"/>
      <c r="AG46" s="3011"/>
      <c r="AH46" s="3011"/>
      <c r="AI46" s="3011"/>
      <c r="AJ46" s="3011"/>
      <c r="AK46" s="3011"/>
      <c r="AL46" s="3397"/>
      <c r="AM46" s="3363"/>
      <c r="AN46" s="2824"/>
      <c r="AO46" s="1497"/>
      <c r="AP46" s="1497"/>
      <c r="AQ46" s="1497"/>
      <c r="AR46" s="1497"/>
      <c r="AS46" s="1497"/>
      <c r="AT46" s="1192"/>
      <c r="AU46" s="1192"/>
      <c r="AV46" s="1192"/>
      <c r="AW46" s="1192"/>
      <c r="AX46" s="1192"/>
      <c r="AY46" s="1192"/>
      <c r="AZ46" s="1192"/>
      <c r="BA46" s="1192"/>
      <c r="BB46" s="1192"/>
      <c r="BC46" s="1192"/>
      <c r="BD46" s="1192"/>
      <c r="BE46" s="1192"/>
      <c r="BF46" s="1192"/>
      <c r="BG46" s="1192"/>
      <c r="BH46" s="1192"/>
      <c r="BI46" s="1192"/>
      <c r="BJ46" s="1192"/>
      <c r="BK46" s="1192"/>
      <c r="BL46" s="1192"/>
      <c r="BM46" s="1192"/>
      <c r="BN46" s="1192"/>
      <c r="BO46" s="1192"/>
      <c r="BP46" s="1192"/>
      <c r="BQ46" s="1192"/>
      <c r="BR46" s="1192"/>
      <c r="BS46" s="1192"/>
      <c r="BT46" s="1192"/>
      <c r="BU46" s="1192"/>
      <c r="BV46" s="1192"/>
      <c r="BW46" s="1192"/>
      <c r="BX46" s="1192"/>
      <c r="BY46" s="1192"/>
      <c r="BZ46" s="1192"/>
      <c r="CA46" s="1192"/>
      <c r="CB46" s="1192"/>
      <c r="CC46" s="1192"/>
      <c r="CD46" s="1192"/>
      <c r="CE46" s="1192"/>
      <c r="CF46" s="1192"/>
      <c r="CG46" s="1192"/>
      <c r="CH46" s="1192"/>
      <c r="CI46" s="1192"/>
      <c r="CJ46" s="1192"/>
      <c r="CK46" s="1192"/>
      <c r="CL46" s="1192"/>
      <c r="CM46" s="1192"/>
      <c r="CN46" s="1192"/>
      <c r="CO46" s="1192"/>
      <c r="CP46" s="1192"/>
      <c r="CQ46" s="1192"/>
      <c r="CR46" s="1192"/>
      <c r="CS46" s="1192"/>
      <c r="CT46" s="1192"/>
      <c r="CU46" s="1192"/>
      <c r="CV46" s="1192"/>
      <c r="CW46" s="1192"/>
      <c r="CX46" s="1192"/>
      <c r="CY46" s="1192"/>
      <c r="CZ46" s="1192"/>
      <c r="DA46" s="1192"/>
      <c r="DB46" s="1192"/>
      <c r="DC46" s="1192"/>
      <c r="DD46" s="1192"/>
      <c r="DE46" s="1192"/>
      <c r="DF46" s="1192"/>
      <c r="DG46" s="1192"/>
      <c r="DH46" s="1192"/>
      <c r="DI46" s="1192"/>
      <c r="DJ46" s="1192"/>
      <c r="DK46" s="1192"/>
      <c r="DL46" s="1192"/>
      <c r="DM46" s="1192"/>
      <c r="DN46" s="1192"/>
      <c r="DO46" s="1192"/>
      <c r="DP46" s="1192"/>
      <c r="DQ46" s="1192"/>
      <c r="DR46" s="1192"/>
      <c r="DS46" s="1192"/>
      <c r="DT46" s="1192"/>
      <c r="DU46" s="1192"/>
      <c r="DV46" s="1192"/>
      <c r="DW46" s="1192"/>
      <c r="DX46" s="1192"/>
      <c r="DY46" s="1192"/>
      <c r="DZ46" s="1192"/>
      <c r="EA46" s="1192"/>
      <c r="EB46" s="1192"/>
      <c r="EC46" s="1192"/>
      <c r="ED46" s="1192"/>
      <c r="EE46" s="1192"/>
      <c r="EF46" s="1192"/>
      <c r="EG46" s="1192"/>
      <c r="EH46" s="1192"/>
      <c r="EI46" s="1192"/>
      <c r="EJ46" s="1192"/>
      <c r="EK46" s="1192"/>
      <c r="EL46" s="1192"/>
      <c r="EM46" s="1192"/>
      <c r="EN46" s="1192"/>
      <c r="EO46" s="1192"/>
      <c r="EP46" s="1192"/>
      <c r="EQ46" s="1192"/>
      <c r="ER46" s="1192"/>
      <c r="ES46" s="1192"/>
      <c r="ET46" s="1192"/>
      <c r="EU46" s="1192"/>
      <c r="EV46" s="1192"/>
      <c r="EW46" s="1192"/>
      <c r="EX46" s="1192"/>
      <c r="EY46" s="1192"/>
      <c r="EZ46" s="1192"/>
      <c r="FA46" s="1192"/>
      <c r="FB46" s="1192"/>
      <c r="FC46" s="1192"/>
      <c r="FD46" s="1192"/>
      <c r="FE46" s="1192"/>
      <c r="FF46" s="1192"/>
      <c r="FG46" s="1192"/>
      <c r="FH46" s="1192"/>
      <c r="FI46" s="1192"/>
      <c r="FJ46" s="1192"/>
      <c r="FK46" s="1192"/>
      <c r="FL46" s="1192"/>
      <c r="FM46" s="1192"/>
      <c r="FN46" s="1192"/>
      <c r="FO46" s="1192"/>
      <c r="FP46" s="1192"/>
      <c r="FQ46" s="1192"/>
      <c r="FR46" s="1192"/>
      <c r="FS46" s="1192"/>
      <c r="FT46" s="1192"/>
      <c r="FU46" s="1192"/>
      <c r="FV46" s="1192"/>
      <c r="FW46" s="1192"/>
      <c r="FX46" s="1192"/>
      <c r="FY46" s="1192"/>
      <c r="FZ46" s="1192"/>
      <c r="GA46" s="1192"/>
      <c r="GB46" s="1192"/>
      <c r="GC46" s="1192"/>
      <c r="GD46" s="1192"/>
      <c r="GE46" s="1192"/>
      <c r="GF46" s="1192"/>
      <c r="GG46" s="1192"/>
      <c r="GH46" s="1192"/>
      <c r="GI46" s="1192"/>
      <c r="GJ46" s="1192"/>
      <c r="GK46" s="1192"/>
      <c r="GL46" s="1192"/>
      <c r="GM46" s="1192"/>
      <c r="GN46" s="1192"/>
      <c r="GO46" s="1192"/>
      <c r="GP46" s="1192"/>
      <c r="GQ46" s="1192"/>
      <c r="GR46" s="1192"/>
      <c r="GS46" s="1192"/>
      <c r="GT46" s="1192"/>
      <c r="GU46" s="1192"/>
      <c r="GV46" s="1192"/>
      <c r="GW46" s="1192"/>
      <c r="GX46" s="1192"/>
      <c r="GY46" s="1192"/>
      <c r="GZ46" s="1192"/>
      <c r="HA46" s="1192"/>
      <c r="HB46" s="1192"/>
      <c r="HC46" s="1192"/>
      <c r="HD46" s="1192"/>
      <c r="HE46" s="1192"/>
      <c r="HF46" s="1192"/>
      <c r="HG46" s="1192"/>
      <c r="HH46" s="1192"/>
      <c r="HI46" s="1192"/>
      <c r="HJ46" s="1192"/>
      <c r="HK46" s="1192"/>
      <c r="HL46" s="1192"/>
      <c r="HM46" s="1192"/>
      <c r="HN46" s="1192"/>
      <c r="HO46" s="1192"/>
      <c r="HP46" s="1192"/>
      <c r="HQ46" s="1192"/>
      <c r="HR46" s="1192"/>
      <c r="HS46" s="1192"/>
      <c r="HT46" s="1192"/>
      <c r="HU46" s="1192"/>
      <c r="HV46" s="1192"/>
      <c r="HW46" s="1192"/>
      <c r="HX46" s="1192"/>
      <c r="HY46" s="1192"/>
      <c r="HZ46" s="1192"/>
      <c r="IA46" s="1192"/>
      <c r="IB46" s="1192"/>
      <c r="IC46" s="1192"/>
      <c r="ID46" s="1192"/>
      <c r="IE46" s="1192"/>
      <c r="IF46" s="1192"/>
      <c r="IG46" s="1192"/>
      <c r="IH46" s="1192"/>
      <c r="II46" s="1192"/>
      <c r="IJ46" s="1192"/>
      <c r="IK46" s="1192"/>
      <c r="IL46" s="1192"/>
      <c r="IM46" s="1192"/>
      <c r="IN46" s="1192"/>
      <c r="IO46" s="1192"/>
      <c r="IP46" s="1192"/>
      <c r="IQ46" s="1192"/>
      <c r="IR46" s="1192"/>
      <c r="IS46" s="1192"/>
      <c r="IT46" s="1192"/>
      <c r="IU46" s="1192"/>
      <c r="IV46" s="1192"/>
    </row>
    <row r="47" spans="1:256" ht="51" customHeight="1" x14ac:dyDescent="0.2">
      <c r="A47" s="1498"/>
      <c r="B47" s="1499"/>
      <c r="C47" s="497"/>
      <c r="D47" s="498"/>
      <c r="E47" s="497"/>
      <c r="F47" s="498"/>
      <c r="G47" s="3400"/>
      <c r="H47" s="3313"/>
      <c r="I47" s="2851"/>
      <c r="J47" s="3062"/>
      <c r="K47" s="3345"/>
      <c r="L47" s="3331"/>
      <c r="M47" s="3334"/>
      <c r="N47" s="3403"/>
      <c r="O47" s="3031"/>
      <c r="P47" s="3334"/>
      <c r="Q47" s="2846"/>
      <c r="R47" s="1527" t="s">
        <v>1284</v>
      </c>
      <c r="S47" s="1532">
        <v>8000000</v>
      </c>
      <c r="T47" s="3303"/>
      <c r="U47" s="3313"/>
      <c r="V47" s="3408"/>
      <c r="W47" s="3042"/>
      <c r="X47" s="3027"/>
      <c r="Y47" s="3027"/>
      <c r="Z47" s="3027"/>
      <c r="AA47" s="3027"/>
      <c r="AB47" s="3460"/>
      <c r="AC47" s="3027"/>
      <c r="AD47" s="3011"/>
      <c r="AE47" s="3011"/>
      <c r="AF47" s="3011"/>
      <c r="AG47" s="3011"/>
      <c r="AH47" s="3011"/>
      <c r="AI47" s="3011"/>
      <c r="AJ47" s="3011"/>
      <c r="AK47" s="3011"/>
      <c r="AL47" s="3397"/>
      <c r="AM47" s="3363"/>
      <c r="AN47" s="2824"/>
      <c r="AO47" s="1497"/>
      <c r="AP47" s="1497"/>
      <c r="AQ47" s="1497"/>
      <c r="AR47" s="1497"/>
      <c r="AS47" s="1497"/>
      <c r="AT47" s="1192"/>
      <c r="AU47" s="1192"/>
      <c r="AV47" s="1192"/>
      <c r="AW47" s="1192"/>
      <c r="AX47" s="1192"/>
      <c r="AY47" s="1192"/>
      <c r="AZ47" s="1192"/>
      <c r="BA47" s="1192"/>
      <c r="BB47" s="1192"/>
      <c r="BC47" s="1192"/>
      <c r="BD47" s="1192"/>
      <c r="BE47" s="1192"/>
      <c r="BF47" s="1192"/>
      <c r="BG47" s="1192"/>
      <c r="BH47" s="1192"/>
      <c r="BI47" s="1192"/>
      <c r="BJ47" s="1192"/>
      <c r="BK47" s="1192"/>
      <c r="BL47" s="1192"/>
      <c r="BM47" s="1192"/>
      <c r="BN47" s="1192"/>
      <c r="BO47" s="1192"/>
      <c r="BP47" s="1192"/>
      <c r="BQ47" s="1192"/>
      <c r="BR47" s="1192"/>
      <c r="BS47" s="1192"/>
      <c r="BT47" s="1192"/>
      <c r="BU47" s="1192"/>
      <c r="BV47" s="1192"/>
      <c r="BW47" s="1192"/>
      <c r="BX47" s="1192"/>
      <c r="BY47" s="1192"/>
      <c r="BZ47" s="1192"/>
      <c r="CA47" s="1192"/>
      <c r="CB47" s="1192"/>
      <c r="CC47" s="1192"/>
      <c r="CD47" s="1192"/>
      <c r="CE47" s="1192"/>
      <c r="CF47" s="1192"/>
      <c r="CG47" s="1192"/>
      <c r="CH47" s="1192"/>
      <c r="CI47" s="1192"/>
      <c r="CJ47" s="1192"/>
      <c r="CK47" s="1192"/>
      <c r="CL47" s="1192"/>
      <c r="CM47" s="1192"/>
      <c r="CN47" s="1192"/>
      <c r="CO47" s="1192"/>
      <c r="CP47" s="1192"/>
      <c r="CQ47" s="1192"/>
      <c r="CR47" s="1192"/>
      <c r="CS47" s="1192"/>
      <c r="CT47" s="1192"/>
      <c r="CU47" s="1192"/>
      <c r="CV47" s="1192"/>
      <c r="CW47" s="1192"/>
      <c r="CX47" s="1192"/>
      <c r="CY47" s="1192"/>
      <c r="CZ47" s="1192"/>
      <c r="DA47" s="1192"/>
      <c r="DB47" s="1192"/>
      <c r="DC47" s="1192"/>
      <c r="DD47" s="1192"/>
      <c r="DE47" s="1192"/>
      <c r="DF47" s="1192"/>
      <c r="DG47" s="1192"/>
      <c r="DH47" s="1192"/>
      <c r="DI47" s="1192"/>
      <c r="DJ47" s="1192"/>
      <c r="DK47" s="1192"/>
      <c r="DL47" s="1192"/>
      <c r="DM47" s="1192"/>
      <c r="DN47" s="1192"/>
      <c r="DO47" s="1192"/>
      <c r="DP47" s="1192"/>
      <c r="DQ47" s="1192"/>
      <c r="DR47" s="1192"/>
      <c r="DS47" s="1192"/>
      <c r="DT47" s="1192"/>
      <c r="DU47" s="1192"/>
      <c r="DV47" s="1192"/>
      <c r="DW47" s="1192"/>
      <c r="DX47" s="1192"/>
      <c r="DY47" s="1192"/>
      <c r="DZ47" s="1192"/>
      <c r="EA47" s="1192"/>
      <c r="EB47" s="1192"/>
      <c r="EC47" s="1192"/>
      <c r="ED47" s="1192"/>
      <c r="EE47" s="1192"/>
      <c r="EF47" s="1192"/>
      <c r="EG47" s="1192"/>
      <c r="EH47" s="1192"/>
      <c r="EI47" s="1192"/>
      <c r="EJ47" s="1192"/>
      <c r="EK47" s="1192"/>
      <c r="EL47" s="1192"/>
      <c r="EM47" s="1192"/>
      <c r="EN47" s="1192"/>
      <c r="EO47" s="1192"/>
      <c r="EP47" s="1192"/>
      <c r="EQ47" s="1192"/>
      <c r="ER47" s="1192"/>
      <c r="ES47" s="1192"/>
      <c r="ET47" s="1192"/>
      <c r="EU47" s="1192"/>
      <c r="EV47" s="1192"/>
      <c r="EW47" s="1192"/>
      <c r="EX47" s="1192"/>
      <c r="EY47" s="1192"/>
      <c r="EZ47" s="1192"/>
      <c r="FA47" s="1192"/>
      <c r="FB47" s="1192"/>
      <c r="FC47" s="1192"/>
      <c r="FD47" s="1192"/>
      <c r="FE47" s="1192"/>
      <c r="FF47" s="1192"/>
      <c r="FG47" s="1192"/>
      <c r="FH47" s="1192"/>
      <c r="FI47" s="1192"/>
      <c r="FJ47" s="1192"/>
      <c r="FK47" s="1192"/>
      <c r="FL47" s="1192"/>
      <c r="FM47" s="1192"/>
      <c r="FN47" s="1192"/>
      <c r="FO47" s="1192"/>
      <c r="FP47" s="1192"/>
      <c r="FQ47" s="1192"/>
      <c r="FR47" s="1192"/>
      <c r="FS47" s="1192"/>
      <c r="FT47" s="1192"/>
      <c r="FU47" s="1192"/>
      <c r="FV47" s="1192"/>
      <c r="FW47" s="1192"/>
      <c r="FX47" s="1192"/>
      <c r="FY47" s="1192"/>
      <c r="FZ47" s="1192"/>
      <c r="GA47" s="1192"/>
      <c r="GB47" s="1192"/>
      <c r="GC47" s="1192"/>
      <c r="GD47" s="1192"/>
      <c r="GE47" s="1192"/>
      <c r="GF47" s="1192"/>
      <c r="GG47" s="1192"/>
      <c r="GH47" s="1192"/>
      <c r="GI47" s="1192"/>
      <c r="GJ47" s="1192"/>
      <c r="GK47" s="1192"/>
      <c r="GL47" s="1192"/>
      <c r="GM47" s="1192"/>
      <c r="GN47" s="1192"/>
      <c r="GO47" s="1192"/>
      <c r="GP47" s="1192"/>
      <c r="GQ47" s="1192"/>
      <c r="GR47" s="1192"/>
      <c r="GS47" s="1192"/>
      <c r="GT47" s="1192"/>
      <c r="GU47" s="1192"/>
      <c r="GV47" s="1192"/>
      <c r="GW47" s="1192"/>
      <c r="GX47" s="1192"/>
      <c r="GY47" s="1192"/>
      <c r="GZ47" s="1192"/>
      <c r="HA47" s="1192"/>
      <c r="HB47" s="1192"/>
      <c r="HC47" s="1192"/>
      <c r="HD47" s="1192"/>
      <c r="HE47" s="1192"/>
      <c r="HF47" s="1192"/>
      <c r="HG47" s="1192"/>
      <c r="HH47" s="1192"/>
      <c r="HI47" s="1192"/>
      <c r="HJ47" s="1192"/>
      <c r="HK47" s="1192"/>
      <c r="HL47" s="1192"/>
      <c r="HM47" s="1192"/>
      <c r="HN47" s="1192"/>
      <c r="HO47" s="1192"/>
      <c r="HP47" s="1192"/>
      <c r="HQ47" s="1192"/>
      <c r="HR47" s="1192"/>
      <c r="HS47" s="1192"/>
      <c r="HT47" s="1192"/>
      <c r="HU47" s="1192"/>
      <c r="HV47" s="1192"/>
      <c r="HW47" s="1192"/>
      <c r="HX47" s="1192"/>
      <c r="HY47" s="1192"/>
      <c r="HZ47" s="1192"/>
      <c r="IA47" s="1192"/>
      <c r="IB47" s="1192"/>
      <c r="IC47" s="1192"/>
      <c r="ID47" s="1192"/>
      <c r="IE47" s="1192"/>
      <c r="IF47" s="1192"/>
      <c r="IG47" s="1192"/>
      <c r="IH47" s="1192"/>
      <c r="II47" s="1192"/>
      <c r="IJ47" s="1192"/>
      <c r="IK47" s="1192"/>
      <c r="IL47" s="1192"/>
      <c r="IM47" s="1192"/>
      <c r="IN47" s="1192"/>
      <c r="IO47" s="1192"/>
      <c r="IP47" s="1192"/>
      <c r="IQ47" s="1192"/>
      <c r="IR47" s="1192"/>
      <c r="IS47" s="1192"/>
      <c r="IT47" s="1192"/>
      <c r="IU47" s="1192"/>
      <c r="IV47" s="1192"/>
    </row>
    <row r="48" spans="1:256" ht="63.75" customHeight="1" x14ac:dyDescent="0.2">
      <c r="A48" s="1498"/>
      <c r="B48" s="1499"/>
      <c r="C48" s="497"/>
      <c r="D48" s="498"/>
      <c r="E48" s="497"/>
      <c r="F48" s="498"/>
      <c r="G48" s="3400"/>
      <c r="H48" s="3313"/>
      <c r="I48" s="2851"/>
      <c r="J48" s="3062"/>
      <c r="K48" s="3345"/>
      <c r="L48" s="3331"/>
      <c r="M48" s="3334"/>
      <c r="N48" s="3403"/>
      <c r="O48" s="3031"/>
      <c r="P48" s="3334"/>
      <c r="Q48" s="2846"/>
      <c r="R48" s="1527" t="s">
        <v>1285</v>
      </c>
      <c r="S48" s="1532">
        <v>4000000</v>
      </c>
      <c r="T48" s="3303"/>
      <c r="U48" s="3313"/>
      <c r="V48" s="3408"/>
      <c r="W48" s="3042"/>
      <c r="X48" s="3027"/>
      <c r="Y48" s="3027"/>
      <c r="Z48" s="3027"/>
      <c r="AA48" s="3027"/>
      <c r="AB48" s="3460"/>
      <c r="AC48" s="3027"/>
      <c r="AD48" s="3011"/>
      <c r="AE48" s="3011"/>
      <c r="AF48" s="3011"/>
      <c r="AG48" s="3011"/>
      <c r="AH48" s="3011"/>
      <c r="AI48" s="3011"/>
      <c r="AJ48" s="3011"/>
      <c r="AK48" s="3011"/>
      <c r="AL48" s="3397"/>
      <c r="AM48" s="3363"/>
      <c r="AN48" s="2824"/>
      <c r="AO48" s="1497"/>
      <c r="AP48" s="1497"/>
      <c r="AQ48" s="1497"/>
      <c r="AR48" s="1497"/>
      <c r="AS48" s="1497"/>
      <c r="AT48" s="1192"/>
      <c r="AU48" s="1192"/>
      <c r="AV48" s="1192"/>
      <c r="AW48" s="1192"/>
      <c r="AX48" s="1192"/>
      <c r="AY48" s="1192"/>
      <c r="AZ48" s="1192"/>
      <c r="BA48" s="1192"/>
      <c r="BB48" s="1192"/>
      <c r="BC48" s="1192"/>
      <c r="BD48" s="1192"/>
      <c r="BE48" s="1192"/>
      <c r="BF48" s="1192"/>
      <c r="BG48" s="1192"/>
      <c r="BH48" s="1192"/>
      <c r="BI48" s="1192"/>
      <c r="BJ48" s="1192"/>
      <c r="BK48" s="1192"/>
      <c r="BL48" s="1192"/>
      <c r="BM48" s="1192"/>
      <c r="BN48" s="1192"/>
      <c r="BO48" s="1192"/>
      <c r="BP48" s="1192"/>
      <c r="BQ48" s="1192"/>
      <c r="BR48" s="1192"/>
      <c r="BS48" s="1192"/>
      <c r="BT48" s="1192"/>
      <c r="BU48" s="1192"/>
      <c r="BV48" s="1192"/>
      <c r="BW48" s="1192"/>
      <c r="BX48" s="1192"/>
      <c r="BY48" s="1192"/>
      <c r="BZ48" s="1192"/>
      <c r="CA48" s="1192"/>
      <c r="CB48" s="1192"/>
      <c r="CC48" s="1192"/>
      <c r="CD48" s="1192"/>
      <c r="CE48" s="1192"/>
      <c r="CF48" s="1192"/>
      <c r="CG48" s="1192"/>
      <c r="CH48" s="1192"/>
      <c r="CI48" s="1192"/>
      <c r="CJ48" s="1192"/>
      <c r="CK48" s="1192"/>
      <c r="CL48" s="1192"/>
      <c r="CM48" s="1192"/>
      <c r="CN48" s="1192"/>
      <c r="CO48" s="1192"/>
      <c r="CP48" s="1192"/>
      <c r="CQ48" s="1192"/>
      <c r="CR48" s="1192"/>
      <c r="CS48" s="1192"/>
      <c r="CT48" s="1192"/>
      <c r="CU48" s="1192"/>
      <c r="CV48" s="1192"/>
      <c r="CW48" s="1192"/>
      <c r="CX48" s="1192"/>
      <c r="CY48" s="1192"/>
      <c r="CZ48" s="1192"/>
      <c r="DA48" s="1192"/>
      <c r="DB48" s="1192"/>
      <c r="DC48" s="1192"/>
      <c r="DD48" s="1192"/>
      <c r="DE48" s="1192"/>
      <c r="DF48" s="1192"/>
      <c r="DG48" s="1192"/>
      <c r="DH48" s="1192"/>
      <c r="DI48" s="1192"/>
      <c r="DJ48" s="1192"/>
      <c r="DK48" s="1192"/>
      <c r="DL48" s="1192"/>
      <c r="DM48" s="1192"/>
      <c r="DN48" s="1192"/>
      <c r="DO48" s="1192"/>
      <c r="DP48" s="1192"/>
      <c r="DQ48" s="1192"/>
      <c r="DR48" s="1192"/>
      <c r="DS48" s="1192"/>
      <c r="DT48" s="1192"/>
      <c r="DU48" s="1192"/>
      <c r="DV48" s="1192"/>
      <c r="DW48" s="1192"/>
      <c r="DX48" s="1192"/>
      <c r="DY48" s="1192"/>
      <c r="DZ48" s="1192"/>
      <c r="EA48" s="1192"/>
      <c r="EB48" s="1192"/>
      <c r="EC48" s="1192"/>
      <c r="ED48" s="1192"/>
      <c r="EE48" s="1192"/>
      <c r="EF48" s="1192"/>
      <c r="EG48" s="1192"/>
      <c r="EH48" s="1192"/>
      <c r="EI48" s="1192"/>
      <c r="EJ48" s="1192"/>
      <c r="EK48" s="1192"/>
      <c r="EL48" s="1192"/>
      <c r="EM48" s="1192"/>
      <c r="EN48" s="1192"/>
      <c r="EO48" s="1192"/>
      <c r="EP48" s="1192"/>
      <c r="EQ48" s="1192"/>
      <c r="ER48" s="1192"/>
      <c r="ES48" s="1192"/>
      <c r="ET48" s="1192"/>
      <c r="EU48" s="1192"/>
      <c r="EV48" s="1192"/>
      <c r="EW48" s="1192"/>
      <c r="EX48" s="1192"/>
      <c r="EY48" s="1192"/>
      <c r="EZ48" s="1192"/>
      <c r="FA48" s="1192"/>
      <c r="FB48" s="1192"/>
      <c r="FC48" s="1192"/>
      <c r="FD48" s="1192"/>
      <c r="FE48" s="1192"/>
      <c r="FF48" s="1192"/>
      <c r="FG48" s="1192"/>
      <c r="FH48" s="1192"/>
      <c r="FI48" s="1192"/>
      <c r="FJ48" s="1192"/>
      <c r="FK48" s="1192"/>
      <c r="FL48" s="1192"/>
      <c r="FM48" s="1192"/>
      <c r="FN48" s="1192"/>
      <c r="FO48" s="1192"/>
      <c r="FP48" s="1192"/>
      <c r="FQ48" s="1192"/>
      <c r="FR48" s="1192"/>
      <c r="FS48" s="1192"/>
      <c r="FT48" s="1192"/>
      <c r="FU48" s="1192"/>
      <c r="FV48" s="1192"/>
      <c r="FW48" s="1192"/>
      <c r="FX48" s="1192"/>
      <c r="FY48" s="1192"/>
      <c r="FZ48" s="1192"/>
      <c r="GA48" s="1192"/>
      <c r="GB48" s="1192"/>
      <c r="GC48" s="1192"/>
      <c r="GD48" s="1192"/>
      <c r="GE48" s="1192"/>
      <c r="GF48" s="1192"/>
      <c r="GG48" s="1192"/>
      <c r="GH48" s="1192"/>
      <c r="GI48" s="1192"/>
      <c r="GJ48" s="1192"/>
      <c r="GK48" s="1192"/>
      <c r="GL48" s="1192"/>
      <c r="GM48" s="1192"/>
      <c r="GN48" s="1192"/>
      <c r="GO48" s="1192"/>
      <c r="GP48" s="1192"/>
      <c r="GQ48" s="1192"/>
      <c r="GR48" s="1192"/>
      <c r="GS48" s="1192"/>
      <c r="GT48" s="1192"/>
      <c r="GU48" s="1192"/>
      <c r="GV48" s="1192"/>
      <c r="GW48" s="1192"/>
      <c r="GX48" s="1192"/>
      <c r="GY48" s="1192"/>
      <c r="GZ48" s="1192"/>
      <c r="HA48" s="1192"/>
      <c r="HB48" s="1192"/>
      <c r="HC48" s="1192"/>
      <c r="HD48" s="1192"/>
      <c r="HE48" s="1192"/>
      <c r="HF48" s="1192"/>
      <c r="HG48" s="1192"/>
      <c r="HH48" s="1192"/>
      <c r="HI48" s="1192"/>
      <c r="HJ48" s="1192"/>
      <c r="HK48" s="1192"/>
      <c r="HL48" s="1192"/>
      <c r="HM48" s="1192"/>
      <c r="HN48" s="1192"/>
      <c r="HO48" s="1192"/>
      <c r="HP48" s="1192"/>
      <c r="HQ48" s="1192"/>
      <c r="HR48" s="1192"/>
      <c r="HS48" s="1192"/>
      <c r="HT48" s="1192"/>
      <c r="HU48" s="1192"/>
      <c r="HV48" s="1192"/>
      <c r="HW48" s="1192"/>
      <c r="HX48" s="1192"/>
      <c r="HY48" s="1192"/>
      <c r="HZ48" s="1192"/>
      <c r="IA48" s="1192"/>
      <c r="IB48" s="1192"/>
      <c r="IC48" s="1192"/>
      <c r="ID48" s="1192"/>
      <c r="IE48" s="1192"/>
      <c r="IF48" s="1192"/>
      <c r="IG48" s="1192"/>
      <c r="IH48" s="1192"/>
      <c r="II48" s="1192"/>
      <c r="IJ48" s="1192"/>
      <c r="IK48" s="1192"/>
      <c r="IL48" s="1192"/>
      <c r="IM48" s="1192"/>
      <c r="IN48" s="1192"/>
      <c r="IO48" s="1192"/>
      <c r="IP48" s="1192"/>
      <c r="IQ48" s="1192"/>
      <c r="IR48" s="1192"/>
      <c r="IS48" s="1192"/>
      <c r="IT48" s="1192"/>
      <c r="IU48" s="1192"/>
      <c r="IV48" s="1192"/>
    </row>
    <row r="49" spans="1:256" ht="46.5" customHeight="1" x14ac:dyDescent="0.2">
      <c r="A49" s="1498"/>
      <c r="B49" s="1499"/>
      <c r="C49" s="497"/>
      <c r="D49" s="498"/>
      <c r="E49" s="497"/>
      <c r="F49" s="498"/>
      <c r="G49" s="3400"/>
      <c r="H49" s="3313"/>
      <c r="I49" s="2851"/>
      <c r="J49" s="3062"/>
      <c r="K49" s="3345"/>
      <c r="L49" s="3331"/>
      <c r="M49" s="3334"/>
      <c r="N49" s="3403"/>
      <c r="O49" s="3031"/>
      <c r="P49" s="3334"/>
      <c r="Q49" s="2846"/>
      <c r="R49" s="1527" t="s">
        <v>1297</v>
      </c>
      <c r="S49" s="1532">
        <v>9000000</v>
      </c>
      <c r="T49" s="3303"/>
      <c r="U49" s="3313"/>
      <c r="V49" s="3408"/>
      <c r="W49" s="3042"/>
      <c r="X49" s="3027"/>
      <c r="Y49" s="3027"/>
      <c r="Z49" s="3027"/>
      <c r="AA49" s="3027"/>
      <c r="AB49" s="3460"/>
      <c r="AC49" s="3027"/>
      <c r="AD49" s="3011"/>
      <c r="AE49" s="3011"/>
      <c r="AF49" s="3011"/>
      <c r="AG49" s="3011"/>
      <c r="AH49" s="3011"/>
      <c r="AI49" s="3011"/>
      <c r="AJ49" s="3011"/>
      <c r="AK49" s="3011"/>
      <c r="AL49" s="3397"/>
      <c r="AM49" s="3363"/>
      <c r="AN49" s="2824"/>
      <c r="AO49" s="1497"/>
      <c r="AP49" s="1497"/>
      <c r="AQ49" s="1497"/>
      <c r="AR49" s="1497"/>
      <c r="AS49" s="1497"/>
      <c r="AT49" s="1192"/>
      <c r="AU49" s="1192"/>
      <c r="AV49" s="1192"/>
      <c r="AW49" s="1192"/>
      <c r="AX49" s="1192"/>
      <c r="AY49" s="1192"/>
      <c r="AZ49" s="1192"/>
      <c r="BA49" s="1192"/>
      <c r="BB49" s="1192"/>
      <c r="BC49" s="1192"/>
      <c r="BD49" s="1192"/>
      <c r="BE49" s="1192"/>
      <c r="BF49" s="1192"/>
      <c r="BG49" s="1192"/>
      <c r="BH49" s="1192"/>
      <c r="BI49" s="1192"/>
      <c r="BJ49" s="1192"/>
      <c r="BK49" s="1192"/>
      <c r="BL49" s="1192"/>
      <c r="BM49" s="1192"/>
      <c r="BN49" s="1192"/>
      <c r="BO49" s="1192"/>
      <c r="BP49" s="1192"/>
      <c r="BQ49" s="1192"/>
      <c r="BR49" s="1192"/>
      <c r="BS49" s="1192"/>
      <c r="BT49" s="1192"/>
      <c r="BU49" s="1192"/>
      <c r="BV49" s="1192"/>
      <c r="BW49" s="1192"/>
      <c r="BX49" s="1192"/>
      <c r="BY49" s="1192"/>
      <c r="BZ49" s="1192"/>
      <c r="CA49" s="1192"/>
      <c r="CB49" s="1192"/>
      <c r="CC49" s="1192"/>
      <c r="CD49" s="1192"/>
      <c r="CE49" s="1192"/>
      <c r="CF49" s="1192"/>
      <c r="CG49" s="1192"/>
      <c r="CH49" s="1192"/>
      <c r="CI49" s="1192"/>
      <c r="CJ49" s="1192"/>
      <c r="CK49" s="1192"/>
      <c r="CL49" s="1192"/>
      <c r="CM49" s="1192"/>
      <c r="CN49" s="1192"/>
      <c r="CO49" s="1192"/>
      <c r="CP49" s="1192"/>
      <c r="CQ49" s="1192"/>
      <c r="CR49" s="1192"/>
      <c r="CS49" s="1192"/>
      <c r="CT49" s="1192"/>
      <c r="CU49" s="1192"/>
      <c r="CV49" s="1192"/>
      <c r="CW49" s="1192"/>
      <c r="CX49" s="1192"/>
      <c r="CY49" s="1192"/>
      <c r="CZ49" s="1192"/>
      <c r="DA49" s="1192"/>
      <c r="DB49" s="1192"/>
      <c r="DC49" s="1192"/>
      <c r="DD49" s="1192"/>
      <c r="DE49" s="1192"/>
      <c r="DF49" s="1192"/>
      <c r="DG49" s="1192"/>
      <c r="DH49" s="1192"/>
      <c r="DI49" s="1192"/>
      <c r="DJ49" s="1192"/>
      <c r="DK49" s="1192"/>
      <c r="DL49" s="1192"/>
      <c r="DM49" s="1192"/>
      <c r="DN49" s="1192"/>
      <c r="DO49" s="1192"/>
      <c r="DP49" s="1192"/>
      <c r="DQ49" s="1192"/>
      <c r="DR49" s="1192"/>
      <c r="DS49" s="1192"/>
      <c r="DT49" s="1192"/>
      <c r="DU49" s="1192"/>
      <c r="DV49" s="1192"/>
      <c r="DW49" s="1192"/>
      <c r="DX49" s="1192"/>
      <c r="DY49" s="1192"/>
      <c r="DZ49" s="1192"/>
      <c r="EA49" s="1192"/>
      <c r="EB49" s="1192"/>
      <c r="EC49" s="1192"/>
      <c r="ED49" s="1192"/>
      <c r="EE49" s="1192"/>
      <c r="EF49" s="1192"/>
      <c r="EG49" s="1192"/>
      <c r="EH49" s="1192"/>
      <c r="EI49" s="1192"/>
      <c r="EJ49" s="1192"/>
      <c r="EK49" s="1192"/>
      <c r="EL49" s="1192"/>
      <c r="EM49" s="1192"/>
      <c r="EN49" s="1192"/>
      <c r="EO49" s="1192"/>
      <c r="EP49" s="1192"/>
      <c r="EQ49" s="1192"/>
      <c r="ER49" s="1192"/>
      <c r="ES49" s="1192"/>
      <c r="ET49" s="1192"/>
      <c r="EU49" s="1192"/>
      <c r="EV49" s="1192"/>
      <c r="EW49" s="1192"/>
      <c r="EX49" s="1192"/>
      <c r="EY49" s="1192"/>
      <c r="EZ49" s="1192"/>
      <c r="FA49" s="1192"/>
      <c r="FB49" s="1192"/>
      <c r="FC49" s="1192"/>
      <c r="FD49" s="1192"/>
      <c r="FE49" s="1192"/>
      <c r="FF49" s="1192"/>
      <c r="FG49" s="1192"/>
      <c r="FH49" s="1192"/>
      <c r="FI49" s="1192"/>
      <c r="FJ49" s="1192"/>
      <c r="FK49" s="1192"/>
      <c r="FL49" s="1192"/>
      <c r="FM49" s="1192"/>
      <c r="FN49" s="1192"/>
      <c r="FO49" s="1192"/>
      <c r="FP49" s="1192"/>
      <c r="FQ49" s="1192"/>
      <c r="FR49" s="1192"/>
      <c r="FS49" s="1192"/>
      <c r="FT49" s="1192"/>
      <c r="FU49" s="1192"/>
      <c r="FV49" s="1192"/>
      <c r="FW49" s="1192"/>
      <c r="FX49" s="1192"/>
      <c r="FY49" s="1192"/>
      <c r="FZ49" s="1192"/>
      <c r="GA49" s="1192"/>
      <c r="GB49" s="1192"/>
      <c r="GC49" s="1192"/>
      <c r="GD49" s="1192"/>
      <c r="GE49" s="1192"/>
      <c r="GF49" s="1192"/>
      <c r="GG49" s="1192"/>
      <c r="GH49" s="1192"/>
      <c r="GI49" s="1192"/>
      <c r="GJ49" s="1192"/>
      <c r="GK49" s="1192"/>
      <c r="GL49" s="1192"/>
      <c r="GM49" s="1192"/>
      <c r="GN49" s="1192"/>
      <c r="GO49" s="1192"/>
      <c r="GP49" s="1192"/>
      <c r="GQ49" s="1192"/>
      <c r="GR49" s="1192"/>
      <c r="GS49" s="1192"/>
      <c r="GT49" s="1192"/>
      <c r="GU49" s="1192"/>
      <c r="GV49" s="1192"/>
      <c r="GW49" s="1192"/>
      <c r="GX49" s="1192"/>
      <c r="GY49" s="1192"/>
      <c r="GZ49" s="1192"/>
      <c r="HA49" s="1192"/>
      <c r="HB49" s="1192"/>
      <c r="HC49" s="1192"/>
      <c r="HD49" s="1192"/>
      <c r="HE49" s="1192"/>
      <c r="HF49" s="1192"/>
      <c r="HG49" s="1192"/>
      <c r="HH49" s="1192"/>
      <c r="HI49" s="1192"/>
      <c r="HJ49" s="1192"/>
      <c r="HK49" s="1192"/>
      <c r="HL49" s="1192"/>
      <c r="HM49" s="1192"/>
      <c r="HN49" s="1192"/>
      <c r="HO49" s="1192"/>
      <c r="HP49" s="1192"/>
      <c r="HQ49" s="1192"/>
      <c r="HR49" s="1192"/>
      <c r="HS49" s="1192"/>
      <c r="HT49" s="1192"/>
      <c r="HU49" s="1192"/>
      <c r="HV49" s="1192"/>
      <c r="HW49" s="1192"/>
      <c r="HX49" s="1192"/>
      <c r="HY49" s="1192"/>
      <c r="HZ49" s="1192"/>
      <c r="IA49" s="1192"/>
      <c r="IB49" s="1192"/>
      <c r="IC49" s="1192"/>
      <c r="ID49" s="1192"/>
      <c r="IE49" s="1192"/>
      <c r="IF49" s="1192"/>
      <c r="IG49" s="1192"/>
      <c r="IH49" s="1192"/>
      <c r="II49" s="1192"/>
      <c r="IJ49" s="1192"/>
      <c r="IK49" s="1192"/>
      <c r="IL49" s="1192"/>
      <c r="IM49" s="1192"/>
      <c r="IN49" s="1192"/>
      <c r="IO49" s="1192"/>
      <c r="IP49" s="1192"/>
      <c r="IQ49" s="1192"/>
      <c r="IR49" s="1192"/>
      <c r="IS49" s="1192"/>
      <c r="IT49" s="1192"/>
      <c r="IU49" s="1192"/>
      <c r="IV49" s="1192"/>
    </row>
    <row r="50" spans="1:256" ht="35.25" customHeight="1" x14ac:dyDescent="0.2">
      <c r="A50" s="1498"/>
      <c r="B50" s="1499"/>
      <c r="C50" s="497"/>
      <c r="D50" s="498"/>
      <c r="E50" s="497"/>
      <c r="F50" s="498"/>
      <c r="G50" s="3401"/>
      <c r="H50" s="3306"/>
      <c r="I50" s="2852"/>
      <c r="J50" s="3063"/>
      <c r="K50" s="3345"/>
      <c r="L50" s="3331"/>
      <c r="M50" s="3334"/>
      <c r="N50" s="3404"/>
      <c r="O50" s="3031"/>
      <c r="P50" s="3334"/>
      <c r="Q50" s="2846"/>
      <c r="R50" s="1527" t="s">
        <v>1298</v>
      </c>
      <c r="S50" s="1532">
        <v>1000000</v>
      </c>
      <c r="T50" s="3303"/>
      <c r="U50" s="3313"/>
      <c r="V50" s="3408"/>
      <c r="W50" s="3042"/>
      <c r="X50" s="3027"/>
      <c r="Y50" s="3027"/>
      <c r="Z50" s="3027"/>
      <c r="AA50" s="3027"/>
      <c r="AB50" s="3460"/>
      <c r="AC50" s="3027"/>
      <c r="AD50" s="3011"/>
      <c r="AE50" s="3011"/>
      <c r="AF50" s="3011"/>
      <c r="AG50" s="3011"/>
      <c r="AH50" s="3011"/>
      <c r="AI50" s="3011"/>
      <c r="AJ50" s="3011"/>
      <c r="AK50" s="3011"/>
      <c r="AL50" s="3397"/>
      <c r="AM50" s="3363"/>
      <c r="AN50" s="2824"/>
      <c r="AO50" s="1497"/>
      <c r="AP50" s="1497"/>
      <c r="AQ50" s="1497"/>
      <c r="AR50" s="1497"/>
      <c r="AS50" s="1497"/>
      <c r="AT50" s="1192"/>
      <c r="AU50" s="1192"/>
      <c r="AV50" s="1192"/>
      <c r="AW50" s="1192"/>
      <c r="AX50" s="1192"/>
      <c r="AY50" s="1192"/>
      <c r="AZ50" s="1192"/>
      <c r="BA50" s="1192"/>
      <c r="BB50" s="1192"/>
      <c r="BC50" s="1192"/>
      <c r="BD50" s="1192"/>
      <c r="BE50" s="1192"/>
      <c r="BF50" s="1192"/>
      <c r="BG50" s="1192"/>
      <c r="BH50" s="1192"/>
      <c r="BI50" s="1192"/>
      <c r="BJ50" s="1192"/>
      <c r="BK50" s="1192"/>
      <c r="BL50" s="1192"/>
      <c r="BM50" s="1192"/>
      <c r="BN50" s="1192"/>
      <c r="BO50" s="1192"/>
      <c r="BP50" s="1192"/>
      <c r="BQ50" s="1192"/>
      <c r="BR50" s="1192"/>
      <c r="BS50" s="1192"/>
      <c r="BT50" s="1192"/>
      <c r="BU50" s="1192"/>
      <c r="BV50" s="1192"/>
      <c r="BW50" s="1192"/>
      <c r="BX50" s="1192"/>
      <c r="BY50" s="1192"/>
      <c r="BZ50" s="1192"/>
      <c r="CA50" s="1192"/>
      <c r="CB50" s="1192"/>
      <c r="CC50" s="1192"/>
      <c r="CD50" s="1192"/>
      <c r="CE50" s="1192"/>
      <c r="CF50" s="1192"/>
      <c r="CG50" s="1192"/>
      <c r="CH50" s="1192"/>
      <c r="CI50" s="1192"/>
      <c r="CJ50" s="1192"/>
      <c r="CK50" s="1192"/>
      <c r="CL50" s="1192"/>
      <c r="CM50" s="1192"/>
      <c r="CN50" s="1192"/>
      <c r="CO50" s="1192"/>
      <c r="CP50" s="1192"/>
      <c r="CQ50" s="1192"/>
      <c r="CR50" s="1192"/>
      <c r="CS50" s="1192"/>
      <c r="CT50" s="1192"/>
      <c r="CU50" s="1192"/>
      <c r="CV50" s="1192"/>
      <c r="CW50" s="1192"/>
      <c r="CX50" s="1192"/>
      <c r="CY50" s="1192"/>
      <c r="CZ50" s="1192"/>
      <c r="DA50" s="1192"/>
      <c r="DB50" s="1192"/>
      <c r="DC50" s="1192"/>
      <c r="DD50" s="1192"/>
      <c r="DE50" s="1192"/>
      <c r="DF50" s="1192"/>
      <c r="DG50" s="1192"/>
      <c r="DH50" s="1192"/>
      <c r="DI50" s="1192"/>
      <c r="DJ50" s="1192"/>
      <c r="DK50" s="1192"/>
      <c r="DL50" s="1192"/>
      <c r="DM50" s="1192"/>
      <c r="DN50" s="1192"/>
      <c r="DO50" s="1192"/>
      <c r="DP50" s="1192"/>
      <c r="DQ50" s="1192"/>
      <c r="DR50" s="1192"/>
      <c r="DS50" s="1192"/>
      <c r="DT50" s="1192"/>
      <c r="DU50" s="1192"/>
      <c r="DV50" s="1192"/>
      <c r="DW50" s="1192"/>
      <c r="DX50" s="1192"/>
      <c r="DY50" s="1192"/>
      <c r="DZ50" s="1192"/>
      <c r="EA50" s="1192"/>
      <c r="EB50" s="1192"/>
      <c r="EC50" s="1192"/>
      <c r="ED50" s="1192"/>
      <c r="EE50" s="1192"/>
      <c r="EF50" s="1192"/>
      <c r="EG50" s="1192"/>
      <c r="EH50" s="1192"/>
      <c r="EI50" s="1192"/>
      <c r="EJ50" s="1192"/>
      <c r="EK50" s="1192"/>
      <c r="EL50" s="1192"/>
      <c r="EM50" s="1192"/>
      <c r="EN50" s="1192"/>
      <c r="EO50" s="1192"/>
      <c r="EP50" s="1192"/>
      <c r="EQ50" s="1192"/>
      <c r="ER50" s="1192"/>
      <c r="ES50" s="1192"/>
      <c r="ET50" s="1192"/>
      <c r="EU50" s="1192"/>
      <c r="EV50" s="1192"/>
      <c r="EW50" s="1192"/>
      <c r="EX50" s="1192"/>
      <c r="EY50" s="1192"/>
      <c r="EZ50" s="1192"/>
      <c r="FA50" s="1192"/>
      <c r="FB50" s="1192"/>
      <c r="FC50" s="1192"/>
      <c r="FD50" s="1192"/>
      <c r="FE50" s="1192"/>
      <c r="FF50" s="1192"/>
      <c r="FG50" s="1192"/>
      <c r="FH50" s="1192"/>
      <c r="FI50" s="1192"/>
      <c r="FJ50" s="1192"/>
      <c r="FK50" s="1192"/>
      <c r="FL50" s="1192"/>
      <c r="FM50" s="1192"/>
      <c r="FN50" s="1192"/>
      <c r="FO50" s="1192"/>
      <c r="FP50" s="1192"/>
      <c r="FQ50" s="1192"/>
      <c r="FR50" s="1192"/>
      <c r="FS50" s="1192"/>
      <c r="FT50" s="1192"/>
      <c r="FU50" s="1192"/>
      <c r="FV50" s="1192"/>
      <c r="FW50" s="1192"/>
      <c r="FX50" s="1192"/>
      <c r="FY50" s="1192"/>
      <c r="FZ50" s="1192"/>
      <c r="GA50" s="1192"/>
      <c r="GB50" s="1192"/>
      <c r="GC50" s="1192"/>
      <c r="GD50" s="1192"/>
      <c r="GE50" s="1192"/>
      <c r="GF50" s="1192"/>
      <c r="GG50" s="1192"/>
      <c r="GH50" s="1192"/>
      <c r="GI50" s="1192"/>
      <c r="GJ50" s="1192"/>
      <c r="GK50" s="1192"/>
      <c r="GL50" s="1192"/>
      <c r="GM50" s="1192"/>
      <c r="GN50" s="1192"/>
      <c r="GO50" s="1192"/>
      <c r="GP50" s="1192"/>
      <c r="GQ50" s="1192"/>
      <c r="GR50" s="1192"/>
      <c r="GS50" s="1192"/>
      <c r="GT50" s="1192"/>
      <c r="GU50" s="1192"/>
      <c r="GV50" s="1192"/>
      <c r="GW50" s="1192"/>
      <c r="GX50" s="1192"/>
      <c r="GY50" s="1192"/>
      <c r="GZ50" s="1192"/>
      <c r="HA50" s="1192"/>
      <c r="HB50" s="1192"/>
      <c r="HC50" s="1192"/>
      <c r="HD50" s="1192"/>
      <c r="HE50" s="1192"/>
      <c r="HF50" s="1192"/>
      <c r="HG50" s="1192"/>
      <c r="HH50" s="1192"/>
      <c r="HI50" s="1192"/>
      <c r="HJ50" s="1192"/>
      <c r="HK50" s="1192"/>
      <c r="HL50" s="1192"/>
      <c r="HM50" s="1192"/>
      <c r="HN50" s="1192"/>
      <c r="HO50" s="1192"/>
      <c r="HP50" s="1192"/>
      <c r="HQ50" s="1192"/>
      <c r="HR50" s="1192"/>
      <c r="HS50" s="1192"/>
      <c r="HT50" s="1192"/>
      <c r="HU50" s="1192"/>
      <c r="HV50" s="1192"/>
      <c r="HW50" s="1192"/>
      <c r="HX50" s="1192"/>
      <c r="HY50" s="1192"/>
      <c r="HZ50" s="1192"/>
      <c r="IA50" s="1192"/>
      <c r="IB50" s="1192"/>
      <c r="IC50" s="1192"/>
      <c r="ID50" s="1192"/>
      <c r="IE50" s="1192"/>
      <c r="IF50" s="1192"/>
      <c r="IG50" s="1192"/>
      <c r="IH50" s="1192"/>
      <c r="II50" s="1192"/>
      <c r="IJ50" s="1192"/>
      <c r="IK50" s="1192"/>
      <c r="IL50" s="1192"/>
      <c r="IM50" s="1192"/>
      <c r="IN50" s="1192"/>
      <c r="IO50" s="1192"/>
      <c r="IP50" s="1192"/>
      <c r="IQ50" s="1192"/>
      <c r="IR50" s="1192"/>
      <c r="IS50" s="1192"/>
      <c r="IT50" s="1192"/>
      <c r="IU50" s="1192"/>
      <c r="IV50" s="1192"/>
    </row>
    <row r="51" spans="1:256" ht="89.25" customHeight="1" x14ac:dyDescent="0.2">
      <c r="A51" s="1498"/>
      <c r="B51" s="1499"/>
      <c r="C51" s="497"/>
      <c r="D51" s="498"/>
      <c r="E51" s="497"/>
      <c r="F51" s="498"/>
      <c r="G51" s="3399">
        <v>188</v>
      </c>
      <c r="H51" s="3305" t="s">
        <v>1286</v>
      </c>
      <c r="I51" s="2850" t="s">
        <v>1287</v>
      </c>
      <c r="J51" s="3061">
        <v>2</v>
      </c>
      <c r="K51" s="3345"/>
      <c r="L51" s="3331"/>
      <c r="M51" s="3334"/>
      <c r="N51" s="3402">
        <f>SUM(S51:S53)/O45</f>
        <v>0.33333333333333331</v>
      </c>
      <c r="O51" s="3031"/>
      <c r="P51" s="3334"/>
      <c r="Q51" s="2850" t="s">
        <v>1286</v>
      </c>
      <c r="R51" s="2125" t="s">
        <v>1288</v>
      </c>
      <c r="S51" s="1532">
        <v>30000000</v>
      </c>
      <c r="T51" s="3303"/>
      <c r="U51" s="3313"/>
      <c r="V51" s="3408"/>
      <c r="W51" s="3042"/>
      <c r="X51" s="3027"/>
      <c r="Y51" s="3027"/>
      <c r="Z51" s="3027"/>
      <c r="AA51" s="3027"/>
      <c r="AB51" s="3460"/>
      <c r="AC51" s="3027"/>
      <c r="AD51" s="3011"/>
      <c r="AE51" s="3011"/>
      <c r="AF51" s="3011"/>
      <c r="AG51" s="3011"/>
      <c r="AH51" s="3011"/>
      <c r="AI51" s="3011"/>
      <c r="AJ51" s="3011"/>
      <c r="AK51" s="3011"/>
      <c r="AL51" s="3397"/>
      <c r="AM51" s="3363"/>
      <c r="AN51" s="2824"/>
      <c r="AO51" s="1497"/>
      <c r="AP51" s="1497"/>
      <c r="AQ51" s="1497"/>
      <c r="AR51" s="1497"/>
      <c r="AS51" s="1497"/>
      <c r="AT51" s="1192"/>
      <c r="AU51" s="1192"/>
      <c r="AV51" s="1192"/>
      <c r="AW51" s="1192"/>
      <c r="AX51" s="1192"/>
      <c r="AY51" s="1192"/>
      <c r="AZ51" s="1192"/>
      <c r="BA51" s="1192"/>
      <c r="BB51" s="1192"/>
      <c r="BC51" s="1192"/>
      <c r="BD51" s="1192"/>
      <c r="BE51" s="1192"/>
      <c r="BF51" s="1192"/>
      <c r="BG51" s="1192"/>
      <c r="BH51" s="1192"/>
      <c r="BI51" s="1192"/>
      <c r="BJ51" s="1192"/>
      <c r="BK51" s="1192"/>
      <c r="BL51" s="1192"/>
      <c r="BM51" s="1192"/>
      <c r="BN51" s="1192"/>
      <c r="BO51" s="1192"/>
      <c r="BP51" s="1192"/>
      <c r="BQ51" s="1192"/>
      <c r="BR51" s="1192"/>
      <c r="BS51" s="1192"/>
      <c r="BT51" s="1192"/>
      <c r="BU51" s="1192"/>
      <c r="BV51" s="1192"/>
      <c r="BW51" s="1192"/>
      <c r="BX51" s="1192"/>
      <c r="BY51" s="1192"/>
      <c r="BZ51" s="1192"/>
      <c r="CA51" s="1192"/>
      <c r="CB51" s="1192"/>
      <c r="CC51" s="1192"/>
      <c r="CD51" s="1192"/>
      <c r="CE51" s="1192"/>
      <c r="CF51" s="1192"/>
      <c r="CG51" s="1192"/>
      <c r="CH51" s="1192"/>
      <c r="CI51" s="1192"/>
      <c r="CJ51" s="1192"/>
      <c r="CK51" s="1192"/>
      <c r="CL51" s="1192"/>
      <c r="CM51" s="1192"/>
      <c r="CN51" s="1192"/>
      <c r="CO51" s="1192"/>
      <c r="CP51" s="1192"/>
      <c r="CQ51" s="1192"/>
      <c r="CR51" s="1192"/>
      <c r="CS51" s="1192"/>
      <c r="CT51" s="1192"/>
      <c r="CU51" s="1192"/>
      <c r="CV51" s="1192"/>
      <c r="CW51" s="1192"/>
      <c r="CX51" s="1192"/>
      <c r="CY51" s="1192"/>
      <c r="CZ51" s="1192"/>
      <c r="DA51" s="1192"/>
      <c r="DB51" s="1192"/>
      <c r="DC51" s="1192"/>
      <c r="DD51" s="1192"/>
      <c r="DE51" s="1192"/>
      <c r="DF51" s="1192"/>
      <c r="DG51" s="1192"/>
      <c r="DH51" s="1192"/>
      <c r="DI51" s="1192"/>
      <c r="DJ51" s="1192"/>
      <c r="DK51" s="1192"/>
      <c r="DL51" s="1192"/>
      <c r="DM51" s="1192"/>
      <c r="DN51" s="1192"/>
      <c r="DO51" s="1192"/>
      <c r="DP51" s="1192"/>
      <c r="DQ51" s="1192"/>
      <c r="DR51" s="1192"/>
      <c r="DS51" s="1192"/>
      <c r="DT51" s="1192"/>
      <c r="DU51" s="1192"/>
      <c r="DV51" s="1192"/>
      <c r="DW51" s="1192"/>
      <c r="DX51" s="1192"/>
      <c r="DY51" s="1192"/>
      <c r="DZ51" s="1192"/>
      <c r="EA51" s="1192"/>
      <c r="EB51" s="1192"/>
      <c r="EC51" s="1192"/>
      <c r="ED51" s="1192"/>
      <c r="EE51" s="1192"/>
      <c r="EF51" s="1192"/>
      <c r="EG51" s="1192"/>
      <c r="EH51" s="1192"/>
      <c r="EI51" s="1192"/>
      <c r="EJ51" s="1192"/>
      <c r="EK51" s="1192"/>
      <c r="EL51" s="1192"/>
      <c r="EM51" s="1192"/>
      <c r="EN51" s="1192"/>
      <c r="EO51" s="1192"/>
      <c r="EP51" s="1192"/>
      <c r="EQ51" s="1192"/>
      <c r="ER51" s="1192"/>
      <c r="ES51" s="1192"/>
      <c r="ET51" s="1192"/>
      <c r="EU51" s="1192"/>
      <c r="EV51" s="1192"/>
      <c r="EW51" s="1192"/>
      <c r="EX51" s="1192"/>
      <c r="EY51" s="1192"/>
      <c r="EZ51" s="1192"/>
      <c r="FA51" s="1192"/>
      <c r="FB51" s="1192"/>
      <c r="FC51" s="1192"/>
      <c r="FD51" s="1192"/>
      <c r="FE51" s="1192"/>
      <c r="FF51" s="1192"/>
      <c r="FG51" s="1192"/>
      <c r="FH51" s="1192"/>
      <c r="FI51" s="1192"/>
      <c r="FJ51" s="1192"/>
      <c r="FK51" s="1192"/>
      <c r="FL51" s="1192"/>
      <c r="FM51" s="1192"/>
      <c r="FN51" s="1192"/>
      <c r="FO51" s="1192"/>
      <c r="FP51" s="1192"/>
      <c r="FQ51" s="1192"/>
      <c r="FR51" s="1192"/>
      <c r="FS51" s="1192"/>
      <c r="FT51" s="1192"/>
      <c r="FU51" s="1192"/>
      <c r="FV51" s="1192"/>
      <c r="FW51" s="1192"/>
      <c r="FX51" s="1192"/>
      <c r="FY51" s="1192"/>
      <c r="FZ51" s="1192"/>
      <c r="GA51" s="1192"/>
      <c r="GB51" s="1192"/>
      <c r="GC51" s="1192"/>
      <c r="GD51" s="1192"/>
      <c r="GE51" s="1192"/>
      <c r="GF51" s="1192"/>
      <c r="GG51" s="1192"/>
      <c r="GH51" s="1192"/>
      <c r="GI51" s="1192"/>
      <c r="GJ51" s="1192"/>
      <c r="GK51" s="1192"/>
      <c r="GL51" s="1192"/>
      <c r="GM51" s="1192"/>
      <c r="GN51" s="1192"/>
      <c r="GO51" s="1192"/>
      <c r="GP51" s="1192"/>
      <c r="GQ51" s="1192"/>
      <c r="GR51" s="1192"/>
      <c r="GS51" s="1192"/>
      <c r="GT51" s="1192"/>
      <c r="GU51" s="1192"/>
      <c r="GV51" s="1192"/>
      <c r="GW51" s="1192"/>
      <c r="GX51" s="1192"/>
      <c r="GY51" s="1192"/>
      <c r="GZ51" s="1192"/>
      <c r="HA51" s="1192"/>
      <c r="HB51" s="1192"/>
      <c r="HC51" s="1192"/>
      <c r="HD51" s="1192"/>
      <c r="HE51" s="1192"/>
      <c r="HF51" s="1192"/>
      <c r="HG51" s="1192"/>
      <c r="HH51" s="1192"/>
      <c r="HI51" s="1192"/>
      <c r="HJ51" s="1192"/>
      <c r="HK51" s="1192"/>
      <c r="HL51" s="1192"/>
      <c r="HM51" s="1192"/>
      <c r="HN51" s="1192"/>
      <c r="HO51" s="1192"/>
      <c r="HP51" s="1192"/>
      <c r="HQ51" s="1192"/>
      <c r="HR51" s="1192"/>
      <c r="HS51" s="1192"/>
      <c r="HT51" s="1192"/>
      <c r="HU51" s="1192"/>
      <c r="HV51" s="1192"/>
      <c r="HW51" s="1192"/>
      <c r="HX51" s="1192"/>
      <c r="HY51" s="1192"/>
      <c r="HZ51" s="1192"/>
      <c r="IA51" s="1192"/>
      <c r="IB51" s="1192"/>
      <c r="IC51" s="1192"/>
      <c r="ID51" s="1192"/>
      <c r="IE51" s="1192"/>
      <c r="IF51" s="1192"/>
      <c r="IG51" s="1192"/>
      <c r="IH51" s="1192"/>
      <c r="II51" s="1192"/>
      <c r="IJ51" s="1192"/>
      <c r="IK51" s="1192"/>
      <c r="IL51" s="1192"/>
      <c r="IM51" s="1192"/>
      <c r="IN51" s="1192"/>
      <c r="IO51" s="1192"/>
      <c r="IP51" s="1192"/>
      <c r="IQ51" s="1192"/>
      <c r="IR51" s="1192"/>
      <c r="IS51" s="1192"/>
      <c r="IT51" s="1192"/>
      <c r="IU51" s="1192"/>
      <c r="IV51" s="1192"/>
    </row>
    <row r="52" spans="1:256" ht="52.5" customHeight="1" x14ac:dyDescent="0.2">
      <c r="A52" s="1498"/>
      <c r="B52" s="1499"/>
      <c r="C52" s="497"/>
      <c r="D52" s="498"/>
      <c r="E52" s="497"/>
      <c r="F52" s="498"/>
      <c r="G52" s="3400"/>
      <c r="H52" s="3313"/>
      <c r="I52" s="2851"/>
      <c r="J52" s="3062"/>
      <c r="K52" s="3345"/>
      <c r="L52" s="3331"/>
      <c r="M52" s="3334"/>
      <c r="N52" s="3403"/>
      <c r="O52" s="3031"/>
      <c r="P52" s="3334"/>
      <c r="Q52" s="2851"/>
      <c r="R52" s="2125" t="s">
        <v>1289</v>
      </c>
      <c r="S52" s="1532">
        <v>7000000</v>
      </c>
      <c r="T52" s="3303"/>
      <c r="U52" s="3313"/>
      <c r="V52" s="3408"/>
      <c r="W52" s="3042"/>
      <c r="X52" s="3027"/>
      <c r="Y52" s="3027"/>
      <c r="Z52" s="3027"/>
      <c r="AA52" s="3027"/>
      <c r="AB52" s="3460"/>
      <c r="AC52" s="3027"/>
      <c r="AD52" s="3011"/>
      <c r="AE52" s="3011"/>
      <c r="AF52" s="3011"/>
      <c r="AG52" s="3011"/>
      <c r="AH52" s="3011"/>
      <c r="AI52" s="3011"/>
      <c r="AJ52" s="3011"/>
      <c r="AK52" s="3011"/>
      <c r="AL52" s="3397"/>
      <c r="AM52" s="3363"/>
      <c r="AN52" s="2824"/>
      <c r="AO52" s="1497"/>
      <c r="AP52" s="1497"/>
      <c r="AQ52" s="1497"/>
      <c r="AR52" s="1497"/>
      <c r="AS52" s="1497"/>
      <c r="AT52" s="1192"/>
      <c r="AU52" s="1192"/>
      <c r="AV52" s="1192"/>
      <c r="AW52" s="1192"/>
      <c r="AX52" s="1192"/>
      <c r="AY52" s="1192"/>
      <c r="AZ52" s="1192"/>
      <c r="BA52" s="1192"/>
      <c r="BB52" s="1192"/>
      <c r="BC52" s="1192"/>
      <c r="BD52" s="1192"/>
      <c r="BE52" s="1192"/>
      <c r="BF52" s="1192"/>
      <c r="BG52" s="1192"/>
      <c r="BH52" s="1192"/>
      <c r="BI52" s="1192"/>
      <c r="BJ52" s="1192"/>
      <c r="BK52" s="1192"/>
      <c r="BL52" s="1192"/>
      <c r="BM52" s="1192"/>
      <c r="BN52" s="1192"/>
      <c r="BO52" s="1192"/>
      <c r="BP52" s="1192"/>
      <c r="BQ52" s="1192"/>
      <c r="BR52" s="1192"/>
      <c r="BS52" s="1192"/>
      <c r="BT52" s="1192"/>
      <c r="BU52" s="1192"/>
      <c r="BV52" s="1192"/>
      <c r="BW52" s="1192"/>
      <c r="BX52" s="1192"/>
      <c r="BY52" s="1192"/>
      <c r="BZ52" s="1192"/>
      <c r="CA52" s="1192"/>
      <c r="CB52" s="1192"/>
      <c r="CC52" s="1192"/>
      <c r="CD52" s="1192"/>
      <c r="CE52" s="1192"/>
      <c r="CF52" s="1192"/>
      <c r="CG52" s="1192"/>
      <c r="CH52" s="1192"/>
      <c r="CI52" s="1192"/>
      <c r="CJ52" s="1192"/>
      <c r="CK52" s="1192"/>
      <c r="CL52" s="1192"/>
      <c r="CM52" s="1192"/>
      <c r="CN52" s="1192"/>
      <c r="CO52" s="1192"/>
      <c r="CP52" s="1192"/>
      <c r="CQ52" s="1192"/>
      <c r="CR52" s="1192"/>
      <c r="CS52" s="1192"/>
      <c r="CT52" s="1192"/>
      <c r="CU52" s="1192"/>
      <c r="CV52" s="1192"/>
      <c r="CW52" s="1192"/>
      <c r="CX52" s="1192"/>
      <c r="CY52" s="1192"/>
      <c r="CZ52" s="1192"/>
      <c r="DA52" s="1192"/>
      <c r="DB52" s="1192"/>
      <c r="DC52" s="1192"/>
      <c r="DD52" s="1192"/>
      <c r="DE52" s="1192"/>
      <c r="DF52" s="1192"/>
      <c r="DG52" s="1192"/>
      <c r="DH52" s="1192"/>
      <c r="DI52" s="1192"/>
      <c r="DJ52" s="1192"/>
      <c r="DK52" s="1192"/>
      <c r="DL52" s="1192"/>
      <c r="DM52" s="1192"/>
      <c r="DN52" s="1192"/>
      <c r="DO52" s="1192"/>
      <c r="DP52" s="1192"/>
      <c r="DQ52" s="1192"/>
      <c r="DR52" s="1192"/>
      <c r="DS52" s="1192"/>
      <c r="DT52" s="1192"/>
      <c r="DU52" s="1192"/>
      <c r="DV52" s="1192"/>
      <c r="DW52" s="1192"/>
      <c r="DX52" s="1192"/>
      <c r="DY52" s="1192"/>
      <c r="DZ52" s="1192"/>
      <c r="EA52" s="1192"/>
      <c r="EB52" s="1192"/>
      <c r="EC52" s="1192"/>
      <c r="ED52" s="1192"/>
      <c r="EE52" s="1192"/>
      <c r="EF52" s="1192"/>
      <c r="EG52" s="1192"/>
      <c r="EH52" s="1192"/>
      <c r="EI52" s="1192"/>
      <c r="EJ52" s="1192"/>
      <c r="EK52" s="1192"/>
      <c r="EL52" s="1192"/>
      <c r="EM52" s="1192"/>
      <c r="EN52" s="1192"/>
      <c r="EO52" s="1192"/>
      <c r="EP52" s="1192"/>
      <c r="EQ52" s="1192"/>
      <c r="ER52" s="1192"/>
      <c r="ES52" s="1192"/>
      <c r="ET52" s="1192"/>
      <c r="EU52" s="1192"/>
      <c r="EV52" s="1192"/>
      <c r="EW52" s="1192"/>
      <c r="EX52" s="1192"/>
      <c r="EY52" s="1192"/>
      <c r="EZ52" s="1192"/>
      <c r="FA52" s="1192"/>
      <c r="FB52" s="1192"/>
      <c r="FC52" s="1192"/>
      <c r="FD52" s="1192"/>
      <c r="FE52" s="1192"/>
      <c r="FF52" s="1192"/>
      <c r="FG52" s="1192"/>
      <c r="FH52" s="1192"/>
      <c r="FI52" s="1192"/>
      <c r="FJ52" s="1192"/>
      <c r="FK52" s="1192"/>
      <c r="FL52" s="1192"/>
      <c r="FM52" s="1192"/>
      <c r="FN52" s="1192"/>
      <c r="FO52" s="1192"/>
      <c r="FP52" s="1192"/>
      <c r="FQ52" s="1192"/>
      <c r="FR52" s="1192"/>
      <c r="FS52" s="1192"/>
      <c r="FT52" s="1192"/>
      <c r="FU52" s="1192"/>
      <c r="FV52" s="1192"/>
      <c r="FW52" s="1192"/>
      <c r="FX52" s="1192"/>
      <c r="FY52" s="1192"/>
      <c r="FZ52" s="1192"/>
      <c r="GA52" s="1192"/>
      <c r="GB52" s="1192"/>
      <c r="GC52" s="1192"/>
      <c r="GD52" s="1192"/>
      <c r="GE52" s="1192"/>
      <c r="GF52" s="1192"/>
      <c r="GG52" s="1192"/>
      <c r="GH52" s="1192"/>
      <c r="GI52" s="1192"/>
      <c r="GJ52" s="1192"/>
      <c r="GK52" s="1192"/>
      <c r="GL52" s="1192"/>
      <c r="GM52" s="1192"/>
      <c r="GN52" s="1192"/>
      <c r="GO52" s="1192"/>
      <c r="GP52" s="1192"/>
      <c r="GQ52" s="1192"/>
      <c r="GR52" s="1192"/>
      <c r="GS52" s="1192"/>
      <c r="GT52" s="1192"/>
      <c r="GU52" s="1192"/>
      <c r="GV52" s="1192"/>
      <c r="GW52" s="1192"/>
      <c r="GX52" s="1192"/>
      <c r="GY52" s="1192"/>
      <c r="GZ52" s="1192"/>
      <c r="HA52" s="1192"/>
      <c r="HB52" s="1192"/>
      <c r="HC52" s="1192"/>
      <c r="HD52" s="1192"/>
      <c r="HE52" s="1192"/>
      <c r="HF52" s="1192"/>
      <c r="HG52" s="1192"/>
      <c r="HH52" s="1192"/>
      <c r="HI52" s="1192"/>
      <c r="HJ52" s="1192"/>
      <c r="HK52" s="1192"/>
      <c r="HL52" s="1192"/>
      <c r="HM52" s="1192"/>
      <c r="HN52" s="1192"/>
      <c r="HO52" s="1192"/>
      <c r="HP52" s="1192"/>
      <c r="HQ52" s="1192"/>
      <c r="HR52" s="1192"/>
      <c r="HS52" s="1192"/>
      <c r="HT52" s="1192"/>
      <c r="HU52" s="1192"/>
      <c r="HV52" s="1192"/>
      <c r="HW52" s="1192"/>
      <c r="HX52" s="1192"/>
      <c r="HY52" s="1192"/>
      <c r="HZ52" s="1192"/>
      <c r="IA52" s="1192"/>
      <c r="IB52" s="1192"/>
      <c r="IC52" s="1192"/>
      <c r="ID52" s="1192"/>
      <c r="IE52" s="1192"/>
      <c r="IF52" s="1192"/>
      <c r="IG52" s="1192"/>
      <c r="IH52" s="1192"/>
      <c r="II52" s="1192"/>
      <c r="IJ52" s="1192"/>
      <c r="IK52" s="1192"/>
      <c r="IL52" s="1192"/>
      <c r="IM52" s="1192"/>
      <c r="IN52" s="1192"/>
      <c r="IO52" s="1192"/>
      <c r="IP52" s="1192"/>
      <c r="IQ52" s="1192"/>
      <c r="IR52" s="1192"/>
      <c r="IS52" s="1192"/>
      <c r="IT52" s="1192"/>
      <c r="IU52" s="1192"/>
      <c r="IV52" s="1192"/>
    </row>
    <row r="53" spans="1:256" ht="45" customHeight="1" x14ac:dyDescent="0.2">
      <c r="A53" s="1498"/>
      <c r="B53" s="1499"/>
      <c r="C53" s="497"/>
      <c r="D53" s="498"/>
      <c r="E53" s="497"/>
      <c r="F53" s="498"/>
      <c r="G53" s="3401"/>
      <c r="H53" s="3306"/>
      <c r="I53" s="2852"/>
      <c r="J53" s="3063"/>
      <c r="K53" s="3345"/>
      <c r="L53" s="3331"/>
      <c r="M53" s="3334"/>
      <c r="N53" s="3404"/>
      <c r="O53" s="3339"/>
      <c r="P53" s="3334"/>
      <c r="Q53" s="2852"/>
      <c r="R53" s="2125" t="s">
        <v>1290</v>
      </c>
      <c r="S53" s="1532">
        <v>3000000</v>
      </c>
      <c r="T53" s="3303"/>
      <c r="U53" s="3313"/>
      <c r="V53" s="3408"/>
      <c r="W53" s="3042"/>
      <c r="X53" s="3027"/>
      <c r="Y53" s="3027"/>
      <c r="Z53" s="3027"/>
      <c r="AA53" s="3027"/>
      <c r="AB53" s="3460"/>
      <c r="AC53" s="3027"/>
      <c r="AD53" s="3011"/>
      <c r="AE53" s="3011"/>
      <c r="AF53" s="3011"/>
      <c r="AG53" s="3011"/>
      <c r="AH53" s="3011"/>
      <c r="AI53" s="3011"/>
      <c r="AJ53" s="3011"/>
      <c r="AK53" s="3011"/>
      <c r="AL53" s="3398"/>
      <c r="AM53" s="3025"/>
      <c r="AN53" s="2398"/>
      <c r="AO53" s="1497"/>
      <c r="AP53" s="1497"/>
      <c r="AQ53" s="1497"/>
      <c r="AR53" s="1497"/>
      <c r="AS53" s="1497"/>
      <c r="AT53" s="1192"/>
      <c r="AU53" s="1192"/>
      <c r="AV53" s="1192"/>
      <c r="AW53" s="1192"/>
      <c r="AX53" s="1192"/>
      <c r="AY53" s="1192"/>
      <c r="AZ53" s="1192"/>
      <c r="BA53" s="1192"/>
      <c r="BB53" s="1192"/>
      <c r="BC53" s="1192"/>
      <c r="BD53" s="1192"/>
      <c r="BE53" s="1192"/>
      <c r="BF53" s="1192"/>
      <c r="BG53" s="1192"/>
      <c r="BH53" s="1192"/>
      <c r="BI53" s="1192"/>
      <c r="BJ53" s="1192"/>
      <c r="BK53" s="1192"/>
      <c r="BL53" s="1192"/>
      <c r="BM53" s="1192"/>
      <c r="BN53" s="1192"/>
      <c r="BO53" s="1192"/>
      <c r="BP53" s="1192"/>
      <c r="BQ53" s="1192"/>
      <c r="BR53" s="1192"/>
      <c r="BS53" s="1192"/>
      <c r="BT53" s="1192"/>
      <c r="BU53" s="1192"/>
      <c r="BV53" s="1192"/>
      <c r="BW53" s="1192"/>
      <c r="BX53" s="1192"/>
      <c r="BY53" s="1192"/>
      <c r="BZ53" s="1192"/>
      <c r="CA53" s="1192"/>
      <c r="CB53" s="1192"/>
      <c r="CC53" s="1192"/>
      <c r="CD53" s="1192"/>
      <c r="CE53" s="1192"/>
      <c r="CF53" s="1192"/>
      <c r="CG53" s="1192"/>
      <c r="CH53" s="1192"/>
      <c r="CI53" s="1192"/>
      <c r="CJ53" s="1192"/>
      <c r="CK53" s="1192"/>
      <c r="CL53" s="1192"/>
      <c r="CM53" s="1192"/>
      <c r="CN53" s="1192"/>
      <c r="CO53" s="1192"/>
      <c r="CP53" s="1192"/>
      <c r="CQ53" s="1192"/>
      <c r="CR53" s="1192"/>
      <c r="CS53" s="1192"/>
      <c r="CT53" s="1192"/>
      <c r="CU53" s="1192"/>
      <c r="CV53" s="1192"/>
      <c r="CW53" s="1192"/>
      <c r="CX53" s="1192"/>
      <c r="CY53" s="1192"/>
      <c r="CZ53" s="1192"/>
      <c r="DA53" s="1192"/>
      <c r="DB53" s="1192"/>
      <c r="DC53" s="1192"/>
      <c r="DD53" s="1192"/>
      <c r="DE53" s="1192"/>
      <c r="DF53" s="1192"/>
      <c r="DG53" s="1192"/>
      <c r="DH53" s="1192"/>
      <c r="DI53" s="1192"/>
      <c r="DJ53" s="1192"/>
      <c r="DK53" s="1192"/>
      <c r="DL53" s="1192"/>
      <c r="DM53" s="1192"/>
      <c r="DN53" s="1192"/>
      <c r="DO53" s="1192"/>
      <c r="DP53" s="1192"/>
      <c r="DQ53" s="1192"/>
      <c r="DR53" s="1192"/>
      <c r="DS53" s="1192"/>
      <c r="DT53" s="1192"/>
      <c r="DU53" s="1192"/>
      <c r="DV53" s="1192"/>
      <c r="DW53" s="1192"/>
      <c r="DX53" s="1192"/>
      <c r="DY53" s="1192"/>
      <c r="DZ53" s="1192"/>
      <c r="EA53" s="1192"/>
      <c r="EB53" s="1192"/>
      <c r="EC53" s="1192"/>
      <c r="ED53" s="1192"/>
      <c r="EE53" s="1192"/>
      <c r="EF53" s="1192"/>
      <c r="EG53" s="1192"/>
      <c r="EH53" s="1192"/>
      <c r="EI53" s="1192"/>
      <c r="EJ53" s="1192"/>
      <c r="EK53" s="1192"/>
      <c r="EL53" s="1192"/>
      <c r="EM53" s="1192"/>
      <c r="EN53" s="1192"/>
      <c r="EO53" s="1192"/>
      <c r="EP53" s="1192"/>
      <c r="EQ53" s="1192"/>
      <c r="ER53" s="1192"/>
      <c r="ES53" s="1192"/>
      <c r="ET53" s="1192"/>
      <c r="EU53" s="1192"/>
      <c r="EV53" s="1192"/>
      <c r="EW53" s="1192"/>
      <c r="EX53" s="1192"/>
      <c r="EY53" s="1192"/>
      <c r="EZ53" s="1192"/>
      <c r="FA53" s="1192"/>
      <c r="FB53" s="1192"/>
      <c r="FC53" s="1192"/>
      <c r="FD53" s="1192"/>
      <c r="FE53" s="1192"/>
      <c r="FF53" s="1192"/>
      <c r="FG53" s="1192"/>
      <c r="FH53" s="1192"/>
      <c r="FI53" s="1192"/>
      <c r="FJ53" s="1192"/>
      <c r="FK53" s="1192"/>
      <c r="FL53" s="1192"/>
      <c r="FM53" s="1192"/>
      <c r="FN53" s="1192"/>
      <c r="FO53" s="1192"/>
      <c r="FP53" s="1192"/>
      <c r="FQ53" s="1192"/>
      <c r="FR53" s="1192"/>
      <c r="FS53" s="1192"/>
      <c r="FT53" s="1192"/>
      <c r="FU53" s="1192"/>
      <c r="FV53" s="1192"/>
      <c r="FW53" s="1192"/>
      <c r="FX53" s="1192"/>
      <c r="FY53" s="1192"/>
      <c r="FZ53" s="1192"/>
      <c r="GA53" s="1192"/>
      <c r="GB53" s="1192"/>
      <c r="GC53" s="1192"/>
      <c r="GD53" s="1192"/>
      <c r="GE53" s="1192"/>
      <c r="GF53" s="1192"/>
      <c r="GG53" s="1192"/>
      <c r="GH53" s="1192"/>
      <c r="GI53" s="1192"/>
      <c r="GJ53" s="1192"/>
      <c r="GK53" s="1192"/>
      <c r="GL53" s="1192"/>
      <c r="GM53" s="1192"/>
      <c r="GN53" s="1192"/>
      <c r="GO53" s="1192"/>
      <c r="GP53" s="1192"/>
      <c r="GQ53" s="1192"/>
      <c r="GR53" s="1192"/>
      <c r="GS53" s="1192"/>
      <c r="GT53" s="1192"/>
      <c r="GU53" s="1192"/>
      <c r="GV53" s="1192"/>
      <c r="GW53" s="1192"/>
      <c r="GX53" s="1192"/>
      <c r="GY53" s="1192"/>
      <c r="GZ53" s="1192"/>
      <c r="HA53" s="1192"/>
      <c r="HB53" s="1192"/>
      <c r="HC53" s="1192"/>
      <c r="HD53" s="1192"/>
      <c r="HE53" s="1192"/>
      <c r="HF53" s="1192"/>
      <c r="HG53" s="1192"/>
      <c r="HH53" s="1192"/>
      <c r="HI53" s="1192"/>
      <c r="HJ53" s="1192"/>
      <c r="HK53" s="1192"/>
      <c r="HL53" s="1192"/>
      <c r="HM53" s="1192"/>
      <c r="HN53" s="1192"/>
      <c r="HO53" s="1192"/>
      <c r="HP53" s="1192"/>
      <c r="HQ53" s="1192"/>
      <c r="HR53" s="1192"/>
      <c r="HS53" s="1192"/>
      <c r="HT53" s="1192"/>
      <c r="HU53" s="1192"/>
      <c r="HV53" s="1192"/>
      <c r="HW53" s="1192"/>
      <c r="HX53" s="1192"/>
      <c r="HY53" s="1192"/>
      <c r="HZ53" s="1192"/>
      <c r="IA53" s="1192"/>
      <c r="IB53" s="1192"/>
      <c r="IC53" s="1192"/>
      <c r="ID53" s="1192"/>
      <c r="IE53" s="1192"/>
      <c r="IF53" s="1192"/>
      <c r="IG53" s="1192"/>
      <c r="IH53" s="1192"/>
      <c r="II53" s="1192"/>
      <c r="IJ53" s="1192"/>
      <c r="IK53" s="1192"/>
      <c r="IL53" s="1192"/>
      <c r="IM53" s="1192"/>
      <c r="IN53" s="1192"/>
      <c r="IO53" s="1192"/>
      <c r="IP53" s="1192"/>
      <c r="IQ53" s="1192"/>
      <c r="IR53" s="1192"/>
      <c r="IS53" s="1192"/>
      <c r="IT53" s="1192"/>
      <c r="IU53" s="1192"/>
      <c r="IV53" s="1192"/>
    </row>
    <row r="54" spans="1:256" ht="50.25" customHeight="1" x14ac:dyDescent="0.2">
      <c r="A54" s="1498"/>
      <c r="B54" s="1499"/>
      <c r="C54" s="497"/>
      <c r="D54" s="498"/>
      <c r="E54" s="497"/>
      <c r="F54" s="498"/>
      <c r="G54" s="3399">
        <v>189</v>
      </c>
      <c r="H54" s="3305" t="s">
        <v>1291</v>
      </c>
      <c r="I54" s="2834" t="s">
        <v>1292</v>
      </c>
      <c r="J54" s="3026">
        <v>1</v>
      </c>
      <c r="K54" s="3345"/>
      <c r="L54" s="3331"/>
      <c r="M54" s="3334"/>
      <c r="N54" s="3405">
        <f>SUM(S54:S56)/O45</f>
        <v>0.33333333333333331</v>
      </c>
      <c r="O54" s="3339"/>
      <c r="P54" s="3334"/>
      <c r="Q54" s="2834" t="s">
        <v>1293</v>
      </c>
      <c r="R54" s="2094" t="s">
        <v>1294</v>
      </c>
      <c r="S54" s="1532">
        <v>32000000</v>
      </c>
      <c r="T54" s="3303"/>
      <c r="U54" s="3313"/>
      <c r="V54" s="3408"/>
      <c r="W54" s="3042"/>
      <c r="X54" s="3027"/>
      <c r="Y54" s="3027"/>
      <c r="Z54" s="3027"/>
      <c r="AA54" s="3027"/>
      <c r="AB54" s="3460"/>
      <c r="AC54" s="3027"/>
      <c r="AD54" s="3011"/>
      <c r="AE54" s="3011"/>
      <c r="AF54" s="3011"/>
      <c r="AG54" s="3011"/>
      <c r="AH54" s="3011"/>
      <c r="AI54" s="3011"/>
      <c r="AJ54" s="3011"/>
      <c r="AK54" s="3011"/>
      <c r="AL54" s="3398"/>
      <c r="AM54" s="3025"/>
      <c r="AN54" s="2398"/>
      <c r="AO54" s="1497"/>
      <c r="AP54" s="1497"/>
      <c r="AQ54" s="1497"/>
      <c r="AR54" s="1497"/>
      <c r="AS54" s="1497"/>
      <c r="AT54" s="1192"/>
      <c r="AU54" s="1192"/>
      <c r="AV54" s="1192"/>
      <c r="AW54" s="1192"/>
      <c r="AX54" s="1192"/>
      <c r="AY54" s="1192"/>
      <c r="AZ54" s="1192"/>
      <c r="BA54" s="1192"/>
      <c r="BB54" s="1192"/>
      <c r="BC54" s="1192"/>
      <c r="BD54" s="1192"/>
      <c r="BE54" s="1192"/>
      <c r="BF54" s="1192"/>
      <c r="BG54" s="1192"/>
      <c r="BH54" s="1192"/>
      <c r="BI54" s="1192"/>
      <c r="BJ54" s="1192"/>
      <c r="BK54" s="1192"/>
      <c r="BL54" s="1192"/>
      <c r="BM54" s="1192"/>
      <c r="BN54" s="1192"/>
      <c r="BO54" s="1192"/>
      <c r="BP54" s="1192"/>
      <c r="BQ54" s="1192"/>
      <c r="BR54" s="1192"/>
      <c r="BS54" s="1192"/>
      <c r="BT54" s="1192"/>
      <c r="BU54" s="1192"/>
      <c r="BV54" s="1192"/>
      <c r="BW54" s="1192"/>
      <c r="BX54" s="1192"/>
      <c r="BY54" s="1192"/>
      <c r="BZ54" s="1192"/>
      <c r="CA54" s="1192"/>
      <c r="CB54" s="1192"/>
      <c r="CC54" s="1192"/>
      <c r="CD54" s="1192"/>
      <c r="CE54" s="1192"/>
      <c r="CF54" s="1192"/>
      <c r="CG54" s="1192"/>
      <c r="CH54" s="1192"/>
      <c r="CI54" s="1192"/>
      <c r="CJ54" s="1192"/>
      <c r="CK54" s="1192"/>
      <c r="CL54" s="1192"/>
      <c r="CM54" s="1192"/>
      <c r="CN54" s="1192"/>
      <c r="CO54" s="1192"/>
      <c r="CP54" s="1192"/>
      <c r="CQ54" s="1192"/>
      <c r="CR54" s="1192"/>
      <c r="CS54" s="1192"/>
      <c r="CT54" s="1192"/>
      <c r="CU54" s="1192"/>
      <c r="CV54" s="1192"/>
      <c r="CW54" s="1192"/>
      <c r="CX54" s="1192"/>
      <c r="CY54" s="1192"/>
      <c r="CZ54" s="1192"/>
      <c r="DA54" s="1192"/>
      <c r="DB54" s="1192"/>
      <c r="DC54" s="1192"/>
      <c r="DD54" s="1192"/>
      <c r="DE54" s="1192"/>
      <c r="DF54" s="1192"/>
      <c r="DG54" s="1192"/>
      <c r="DH54" s="1192"/>
      <c r="DI54" s="1192"/>
      <c r="DJ54" s="1192"/>
      <c r="DK54" s="1192"/>
      <c r="DL54" s="1192"/>
      <c r="DM54" s="1192"/>
      <c r="DN54" s="1192"/>
      <c r="DO54" s="1192"/>
      <c r="DP54" s="1192"/>
      <c r="DQ54" s="1192"/>
      <c r="DR54" s="1192"/>
      <c r="DS54" s="1192"/>
      <c r="DT54" s="1192"/>
      <c r="DU54" s="1192"/>
      <c r="DV54" s="1192"/>
      <c r="DW54" s="1192"/>
      <c r="DX54" s="1192"/>
      <c r="DY54" s="1192"/>
      <c r="DZ54" s="1192"/>
      <c r="EA54" s="1192"/>
      <c r="EB54" s="1192"/>
      <c r="EC54" s="1192"/>
      <c r="ED54" s="1192"/>
      <c r="EE54" s="1192"/>
      <c r="EF54" s="1192"/>
      <c r="EG54" s="1192"/>
      <c r="EH54" s="1192"/>
      <c r="EI54" s="1192"/>
      <c r="EJ54" s="1192"/>
      <c r="EK54" s="1192"/>
      <c r="EL54" s="1192"/>
      <c r="EM54" s="1192"/>
      <c r="EN54" s="1192"/>
      <c r="EO54" s="1192"/>
      <c r="EP54" s="1192"/>
      <c r="EQ54" s="1192"/>
      <c r="ER54" s="1192"/>
      <c r="ES54" s="1192"/>
      <c r="ET54" s="1192"/>
      <c r="EU54" s="1192"/>
      <c r="EV54" s="1192"/>
      <c r="EW54" s="1192"/>
      <c r="EX54" s="1192"/>
      <c r="EY54" s="1192"/>
      <c r="EZ54" s="1192"/>
      <c r="FA54" s="1192"/>
      <c r="FB54" s="1192"/>
      <c r="FC54" s="1192"/>
      <c r="FD54" s="1192"/>
      <c r="FE54" s="1192"/>
      <c r="FF54" s="1192"/>
      <c r="FG54" s="1192"/>
      <c r="FH54" s="1192"/>
      <c r="FI54" s="1192"/>
      <c r="FJ54" s="1192"/>
      <c r="FK54" s="1192"/>
      <c r="FL54" s="1192"/>
      <c r="FM54" s="1192"/>
      <c r="FN54" s="1192"/>
      <c r="FO54" s="1192"/>
      <c r="FP54" s="1192"/>
      <c r="FQ54" s="1192"/>
      <c r="FR54" s="1192"/>
      <c r="FS54" s="1192"/>
      <c r="FT54" s="1192"/>
      <c r="FU54" s="1192"/>
      <c r="FV54" s="1192"/>
      <c r="FW54" s="1192"/>
      <c r="FX54" s="1192"/>
      <c r="FY54" s="1192"/>
      <c r="FZ54" s="1192"/>
      <c r="GA54" s="1192"/>
      <c r="GB54" s="1192"/>
      <c r="GC54" s="1192"/>
      <c r="GD54" s="1192"/>
      <c r="GE54" s="1192"/>
      <c r="GF54" s="1192"/>
      <c r="GG54" s="1192"/>
      <c r="GH54" s="1192"/>
      <c r="GI54" s="1192"/>
      <c r="GJ54" s="1192"/>
      <c r="GK54" s="1192"/>
      <c r="GL54" s="1192"/>
      <c r="GM54" s="1192"/>
      <c r="GN54" s="1192"/>
      <c r="GO54" s="1192"/>
      <c r="GP54" s="1192"/>
      <c r="GQ54" s="1192"/>
      <c r="GR54" s="1192"/>
      <c r="GS54" s="1192"/>
      <c r="GT54" s="1192"/>
      <c r="GU54" s="1192"/>
      <c r="GV54" s="1192"/>
      <c r="GW54" s="1192"/>
      <c r="GX54" s="1192"/>
      <c r="GY54" s="1192"/>
      <c r="GZ54" s="1192"/>
      <c r="HA54" s="1192"/>
      <c r="HB54" s="1192"/>
      <c r="HC54" s="1192"/>
      <c r="HD54" s="1192"/>
      <c r="HE54" s="1192"/>
      <c r="HF54" s="1192"/>
      <c r="HG54" s="1192"/>
      <c r="HH54" s="1192"/>
      <c r="HI54" s="1192"/>
      <c r="HJ54" s="1192"/>
      <c r="HK54" s="1192"/>
      <c r="HL54" s="1192"/>
      <c r="HM54" s="1192"/>
      <c r="HN54" s="1192"/>
      <c r="HO54" s="1192"/>
      <c r="HP54" s="1192"/>
      <c r="HQ54" s="1192"/>
      <c r="HR54" s="1192"/>
      <c r="HS54" s="1192"/>
      <c r="HT54" s="1192"/>
      <c r="HU54" s="1192"/>
      <c r="HV54" s="1192"/>
      <c r="HW54" s="1192"/>
      <c r="HX54" s="1192"/>
      <c r="HY54" s="1192"/>
      <c r="HZ54" s="1192"/>
      <c r="IA54" s="1192"/>
      <c r="IB54" s="1192"/>
      <c r="IC54" s="1192"/>
      <c r="ID54" s="1192"/>
      <c r="IE54" s="1192"/>
      <c r="IF54" s="1192"/>
      <c r="IG54" s="1192"/>
      <c r="IH54" s="1192"/>
      <c r="II54" s="1192"/>
      <c r="IJ54" s="1192"/>
      <c r="IK54" s="1192"/>
      <c r="IL54" s="1192"/>
      <c r="IM54" s="1192"/>
      <c r="IN54" s="1192"/>
      <c r="IO54" s="1192"/>
      <c r="IP54" s="1192"/>
      <c r="IQ54" s="1192"/>
      <c r="IR54" s="1192"/>
      <c r="IS54" s="1192"/>
      <c r="IT54" s="1192"/>
      <c r="IU54" s="1192"/>
      <c r="IV54" s="1192"/>
    </row>
    <row r="55" spans="1:256" ht="54" customHeight="1" x14ac:dyDescent="0.2">
      <c r="A55" s="1498"/>
      <c r="B55" s="1499"/>
      <c r="C55" s="497"/>
      <c r="D55" s="498"/>
      <c r="E55" s="497"/>
      <c r="F55" s="498"/>
      <c r="G55" s="3400"/>
      <c r="H55" s="3313"/>
      <c r="I55" s="2817"/>
      <c r="J55" s="3027"/>
      <c r="K55" s="3345"/>
      <c r="L55" s="3331"/>
      <c r="M55" s="3334"/>
      <c r="N55" s="3406"/>
      <c r="O55" s="3339"/>
      <c r="P55" s="3334"/>
      <c r="Q55" s="2817"/>
      <c r="R55" s="2094" t="s">
        <v>1295</v>
      </c>
      <c r="S55" s="1532">
        <v>4000000</v>
      </c>
      <c r="T55" s="3303"/>
      <c r="U55" s="3313"/>
      <c r="V55" s="3408"/>
      <c r="W55" s="3042"/>
      <c r="X55" s="3027"/>
      <c r="Y55" s="3027"/>
      <c r="Z55" s="3027"/>
      <c r="AA55" s="3027"/>
      <c r="AB55" s="3460"/>
      <c r="AC55" s="3027"/>
      <c r="AD55" s="3011"/>
      <c r="AE55" s="3011"/>
      <c r="AF55" s="3011"/>
      <c r="AG55" s="3011"/>
      <c r="AH55" s="3011"/>
      <c r="AI55" s="3011"/>
      <c r="AJ55" s="3011"/>
      <c r="AK55" s="3011"/>
      <c r="AL55" s="3398"/>
      <c r="AM55" s="3025"/>
      <c r="AN55" s="2398"/>
      <c r="AO55" s="1497"/>
      <c r="AP55" s="1497"/>
      <c r="AQ55" s="1497"/>
      <c r="AR55" s="1497"/>
      <c r="AS55" s="1497"/>
      <c r="AT55" s="1192"/>
      <c r="AU55" s="1192"/>
      <c r="AV55" s="1192"/>
      <c r="AW55" s="1192"/>
      <c r="AX55" s="1192"/>
      <c r="AY55" s="1192"/>
      <c r="AZ55" s="1192"/>
      <c r="BA55" s="1192"/>
      <c r="BB55" s="1192"/>
      <c r="BC55" s="1192"/>
      <c r="BD55" s="1192"/>
      <c r="BE55" s="1192"/>
      <c r="BF55" s="1192"/>
      <c r="BG55" s="1192"/>
      <c r="BH55" s="1192"/>
      <c r="BI55" s="1192"/>
      <c r="BJ55" s="1192"/>
      <c r="BK55" s="1192"/>
      <c r="BL55" s="1192"/>
      <c r="BM55" s="1192"/>
      <c r="BN55" s="1192"/>
      <c r="BO55" s="1192"/>
      <c r="BP55" s="1192"/>
      <c r="BQ55" s="1192"/>
      <c r="BR55" s="1192"/>
      <c r="BS55" s="1192"/>
      <c r="BT55" s="1192"/>
      <c r="BU55" s="1192"/>
      <c r="BV55" s="1192"/>
      <c r="BW55" s="1192"/>
      <c r="BX55" s="1192"/>
      <c r="BY55" s="1192"/>
      <c r="BZ55" s="1192"/>
      <c r="CA55" s="1192"/>
      <c r="CB55" s="1192"/>
      <c r="CC55" s="1192"/>
      <c r="CD55" s="1192"/>
      <c r="CE55" s="1192"/>
      <c r="CF55" s="1192"/>
      <c r="CG55" s="1192"/>
      <c r="CH55" s="1192"/>
      <c r="CI55" s="1192"/>
      <c r="CJ55" s="1192"/>
      <c r="CK55" s="1192"/>
      <c r="CL55" s="1192"/>
      <c r="CM55" s="1192"/>
      <c r="CN55" s="1192"/>
      <c r="CO55" s="1192"/>
      <c r="CP55" s="1192"/>
      <c r="CQ55" s="1192"/>
      <c r="CR55" s="1192"/>
      <c r="CS55" s="1192"/>
      <c r="CT55" s="1192"/>
      <c r="CU55" s="1192"/>
      <c r="CV55" s="1192"/>
      <c r="CW55" s="1192"/>
      <c r="CX55" s="1192"/>
      <c r="CY55" s="1192"/>
      <c r="CZ55" s="1192"/>
      <c r="DA55" s="1192"/>
      <c r="DB55" s="1192"/>
      <c r="DC55" s="1192"/>
      <c r="DD55" s="1192"/>
      <c r="DE55" s="1192"/>
      <c r="DF55" s="1192"/>
      <c r="DG55" s="1192"/>
      <c r="DH55" s="1192"/>
      <c r="DI55" s="1192"/>
      <c r="DJ55" s="1192"/>
      <c r="DK55" s="1192"/>
      <c r="DL55" s="1192"/>
      <c r="DM55" s="1192"/>
      <c r="DN55" s="1192"/>
      <c r="DO55" s="1192"/>
      <c r="DP55" s="1192"/>
      <c r="DQ55" s="1192"/>
      <c r="DR55" s="1192"/>
      <c r="DS55" s="1192"/>
      <c r="DT55" s="1192"/>
      <c r="DU55" s="1192"/>
      <c r="DV55" s="1192"/>
      <c r="DW55" s="1192"/>
      <c r="DX55" s="1192"/>
      <c r="DY55" s="1192"/>
      <c r="DZ55" s="1192"/>
      <c r="EA55" s="1192"/>
      <c r="EB55" s="1192"/>
      <c r="EC55" s="1192"/>
      <c r="ED55" s="1192"/>
      <c r="EE55" s="1192"/>
      <c r="EF55" s="1192"/>
      <c r="EG55" s="1192"/>
      <c r="EH55" s="1192"/>
      <c r="EI55" s="1192"/>
      <c r="EJ55" s="1192"/>
      <c r="EK55" s="1192"/>
      <c r="EL55" s="1192"/>
      <c r="EM55" s="1192"/>
      <c r="EN55" s="1192"/>
      <c r="EO55" s="1192"/>
      <c r="EP55" s="1192"/>
      <c r="EQ55" s="1192"/>
      <c r="ER55" s="1192"/>
      <c r="ES55" s="1192"/>
      <c r="ET55" s="1192"/>
      <c r="EU55" s="1192"/>
      <c r="EV55" s="1192"/>
      <c r="EW55" s="1192"/>
      <c r="EX55" s="1192"/>
      <c r="EY55" s="1192"/>
      <c r="EZ55" s="1192"/>
      <c r="FA55" s="1192"/>
      <c r="FB55" s="1192"/>
      <c r="FC55" s="1192"/>
      <c r="FD55" s="1192"/>
      <c r="FE55" s="1192"/>
      <c r="FF55" s="1192"/>
      <c r="FG55" s="1192"/>
      <c r="FH55" s="1192"/>
      <c r="FI55" s="1192"/>
      <c r="FJ55" s="1192"/>
      <c r="FK55" s="1192"/>
      <c r="FL55" s="1192"/>
      <c r="FM55" s="1192"/>
      <c r="FN55" s="1192"/>
      <c r="FO55" s="1192"/>
      <c r="FP55" s="1192"/>
      <c r="FQ55" s="1192"/>
      <c r="FR55" s="1192"/>
      <c r="FS55" s="1192"/>
      <c r="FT55" s="1192"/>
      <c r="FU55" s="1192"/>
      <c r="FV55" s="1192"/>
      <c r="FW55" s="1192"/>
      <c r="FX55" s="1192"/>
      <c r="FY55" s="1192"/>
      <c r="FZ55" s="1192"/>
      <c r="GA55" s="1192"/>
      <c r="GB55" s="1192"/>
      <c r="GC55" s="1192"/>
      <c r="GD55" s="1192"/>
      <c r="GE55" s="1192"/>
      <c r="GF55" s="1192"/>
      <c r="GG55" s="1192"/>
      <c r="GH55" s="1192"/>
      <c r="GI55" s="1192"/>
      <c r="GJ55" s="1192"/>
      <c r="GK55" s="1192"/>
      <c r="GL55" s="1192"/>
      <c r="GM55" s="1192"/>
      <c r="GN55" s="1192"/>
      <c r="GO55" s="1192"/>
      <c r="GP55" s="1192"/>
      <c r="GQ55" s="1192"/>
      <c r="GR55" s="1192"/>
      <c r="GS55" s="1192"/>
      <c r="GT55" s="1192"/>
      <c r="GU55" s="1192"/>
      <c r="GV55" s="1192"/>
      <c r="GW55" s="1192"/>
      <c r="GX55" s="1192"/>
      <c r="GY55" s="1192"/>
      <c r="GZ55" s="1192"/>
      <c r="HA55" s="1192"/>
      <c r="HB55" s="1192"/>
      <c r="HC55" s="1192"/>
      <c r="HD55" s="1192"/>
      <c r="HE55" s="1192"/>
      <c r="HF55" s="1192"/>
      <c r="HG55" s="1192"/>
      <c r="HH55" s="1192"/>
      <c r="HI55" s="1192"/>
      <c r="HJ55" s="1192"/>
      <c r="HK55" s="1192"/>
      <c r="HL55" s="1192"/>
      <c r="HM55" s="1192"/>
      <c r="HN55" s="1192"/>
      <c r="HO55" s="1192"/>
      <c r="HP55" s="1192"/>
      <c r="HQ55" s="1192"/>
      <c r="HR55" s="1192"/>
      <c r="HS55" s="1192"/>
      <c r="HT55" s="1192"/>
      <c r="HU55" s="1192"/>
      <c r="HV55" s="1192"/>
      <c r="HW55" s="1192"/>
      <c r="HX55" s="1192"/>
      <c r="HY55" s="1192"/>
      <c r="HZ55" s="1192"/>
      <c r="IA55" s="1192"/>
      <c r="IB55" s="1192"/>
      <c r="IC55" s="1192"/>
      <c r="ID55" s="1192"/>
      <c r="IE55" s="1192"/>
      <c r="IF55" s="1192"/>
      <c r="IG55" s="1192"/>
      <c r="IH55" s="1192"/>
      <c r="II55" s="1192"/>
      <c r="IJ55" s="1192"/>
      <c r="IK55" s="1192"/>
      <c r="IL55" s="1192"/>
      <c r="IM55" s="1192"/>
      <c r="IN55" s="1192"/>
      <c r="IO55" s="1192"/>
      <c r="IP55" s="1192"/>
      <c r="IQ55" s="1192"/>
      <c r="IR55" s="1192"/>
      <c r="IS55" s="1192"/>
      <c r="IT55" s="1192"/>
      <c r="IU55" s="1192"/>
      <c r="IV55" s="1192"/>
    </row>
    <row r="56" spans="1:256" ht="48.75" customHeight="1" x14ac:dyDescent="0.2">
      <c r="A56" s="1498"/>
      <c r="B56" s="1499"/>
      <c r="C56" s="497"/>
      <c r="D56" s="498"/>
      <c r="E56" s="497"/>
      <c r="F56" s="498"/>
      <c r="G56" s="3400"/>
      <c r="H56" s="3313"/>
      <c r="I56" s="2817"/>
      <c r="J56" s="3027"/>
      <c r="K56" s="3345"/>
      <c r="L56" s="3331"/>
      <c r="M56" s="3334"/>
      <c r="N56" s="3406"/>
      <c r="O56" s="3339"/>
      <c r="P56" s="3334"/>
      <c r="Q56" s="2817"/>
      <c r="R56" s="2094" t="s">
        <v>1296</v>
      </c>
      <c r="S56" s="1532">
        <v>4000000</v>
      </c>
      <c r="T56" s="3303"/>
      <c r="U56" s="3313"/>
      <c r="V56" s="3408"/>
      <c r="W56" s="3042"/>
      <c r="X56" s="3027"/>
      <c r="Y56" s="3027"/>
      <c r="Z56" s="3027"/>
      <c r="AA56" s="3027"/>
      <c r="AB56" s="3460"/>
      <c r="AC56" s="3027"/>
      <c r="AD56" s="3011"/>
      <c r="AE56" s="3011"/>
      <c r="AF56" s="3011"/>
      <c r="AG56" s="3011"/>
      <c r="AH56" s="3011"/>
      <c r="AI56" s="3011"/>
      <c r="AJ56" s="3011"/>
      <c r="AK56" s="3011"/>
      <c r="AL56" s="3398"/>
      <c r="AM56" s="3025"/>
      <c r="AN56" s="2398"/>
      <c r="AO56" s="1497"/>
      <c r="AP56" s="1497"/>
      <c r="AQ56" s="1497"/>
      <c r="AR56" s="1497"/>
      <c r="AS56" s="1497"/>
      <c r="AT56" s="1192"/>
      <c r="AU56" s="1192"/>
      <c r="AV56" s="1192"/>
      <c r="AW56" s="1192"/>
      <c r="AX56" s="1192"/>
      <c r="AY56" s="1192"/>
      <c r="AZ56" s="1192"/>
      <c r="BA56" s="1192"/>
      <c r="BB56" s="1192"/>
      <c r="BC56" s="1192"/>
      <c r="BD56" s="1192"/>
      <c r="BE56" s="1192"/>
      <c r="BF56" s="1192"/>
      <c r="BG56" s="1192"/>
      <c r="BH56" s="1192"/>
      <c r="BI56" s="1192"/>
      <c r="BJ56" s="1192"/>
      <c r="BK56" s="1192"/>
      <c r="BL56" s="1192"/>
      <c r="BM56" s="1192"/>
      <c r="BN56" s="1192"/>
      <c r="BO56" s="1192"/>
      <c r="BP56" s="1192"/>
      <c r="BQ56" s="1192"/>
      <c r="BR56" s="1192"/>
      <c r="BS56" s="1192"/>
      <c r="BT56" s="1192"/>
      <c r="BU56" s="1192"/>
      <c r="BV56" s="1192"/>
      <c r="BW56" s="1192"/>
      <c r="BX56" s="1192"/>
      <c r="BY56" s="1192"/>
      <c r="BZ56" s="1192"/>
      <c r="CA56" s="1192"/>
      <c r="CB56" s="1192"/>
      <c r="CC56" s="1192"/>
      <c r="CD56" s="1192"/>
      <c r="CE56" s="1192"/>
      <c r="CF56" s="1192"/>
      <c r="CG56" s="1192"/>
      <c r="CH56" s="1192"/>
      <c r="CI56" s="1192"/>
      <c r="CJ56" s="1192"/>
      <c r="CK56" s="1192"/>
      <c r="CL56" s="1192"/>
      <c r="CM56" s="1192"/>
      <c r="CN56" s="1192"/>
      <c r="CO56" s="1192"/>
      <c r="CP56" s="1192"/>
      <c r="CQ56" s="1192"/>
      <c r="CR56" s="1192"/>
      <c r="CS56" s="1192"/>
      <c r="CT56" s="1192"/>
      <c r="CU56" s="1192"/>
      <c r="CV56" s="1192"/>
      <c r="CW56" s="1192"/>
      <c r="CX56" s="1192"/>
      <c r="CY56" s="1192"/>
      <c r="CZ56" s="1192"/>
      <c r="DA56" s="1192"/>
      <c r="DB56" s="1192"/>
      <c r="DC56" s="1192"/>
      <c r="DD56" s="1192"/>
      <c r="DE56" s="1192"/>
      <c r="DF56" s="1192"/>
      <c r="DG56" s="1192"/>
      <c r="DH56" s="1192"/>
      <c r="DI56" s="1192"/>
      <c r="DJ56" s="1192"/>
      <c r="DK56" s="1192"/>
      <c r="DL56" s="1192"/>
      <c r="DM56" s="1192"/>
      <c r="DN56" s="1192"/>
      <c r="DO56" s="1192"/>
      <c r="DP56" s="1192"/>
      <c r="DQ56" s="1192"/>
      <c r="DR56" s="1192"/>
      <c r="DS56" s="1192"/>
      <c r="DT56" s="1192"/>
      <c r="DU56" s="1192"/>
      <c r="DV56" s="1192"/>
      <c r="DW56" s="1192"/>
      <c r="DX56" s="1192"/>
      <c r="DY56" s="1192"/>
      <c r="DZ56" s="1192"/>
      <c r="EA56" s="1192"/>
      <c r="EB56" s="1192"/>
      <c r="EC56" s="1192"/>
      <c r="ED56" s="1192"/>
      <c r="EE56" s="1192"/>
      <c r="EF56" s="1192"/>
      <c r="EG56" s="1192"/>
      <c r="EH56" s="1192"/>
      <c r="EI56" s="1192"/>
      <c r="EJ56" s="1192"/>
      <c r="EK56" s="1192"/>
      <c r="EL56" s="1192"/>
      <c r="EM56" s="1192"/>
      <c r="EN56" s="1192"/>
      <c r="EO56" s="1192"/>
      <c r="EP56" s="1192"/>
      <c r="EQ56" s="1192"/>
      <c r="ER56" s="1192"/>
      <c r="ES56" s="1192"/>
      <c r="ET56" s="1192"/>
      <c r="EU56" s="1192"/>
      <c r="EV56" s="1192"/>
      <c r="EW56" s="1192"/>
      <c r="EX56" s="1192"/>
      <c r="EY56" s="1192"/>
      <c r="EZ56" s="1192"/>
      <c r="FA56" s="1192"/>
      <c r="FB56" s="1192"/>
      <c r="FC56" s="1192"/>
      <c r="FD56" s="1192"/>
      <c r="FE56" s="1192"/>
      <c r="FF56" s="1192"/>
      <c r="FG56" s="1192"/>
      <c r="FH56" s="1192"/>
      <c r="FI56" s="1192"/>
      <c r="FJ56" s="1192"/>
      <c r="FK56" s="1192"/>
      <c r="FL56" s="1192"/>
      <c r="FM56" s="1192"/>
      <c r="FN56" s="1192"/>
      <c r="FO56" s="1192"/>
      <c r="FP56" s="1192"/>
      <c r="FQ56" s="1192"/>
      <c r="FR56" s="1192"/>
      <c r="FS56" s="1192"/>
      <c r="FT56" s="1192"/>
      <c r="FU56" s="1192"/>
      <c r="FV56" s="1192"/>
      <c r="FW56" s="1192"/>
      <c r="FX56" s="1192"/>
      <c r="FY56" s="1192"/>
      <c r="FZ56" s="1192"/>
      <c r="GA56" s="1192"/>
      <c r="GB56" s="1192"/>
      <c r="GC56" s="1192"/>
      <c r="GD56" s="1192"/>
      <c r="GE56" s="1192"/>
      <c r="GF56" s="1192"/>
      <c r="GG56" s="1192"/>
      <c r="GH56" s="1192"/>
      <c r="GI56" s="1192"/>
      <c r="GJ56" s="1192"/>
      <c r="GK56" s="1192"/>
      <c r="GL56" s="1192"/>
      <c r="GM56" s="1192"/>
      <c r="GN56" s="1192"/>
      <c r="GO56" s="1192"/>
      <c r="GP56" s="1192"/>
      <c r="GQ56" s="1192"/>
      <c r="GR56" s="1192"/>
      <c r="GS56" s="1192"/>
      <c r="GT56" s="1192"/>
      <c r="GU56" s="1192"/>
      <c r="GV56" s="1192"/>
      <c r="GW56" s="1192"/>
      <c r="GX56" s="1192"/>
      <c r="GY56" s="1192"/>
      <c r="GZ56" s="1192"/>
      <c r="HA56" s="1192"/>
      <c r="HB56" s="1192"/>
      <c r="HC56" s="1192"/>
      <c r="HD56" s="1192"/>
      <c r="HE56" s="1192"/>
      <c r="HF56" s="1192"/>
      <c r="HG56" s="1192"/>
      <c r="HH56" s="1192"/>
      <c r="HI56" s="1192"/>
      <c r="HJ56" s="1192"/>
      <c r="HK56" s="1192"/>
      <c r="HL56" s="1192"/>
      <c r="HM56" s="1192"/>
      <c r="HN56" s="1192"/>
      <c r="HO56" s="1192"/>
      <c r="HP56" s="1192"/>
      <c r="HQ56" s="1192"/>
      <c r="HR56" s="1192"/>
      <c r="HS56" s="1192"/>
      <c r="HT56" s="1192"/>
      <c r="HU56" s="1192"/>
      <c r="HV56" s="1192"/>
      <c r="HW56" s="1192"/>
      <c r="HX56" s="1192"/>
      <c r="HY56" s="1192"/>
      <c r="HZ56" s="1192"/>
      <c r="IA56" s="1192"/>
      <c r="IB56" s="1192"/>
      <c r="IC56" s="1192"/>
      <c r="ID56" s="1192"/>
      <c r="IE56" s="1192"/>
      <c r="IF56" s="1192"/>
      <c r="IG56" s="1192"/>
      <c r="IH56" s="1192"/>
      <c r="II56" s="1192"/>
      <c r="IJ56" s="1192"/>
      <c r="IK56" s="1192"/>
      <c r="IL56" s="1192"/>
      <c r="IM56" s="1192"/>
      <c r="IN56" s="1192"/>
      <c r="IO56" s="1192"/>
      <c r="IP56" s="1192"/>
      <c r="IQ56" s="1192"/>
      <c r="IR56" s="1192"/>
      <c r="IS56" s="1192"/>
      <c r="IT56" s="1192"/>
      <c r="IU56" s="1192"/>
      <c r="IV56" s="1192"/>
    </row>
    <row r="57" spans="1:256" ht="15" x14ac:dyDescent="0.2">
      <c r="A57" s="1498"/>
      <c r="B57" s="1499"/>
      <c r="C57" s="497"/>
      <c r="D57" s="498"/>
      <c r="E57" s="1371">
        <v>61</v>
      </c>
      <c r="F57" s="1507" t="s">
        <v>1299</v>
      </c>
      <c r="G57" s="1508"/>
      <c r="H57" s="2208"/>
      <c r="I57" s="2208"/>
      <c r="J57" s="1508"/>
      <c r="K57" s="1508"/>
      <c r="L57" s="1508"/>
      <c r="M57" s="1509"/>
      <c r="N57" s="1508"/>
      <c r="O57" s="1508"/>
      <c r="P57" s="2208"/>
      <c r="Q57" s="2208"/>
      <c r="R57" s="2208"/>
      <c r="S57" s="1508"/>
      <c r="T57" s="1510"/>
      <c r="U57" s="1509"/>
      <c r="V57" s="1508"/>
      <c r="W57" s="1508"/>
      <c r="X57" s="1508"/>
      <c r="Y57" s="1508"/>
      <c r="Z57" s="1508"/>
      <c r="AA57" s="1508"/>
      <c r="AB57" s="1508"/>
      <c r="AC57" s="1508"/>
      <c r="AD57" s="1508"/>
      <c r="AE57" s="1508"/>
      <c r="AF57" s="1508"/>
      <c r="AG57" s="1508"/>
      <c r="AH57" s="1508"/>
      <c r="AI57" s="1508"/>
      <c r="AJ57" s="1508"/>
      <c r="AK57" s="1508"/>
      <c r="AL57" s="1508"/>
      <c r="AM57" s="1508"/>
      <c r="AN57" s="1511"/>
    </row>
    <row r="58" spans="1:256" ht="71.25" x14ac:dyDescent="0.2">
      <c r="A58" s="1498"/>
      <c r="B58" s="1499"/>
      <c r="C58" s="497"/>
      <c r="D58" s="498"/>
      <c r="E58" s="486"/>
      <c r="F58" s="498"/>
      <c r="G58" s="3399">
        <v>190</v>
      </c>
      <c r="H58" s="3305" t="s">
        <v>1300</v>
      </c>
      <c r="I58" s="3305" t="s">
        <v>1301</v>
      </c>
      <c r="J58" s="3461">
        <v>1</v>
      </c>
      <c r="K58" s="3344" t="s">
        <v>1302</v>
      </c>
      <c r="L58" s="3347" t="s">
        <v>1303</v>
      </c>
      <c r="M58" s="3333" t="s">
        <v>1304</v>
      </c>
      <c r="N58" s="3336">
        <f>SUM(S58:S74)/O58</f>
        <v>1</v>
      </c>
      <c r="O58" s="3029">
        <f>SUM(S58:S74)</f>
        <v>190000000</v>
      </c>
      <c r="P58" s="3457" t="s">
        <v>1305</v>
      </c>
      <c r="Q58" s="3057" t="s">
        <v>1306</v>
      </c>
      <c r="R58" s="1541" t="s">
        <v>1311</v>
      </c>
      <c r="S58" s="1533">
        <v>5280000</v>
      </c>
      <c r="T58" s="3312">
        <v>20</v>
      </c>
      <c r="U58" s="3375" t="s">
        <v>91</v>
      </c>
      <c r="V58" s="3393">
        <v>1500</v>
      </c>
      <c r="W58" s="3393">
        <v>1500</v>
      </c>
      <c r="X58" s="3393">
        <v>480</v>
      </c>
      <c r="Y58" s="3393">
        <v>480</v>
      </c>
      <c r="Z58" s="3393">
        <v>1000</v>
      </c>
      <c r="AA58" s="3393">
        <v>1000</v>
      </c>
      <c r="AB58" s="3393">
        <v>20</v>
      </c>
      <c r="AC58" s="3393">
        <v>20</v>
      </c>
      <c r="AD58" s="3393"/>
      <c r="AE58" s="3393"/>
      <c r="AF58" s="3393"/>
      <c r="AG58" s="3393"/>
      <c r="AH58" s="3393">
        <v>3000</v>
      </c>
      <c r="AI58" s="3025"/>
      <c r="AJ58" s="3025"/>
      <c r="AK58" s="3025">
        <f>SUM(V58:W74)</f>
        <v>3000</v>
      </c>
      <c r="AL58" s="3302">
        <v>43467</v>
      </c>
      <c r="AM58" s="3395">
        <v>43830</v>
      </c>
      <c r="AN58" s="2398" t="s">
        <v>2015</v>
      </c>
    </row>
    <row r="59" spans="1:256" ht="28.5" x14ac:dyDescent="0.2">
      <c r="A59" s="1498"/>
      <c r="B59" s="1499"/>
      <c r="C59" s="497"/>
      <c r="D59" s="498"/>
      <c r="E59" s="497"/>
      <c r="F59" s="498"/>
      <c r="G59" s="3400"/>
      <c r="H59" s="3313"/>
      <c r="I59" s="3313"/>
      <c r="J59" s="3462"/>
      <c r="K59" s="3345"/>
      <c r="L59" s="3331"/>
      <c r="M59" s="3334"/>
      <c r="N59" s="3337"/>
      <c r="O59" s="3030"/>
      <c r="P59" s="3458"/>
      <c r="Q59" s="3057"/>
      <c r="R59" s="1541" t="s">
        <v>2026</v>
      </c>
      <c r="S59" s="1533">
        <v>13080000</v>
      </c>
      <c r="T59" s="3303"/>
      <c r="U59" s="3375"/>
      <c r="V59" s="3393"/>
      <c r="W59" s="3393"/>
      <c r="X59" s="3393"/>
      <c r="Y59" s="3393"/>
      <c r="Z59" s="3393"/>
      <c r="AA59" s="3393"/>
      <c r="AB59" s="3393"/>
      <c r="AC59" s="3393"/>
      <c r="AD59" s="3393"/>
      <c r="AE59" s="3393"/>
      <c r="AF59" s="3393"/>
      <c r="AG59" s="3393"/>
      <c r="AH59" s="3393"/>
      <c r="AI59" s="3025"/>
      <c r="AJ59" s="3025"/>
      <c r="AK59" s="3025"/>
      <c r="AL59" s="3302"/>
      <c r="AM59" s="3396"/>
      <c r="AN59" s="2398"/>
    </row>
    <row r="60" spans="1:256" ht="57" x14ac:dyDescent="0.2">
      <c r="A60" s="1498"/>
      <c r="B60" s="1499"/>
      <c r="C60" s="497"/>
      <c r="D60" s="498"/>
      <c r="E60" s="497"/>
      <c r="F60" s="498"/>
      <c r="G60" s="3400"/>
      <c r="H60" s="3313"/>
      <c r="I60" s="3313"/>
      <c r="J60" s="3462"/>
      <c r="K60" s="3345"/>
      <c r="L60" s="3331"/>
      <c r="M60" s="3334"/>
      <c r="N60" s="3337"/>
      <c r="O60" s="3030"/>
      <c r="P60" s="3458"/>
      <c r="Q60" s="3057"/>
      <c r="R60" s="1541" t="s">
        <v>1312</v>
      </c>
      <c r="S60" s="1533">
        <v>5000000</v>
      </c>
      <c r="T60" s="3303"/>
      <c r="U60" s="3375"/>
      <c r="V60" s="3393"/>
      <c r="W60" s="3393"/>
      <c r="X60" s="3393"/>
      <c r="Y60" s="3393"/>
      <c r="Z60" s="3393"/>
      <c r="AA60" s="3393"/>
      <c r="AB60" s="3393"/>
      <c r="AC60" s="3393"/>
      <c r="AD60" s="3393"/>
      <c r="AE60" s="3393"/>
      <c r="AF60" s="3393"/>
      <c r="AG60" s="3393"/>
      <c r="AH60" s="3393"/>
      <c r="AI60" s="3025"/>
      <c r="AJ60" s="3025"/>
      <c r="AK60" s="3025"/>
      <c r="AL60" s="3302"/>
      <c r="AM60" s="3396"/>
      <c r="AN60" s="2398"/>
    </row>
    <row r="61" spans="1:256" ht="42.75" x14ac:dyDescent="0.2">
      <c r="A61" s="1498"/>
      <c r="B61" s="1499"/>
      <c r="C61" s="497"/>
      <c r="D61" s="498"/>
      <c r="E61" s="497"/>
      <c r="F61" s="498"/>
      <c r="G61" s="3400"/>
      <c r="H61" s="3313"/>
      <c r="I61" s="3313"/>
      <c r="J61" s="3462"/>
      <c r="K61" s="3345"/>
      <c r="L61" s="3331"/>
      <c r="M61" s="3334"/>
      <c r="N61" s="3337"/>
      <c r="O61" s="3030"/>
      <c r="P61" s="3458"/>
      <c r="Q61" s="3057"/>
      <c r="R61" s="1541" t="s">
        <v>2373</v>
      </c>
      <c r="S61" s="1533">
        <v>4000000</v>
      </c>
      <c r="T61" s="3303"/>
      <c r="U61" s="3375"/>
      <c r="V61" s="3393"/>
      <c r="W61" s="3393"/>
      <c r="X61" s="3393"/>
      <c r="Y61" s="3393"/>
      <c r="Z61" s="3393"/>
      <c r="AA61" s="3393"/>
      <c r="AB61" s="3393"/>
      <c r="AC61" s="3393"/>
      <c r="AD61" s="3393"/>
      <c r="AE61" s="3393"/>
      <c r="AF61" s="3393"/>
      <c r="AG61" s="3393"/>
      <c r="AH61" s="3393"/>
      <c r="AI61" s="3025"/>
      <c r="AJ61" s="3025"/>
      <c r="AK61" s="3025"/>
      <c r="AL61" s="3302"/>
      <c r="AM61" s="3396"/>
      <c r="AN61" s="2398"/>
    </row>
    <row r="62" spans="1:256" ht="110.25" customHeight="1" x14ac:dyDescent="0.2">
      <c r="A62" s="1498"/>
      <c r="B62" s="1499"/>
      <c r="C62" s="497"/>
      <c r="D62" s="498"/>
      <c r="E62" s="497"/>
      <c r="F62" s="498"/>
      <c r="G62" s="3400"/>
      <c r="H62" s="3313"/>
      <c r="I62" s="3313"/>
      <c r="J62" s="3462"/>
      <c r="K62" s="3345"/>
      <c r="L62" s="3331"/>
      <c r="M62" s="3334"/>
      <c r="N62" s="3337"/>
      <c r="O62" s="3030"/>
      <c r="P62" s="3458"/>
      <c r="Q62" s="3057" t="s">
        <v>1310</v>
      </c>
      <c r="R62" s="1541" t="s">
        <v>1313</v>
      </c>
      <c r="S62" s="1534">
        <v>22000000</v>
      </c>
      <c r="T62" s="3303"/>
      <c r="U62" s="3375"/>
      <c r="V62" s="3393"/>
      <c r="W62" s="3393"/>
      <c r="X62" s="3393"/>
      <c r="Y62" s="3393"/>
      <c r="Z62" s="3393"/>
      <c r="AA62" s="3393"/>
      <c r="AB62" s="3393"/>
      <c r="AC62" s="3393"/>
      <c r="AD62" s="3393"/>
      <c r="AE62" s="3393"/>
      <c r="AF62" s="3393"/>
      <c r="AG62" s="3393"/>
      <c r="AH62" s="3393"/>
      <c r="AI62" s="3025"/>
      <c r="AJ62" s="3025"/>
      <c r="AK62" s="3025"/>
      <c r="AL62" s="3302"/>
      <c r="AM62" s="3396"/>
      <c r="AN62" s="2398"/>
    </row>
    <row r="63" spans="1:256" ht="55.5" customHeight="1" x14ac:dyDescent="0.2">
      <c r="A63" s="1498"/>
      <c r="B63" s="1499"/>
      <c r="C63" s="497"/>
      <c r="D63" s="498"/>
      <c r="E63" s="497"/>
      <c r="F63" s="498"/>
      <c r="G63" s="3400"/>
      <c r="H63" s="3313"/>
      <c r="I63" s="3313"/>
      <c r="J63" s="3462"/>
      <c r="K63" s="3345"/>
      <c r="L63" s="3331"/>
      <c r="M63" s="3334"/>
      <c r="N63" s="3337"/>
      <c r="O63" s="3030"/>
      <c r="P63" s="3458"/>
      <c r="Q63" s="3057"/>
      <c r="R63" s="1541" t="s">
        <v>1314</v>
      </c>
      <c r="S63" s="1534">
        <v>13010000</v>
      </c>
      <c r="T63" s="3303"/>
      <c r="U63" s="3375"/>
      <c r="V63" s="3393"/>
      <c r="W63" s="3393"/>
      <c r="X63" s="3393"/>
      <c r="Y63" s="3393"/>
      <c r="Z63" s="3393"/>
      <c r="AA63" s="3393"/>
      <c r="AB63" s="3393"/>
      <c r="AC63" s="3393"/>
      <c r="AD63" s="3393"/>
      <c r="AE63" s="3393"/>
      <c r="AF63" s="3393"/>
      <c r="AG63" s="3393"/>
      <c r="AH63" s="3393"/>
      <c r="AI63" s="3025"/>
      <c r="AJ63" s="3025"/>
      <c r="AK63" s="3025"/>
      <c r="AL63" s="3302"/>
      <c r="AM63" s="3396"/>
      <c r="AN63" s="2398"/>
    </row>
    <row r="64" spans="1:256" ht="102.75" customHeight="1" x14ac:dyDescent="0.2">
      <c r="A64" s="1498"/>
      <c r="B64" s="1499"/>
      <c r="C64" s="497"/>
      <c r="D64" s="498"/>
      <c r="E64" s="497"/>
      <c r="F64" s="498"/>
      <c r="G64" s="3400"/>
      <c r="H64" s="3313"/>
      <c r="I64" s="3313"/>
      <c r="J64" s="3462"/>
      <c r="K64" s="3345"/>
      <c r="L64" s="3331"/>
      <c r="M64" s="3334"/>
      <c r="N64" s="3337"/>
      <c r="O64" s="3030"/>
      <c r="P64" s="3458"/>
      <c r="Q64" s="3057"/>
      <c r="R64" s="1541" t="s">
        <v>1315</v>
      </c>
      <c r="S64" s="1534">
        <v>6000000</v>
      </c>
      <c r="T64" s="3303"/>
      <c r="U64" s="3375"/>
      <c r="V64" s="3393"/>
      <c r="W64" s="3393"/>
      <c r="X64" s="3393"/>
      <c r="Y64" s="3393"/>
      <c r="Z64" s="3393"/>
      <c r="AA64" s="3393"/>
      <c r="AB64" s="3393"/>
      <c r="AC64" s="3393"/>
      <c r="AD64" s="3393"/>
      <c r="AE64" s="3393"/>
      <c r="AF64" s="3393"/>
      <c r="AG64" s="3393"/>
      <c r="AH64" s="3393"/>
      <c r="AI64" s="3025"/>
      <c r="AJ64" s="3025"/>
      <c r="AK64" s="3025"/>
      <c r="AL64" s="3302"/>
      <c r="AM64" s="3396"/>
      <c r="AN64" s="2398"/>
    </row>
    <row r="65" spans="1:256" ht="42.75" x14ac:dyDescent="0.2">
      <c r="A65" s="1498"/>
      <c r="B65" s="1499"/>
      <c r="C65" s="497"/>
      <c r="D65" s="498"/>
      <c r="E65" s="497"/>
      <c r="F65" s="498"/>
      <c r="G65" s="3400"/>
      <c r="H65" s="3313"/>
      <c r="I65" s="3313"/>
      <c r="J65" s="3462"/>
      <c r="K65" s="3345"/>
      <c r="L65" s="3331"/>
      <c r="M65" s="3334"/>
      <c r="N65" s="3337"/>
      <c r="O65" s="3030"/>
      <c r="P65" s="3458"/>
      <c r="Q65" s="3057"/>
      <c r="R65" s="1541" t="s">
        <v>2027</v>
      </c>
      <c r="S65" s="1534">
        <v>12580000</v>
      </c>
      <c r="T65" s="3303"/>
      <c r="U65" s="3375"/>
      <c r="V65" s="3393"/>
      <c r="W65" s="3393"/>
      <c r="X65" s="3393"/>
      <c r="Y65" s="3393"/>
      <c r="Z65" s="3393"/>
      <c r="AA65" s="3393"/>
      <c r="AB65" s="3393"/>
      <c r="AC65" s="3393"/>
      <c r="AD65" s="3393"/>
      <c r="AE65" s="3393"/>
      <c r="AF65" s="3393"/>
      <c r="AG65" s="3393"/>
      <c r="AH65" s="3393"/>
      <c r="AI65" s="3025"/>
      <c r="AJ65" s="3025"/>
      <c r="AK65" s="3025"/>
      <c r="AL65" s="3302"/>
      <c r="AM65" s="3396"/>
      <c r="AN65" s="2398"/>
    </row>
    <row r="66" spans="1:256" ht="42.75" x14ac:dyDescent="0.2">
      <c r="A66" s="1498"/>
      <c r="B66" s="1499"/>
      <c r="C66" s="497"/>
      <c r="D66" s="498"/>
      <c r="E66" s="497"/>
      <c r="F66" s="498"/>
      <c r="G66" s="3400"/>
      <c r="H66" s="3313"/>
      <c r="I66" s="3313"/>
      <c r="J66" s="3462"/>
      <c r="K66" s="3345"/>
      <c r="L66" s="3331"/>
      <c r="M66" s="3334"/>
      <c r="N66" s="3337"/>
      <c r="O66" s="3030"/>
      <c r="P66" s="3458"/>
      <c r="Q66" s="3057"/>
      <c r="R66" s="1541" t="s">
        <v>2028</v>
      </c>
      <c r="S66" s="1534">
        <v>5000000</v>
      </c>
      <c r="T66" s="3303"/>
      <c r="U66" s="3375"/>
      <c r="V66" s="3393"/>
      <c r="W66" s="3393"/>
      <c r="X66" s="3393"/>
      <c r="Y66" s="3393"/>
      <c r="Z66" s="3393"/>
      <c r="AA66" s="3393"/>
      <c r="AB66" s="3393"/>
      <c r="AC66" s="3393"/>
      <c r="AD66" s="3393"/>
      <c r="AE66" s="3393"/>
      <c r="AF66" s="3393"/>
      <c r="AG66" s="3393"/>
      <c r="AH66" s="3393"/>
      <c r="AI66" s="3025"/>
      <c r="AJ66" s="3025"/>
      <c r="AK66" s="3025"/>
      <c r="AL66" s="3302"/>
      <c r="AM66" s="3396"/>
      <c r="AN66" s="2398"/>
    </row>
    <row r="67" spans="1:256" ht="71.25" x14ac:dyDescent="0.2">
      <c r="A67" s="1498"/>
      <c r="B67" s="1499"/>
      <c r="C67" s="497"/>
      <c r="D67" s="498"/>
      <c r="E67" s="497"/>
      <c r="F67" s="498"/>
      <c r="G67" s="3400"/>
      <c r="H67" s="3313"/>
      <c r="I67" s="3313"/>
      <c r="J67" s="3462"/>
      <c r="K67" s="3345"/>
      <c r="L67" s="3331"/>
      <c r="M67" s="3334"/>
      <c r="N67" s="3337"/>
      <c r="O67" s="3030"/>
      <c r="P67" s="3458"/>
      <c r="Q67" s="3057"/>
      <c r="R67" s="1541" t="s">
        <v>1308</v>
      </c>
      <c r="S67" s="1534">
        <v>7920000</v>
      </c>
      <c r="T67" s="3303"/>
      <c r="U67" s="3375"/>
      <c r="V67" s="3393"/>
      <c r="W67" s="3393"/>
      <c r="X67" s="3393"/>
      <c r="Y67" s="3393"/>
      <c r="Z67" s="3393"/>
      <c r="AA67" s="3393"/>
      <c r="AB67" s="3393"/>
      <c r="AC67" s="3393"/>
      <c r="AD67" s="3393"/>
      <c r="AE67" s="3393"/>
      <c r="AF67" s="3393"/>
      <c r="AG67" s="3393"/>
      <c r="AH67" s="3393"/>
      <c r="AI67" s="3025"/>
      <c r="AJ67" s="3025"/>
      <c r="AK67" s="3025"/>
      <c r="AL67" s="3302"/>
      <c r="AM67" s="3396"/>
      <c r="AN67" s="2398"/>
    </row>
    <row r="68" spans="1:256" ht="57" x14ac:dyDescent="0.2">
      <c r="A68" s="1498"/>
      <c r="B68" s="1499"/>
      <c r="C68" s="497"/>
      <c r="D68" s="498"/>
      <c r="E68" s="497"/>
      <c r="F68" s="498"/>
      <c r="G68" s="3400"/>
      <c r="H68" s="3313"/>
      <c r="I68" s="3313"/>
      <c r="J68" s="3462"/>
      <c r="K68" s="3345"/>
      <c r="L68" s="3331"/>
      <c r="M68" s="3334"/>
      <c r="N68" s="3337"/>
      <c r="O68" s="3030"/>
      <c r="P68" s="3458"/>
      <c r="Q68" s="3057"/>
      <c r="R68" s="1541" t="s">
        <v>1309</v>
      </c>
      <c r="S68" s="1534">
        <v>8320000</v>
      </c>
      <c r="T68" s="3303"/>
      <c r="U68" s="3375"/>
      <c r="V68" s="3393"/>
      <c r="W68" s="3393"/>
      <c r="X68" s="3393"/>
      <c r="Y68" s="3393"/>
      <c r="Z68" s="3393"/>
      <c r="AA68" s="3393"/>
      <c r="AB68" s="3393"/>
      <c r="AC68" s="3393"/>
      <c r="AD68" s="3393"/>
      <c r="AE68" s="3393"/>
      <c r="AF68" s="3393"/>
      <c r="AG68" s="3393"/>
      <c r="AH68" s="3393"/>
      <c r="AI68" s="3025"/>
      <c r="AJ68" s="3025"/>
      <c r="AK68" s="3025"/>
      <c r="AL68" s="3302"/>
      <c r="AM68" s="3396"/>
      <c r="AN68" s="2398"/>
    </row>
    <row r="69" spans="1:256" ht="42.75" x14ac:dyDescent="0.2">
      <c r="A69" s="1498"/>
      <c r="B69" s="1499"/>
      <c r="C69" s="497"/>
      <c r="D69" s="498"/>
      <c r="E69" s="497"/>
      <c r="F69" s="498"/>
      <c r="G69" s="3400"/>
      <c r="H69" s="3313"/>
      <c r="I69" s="3313"/>
      <c r="J69" s="3462"/>
      <c r="K69" s="3345"/>
      <c r="L69" s="3331"/>
      <c r="M69" s="3334"/>
      <c r="N69" s="3337"/>
      <c r="O69" s="3030"/>
      <c r="P69" s="3458"/>
      <c r="Q69" s="3057"/>
      <c r="R69" s="1527" t="s">
        <v>1316</v>
      </c>
      <c r="S69" s="1534">
        <v>10280000</v>
      </c>
      <c r="T69" s="3303"/>
      <c r="U69" s="3375"/>
      <c r="V69" s="3393"/>
      <c r="W69" s="3393"/>
      <c r="X69" s="3393"/>
      <c r="Y69" s="3393"/>
      <c r="Z69" s="3393"/>
      <c r="AA69" s="3393"/>
      <c r="AB69" s="3393"/>
      <c r="AC69" s="3393"/>
      <c r="AD69" s="3393"/>
      <c r="AE69" s="3393"/>
      <c r="AF69" s="3393"/>
      <c r="AG69" s="3393"/>
      <c r="AH69" s="3393"/>
      <c r="AI69" s="3025"/>
      <c r="AJ69" s="3025"/>
      <c r="AK69" s="3025"/>
      <c r="AL69" s="3302"/>
      <c r="AM69" s="3396"/>
      <c r="AN69" s="2398"/>
    </row>
    <row r="70" spans="1:256" ht="28.5" x14ac:dyDescent="0.2">
      <c r="A70" s="1498"/>
      <c r="B70" s="1499"/>
      <c r="C70" s="497"/>
      <c r="D70" s="498"/>
      <c r="E70" s="497"/>
      <c r="F70" s="498"/>
      <c r="G70" s="3400"/>
      <c r="H70" s="3313"/>
      <c r="I70" s="3313"/>
      <c r="J70" s="3462"/>
      <c r="K70" s="3345"/>
      <c r="L70" s="3331"/>
      <c r="M70" s="3334"/>
      <c r="N70" s="3337"/>
      <c r="O70" s="3030"/>
      <c r="P70" s="3458"/>
      <c r="Q70" s="3057"/>
      <c r="R70" s="1527" t="s">
        <v>1317</v>
      </c>
      <c r="S70" s="1534">
        <v>2450000</v>
      </c>
      <c r="T70" s="3303"/>
      <c r="U70" s="3375"/>
      <c r="V70" s="3393"/>
      <c r="W70" s="3393"/>
      <c r="X70" s="3393"/>
      <c r="Y70" s="3393"/>
      <c r="Z70" s="3393"/>
      <c r="AA70" s="3393"/>
      <c r="AB70" s="3393"/>
      <c r="AC70" s="3393"/>
      <c r="AD70" s="3393"/>
      <c r="AE70" s="3393"/>
      <c r="AF70" s="3393"/>
      <c r="AG70" s="3393"/>
      <c r="AH70" s="3393"/>
      <c r="AI70" s="3025"/>
      <c r="AJ70" s="3025"/>
      <c r="AK70" s="3025"/>
      <c r="AL70" s="3302"/>
      <c r="AM70" s="3396"/>
      <c r="AN70" s="2398"/>
    </row>
    <row r="71" spans="1:256" ht="42.75" x14ac:dyDescent="0.2">
      <c r="A71" s="1498"/>
      <c r="B71" s="1499"/>
      <c r="C71" s="497"/>
      <c r="D71" s="498"/>
      <c r="E71" s="497"/>
      <c r="F71" s="498"/>
      <c r="G71" s="3400"/>
      <c r="H71" s="3313"/>
      <c r="I71" s="3313"/>
      <c r="J71" s="3462"/>
      <c r="K71" s="3345"/>
      <c r="L71" s="3331"/>
      <c r="M71" s="3334"/>
      <c r="N71" s="3337"/>
      <c r="O71" s="3030"/>
      <c r="P71" s="3458"/>
      <c r="Q71" s="3057"/>
      <c r="R71" s="1527" t="s">
        <v>1318</v>
      </c>
      <c r="S71" s="1534">
        <v>14800000</v>
      </c>
      <c r="T71" s="3303"/>
      <c r="U71" s="3375"/>
      <c r="V71" s="3393"/>
      <c r="W71" s="3393"/>
      <c r="X71" s="3393"/>
      <c r="Y71" s="3393"/>
      <c r="Z71" s="3393"/>
      <c r="AA71" s="3393"/>
      <c r="AB71" s="3393"/>
      <c r="AC71" s="3393"/>
      <c r="AD71" s="3393"/>
      <c r="AE71" s="3393"/>
      <c r="AF71" s="3393"/>
      <c r="AG71" s="3393"/>
      <c r="AH71" s="3393"/>
      <c r="AI71" s="3025"/>
      <c r="AJ71" s="3025"/>
      <c r="AK71" s="3025"/>
      <c r="AL71" s="3302"/>
      <c r="AM71" s="3396"/>
      <c r="AN71" s="2398"/>
    </row>
    <row r="72" spans="1:256" ht="28.5" x14ac:dyDescent="0.2">
      <c r="A72" s="1498"/>
      <c r="B72" s="1499"/>
      <c r="C72" s="497"/>
      <c r="D72" s="498"/>
      <c r="E72" s="497"/>
      <c r="F72" s="498"/>
      <c r="G72" s="3400"/>
      <c r="H72" s="3313"/>
      <c r="I72" s="3313"/>
      <c r="J72" s="3462"/>
      <c r="K72" s="3345"/>
      <c r="L72" s="3331"/>
      <c r="M72" s="3334"/>
      <c r="N72" s="3337"/>
      <c r="O72" s="3030"/>
      <c r="P72" s="3458"/>
      <c r="Q72" s="3057"/>
      <c r="R72" s="1541" t="s">
        <v>1319</v>
      </c>
      <c r="S72" s="1534">
        <v>5280000</v>
      </c>
      <c r="T72" s="3303"/>
      <c r="U72" s="3375"/>
      <c r="V72" s="3393"/>
      <c r="W72" s="3393"/>
      <c r="X72" s="3393"/>
      <c r="Y72" s="3393"/>
      <c r="Z72" s="3393"/>
      <c r="AA72" s="3393"/>
      <c r="AB72" s="3393"/>
      <c r="AC72" s="3393"/>
      <c r="AD72" s="3393"/>
      <c r="AE72" s="3393"/>
      <c r="AF72" s="3393"/>
      <c r="AG72" s="3393"/>
      <c r="AH72" s="3393"/>
      <c r="AI72" s="3025"/>
      <c r="AJ72" s="3025"/>
      <c r="AK72" s="3025"/>
      <c r="AL72" s="3302"/>
      <c r="AM72" s="3396"/>
      <c r="AN72" s="2398"/>
    </row>
    <row r="73" spans="1:256" ht="28.5" x14ac:dyDescent="0.2">
      <c r="A73" s="1498"/>
      <c r="B73" s="1499"/>
      <c r="C73" s="497"/>
      <c r="D73" s="498"/>
      <c r="E73" s="497"/>
      <c r="F73" s="498"/>
      <c r="G73" s="3400"/>
      <c r="H73" s="3313"/>
      <c r="I73" s="3313"/>
      <c r="J73" s="3462"/>
      <c r="K73" s="3345"/>
      <c r="L73" s="3331"/>
      <c r="M73" s="3334"/>
      <c r="N73" s="3337"/>
      <c r="O73" s="3030"/>
      <c r="P73" s="3458"/>
      <c r="Q73" s="3057"/>
      <c r="R73" s="1541" t="s">
        <v>1320</v>
      </c>
      <c r="S73" s="1533">
        <v>35000000</v>
      </c>
      <c r="T73" s="3303"/>
      <c r="U73" s="3375"/>
      <c r="V73" s="3393"/>
      <c r="W73" s="3393"/>
      <c r="X73" s="3393"/>
      <c r="Y73" s="3393"/>
      <c r="Z73" s="3393"/>
      <c r="AA73" s="3393"/>
      <c r="AB73" s="3393"/>
      <c r="AC73" s="3393"/>
      <c r="AD73" s="3393"/>
      <c r="AE73" s="3393"/>
      <c r="AF73" s="3393"/>
      <c r="AG73" s="3393"/>
      <c r="AH73" s="3393"/>
      <c r="AI73" s="3025"/>
      <c r="AJ73" s="3025"/>
      <c r="AK73" s="3025"/>
      <c r="AL73" s="3302"/>
      <c r="AM73" s="3396"/>
      <c r="AN73" s="2398"/>
    </row>
    <row r="74" spans="1:256" ht="42.75" x14ac:dyDescent="0.2">
      <c r="A74" s="1498"/>
      <c r="B74" s="1499"/>
      <c r="C74" s="497"/>
      <c r="D74" s="498"/>
      <c r="E74" s="497"/>
      <c r="F74" s="498"/>
      <c r="G74" s="3400"/>
      <c r="H74" s="3313"/>
      <c r="I74" s="3313"/>
      <c r="J74" s="3462"/>
      <c r="K74" s="3345"/>
      <c r="L74" s="3331"/>
      <c r="M74" s="3334"/>
      <c r="N74" s="3337"/>
      <c r="O74" s="3030"/>
      <c r="P74" s="3458"/>
      <c r="Q74" s="2850"/>
      <c r="R74" s="1541" t="s">
        <v>1307</v>
      </c>
      <c r="S74" s="1535">
        <v>20000000</v>
      </c>
      <c r="T74" s="3303"/>
      <c r="U74" s="3305"/>
      <c r="V74" s="3394"/>
      <c r="W74" s="3394"/>
      <c r="X74" s="3394"/>
      <c r="Y74" s="3394"/>
      <c r="Z74" s="3394"/>
      <c r="AA74" s="3394"/>
      <c r="AB74" s="3394"/>
      <c r="AC74" s="3394"/>
      <c r="AD74" s="3394"/>
      <c r="AE74" s="3394"/>
      <c r="AF74" s="3394"/>
      <c r="AG74" s="3394"/>
      <c r="AH74" s="3394"/>
      <c r="AI74" s="3010"/>
      <c r="AJ74" s="3010"/>
      <c r="AK74" s="3010"/>
      <c r="AL74" s="3361"/>
      <c r="AM74" s="3396"/>
      <c r="AN74" s="2822"/>
    </row>
    <row r="75" spans="1:256" ht="15" x14ac:dyDescent="0.25">
      <c r="A75" s="1498"/>
      <c r="B75" s="1499"/>
      <c r="C75" s="1500">
        <v>18</v>
      </c>
      <c r="D75" s="1501" t="s">
        <v>1321</v>
      </c>
      <c r="E75" s="1536"/>
      <c r="F75" s="1536"/>
      <c r="G75" s="1536"/>
      <c r="H75" s="2207"/>
      <c r="I75" s="2207"/>
      <c r="J75" s="1536"/>
      <c r="K75" s="1536"/>
      <c r="L75" s="1536"/>
      <c r="M75" s="1518"/>
      <c r="N75" s="1536"/>
      <c r="O75" s="1536"/>
      <c r="P75" s="2207"/>
      <c r="Q75" s="2207"/>
      <c r="R75" s="2207"/>
      <c r="S75" s="1536"/>
      <c r="T75" s="1519"/>
      <c r="U75" s="1518"/>
      <c r="V75" s="1536"/>
      <c r="W75" s="1536"/>
      <c r="X75" s="1536"/>
      <c r="Y75" s="1536"/>
      <c r="Z75" s="1536"/>
      <c r="AA75" s="1536"/>
      <c r="AB75" s="1536"/>
      <c r="AC75" s="1536"/>
      <c r="AD75" s="1536"/>
      <c r="AE75" s="1536"/>
      <c r="AF75" s="1536"/>
      <c r="AG75" s="1536"/>
      <c r="AH75" s="1536"/>
      <c r="AI75" s="1536"/>
      <c r="AJ75" s="1536"/>
      <c r="AK75" s="1536"/>
      <c r="AL75" s="1536"/>
      <c r="AM75" s="1536"/>
      <c r="AN75" s="1428"/>
      <c r="AO75" s="1537"/>
      <c r="AP75" s="1537"/>
      <c r="AQ75" s="1537"/>
      <c r="AR75" s="1537"/>
      <c r="AS75" s="1537"/>
      <c r="AT75" s="1197"/>
      <c r="AU75" s="1197"/>
      <c r="AV75" s="1197"/>
      <c r="AW75" s="1197"/>
      <c r="AX75" s="1197"/>
      <c r="AY75" s="1197"/>
      <c r="AZ75" s="1197"/>
      <c r="BA75" s="1197"/>
      <c r="BB75" s="1197"/>
      <c r="BC75" s="1197"/>
      <c r="BD75" s="1197"/>
      <c r="BE75" s="1197"/>
      <c r="BF75" s="1197"/>
      <c r="BG75" s="1197"/>
      <c r="BH75" s="1197"/>
      <c r="BI75" s="1197"/>
      <c r="BJ75" s="1197"/>
      <c r="BK75" s="1197"/>
      <c r="BL75" s="1197"/>
      <c r="BM75" s="1197"/>
      <c r="BN75" s="1197"/>
      <c r="BO75" s="1197"/>
      <c r="BP75" s="1197"/>
      <c r="BQ75" s="1197"/>
      <c r="BR75" s="1197"/>
      <c r="BS75" s="1197"/>
      <c r="BT75" s="1197"/>
      <c r="BU75" s="1197"/>
      <c r="BV75" s="1197"/>
      <c r="BW75" s="1197"/>
      <c r="BX75" s="1197"/>
      <c r="BY75" s="1197"/>
      <c r="BZ75" s="1197"/>
      <c r="CA75" s="1197"/>
      <c r="CB75" s="1197"/>
      <c r="CC75" s="1197"/>
      <c r="CD75" s="1197"/>
      <c r="CE75" s="1197"/>
      <c r="CF75" s="1197"/>
      <c r="CG75" s="1197"/>
      <c r="CH75" s="1197"/>
      <c r="CI75" s="1197"/>
      <c r="CJ75" s="1197"/>
      <c r="CK75" s="1197"/>
      <c r="CL75" s="1197"/>
      <c r="CM75" s="1197"/>
      <c r="CN75" s="1197"/>
      <c r="CO75" s="1197"/>
      <c r="CP75" s="1197"/>
      <c r="CQ75" s="1197"/>
      <c r="CR75" s="1197"/>
      <c r="CS75" s="1197"/>
      <c r="CT75" s="1197"/>
      <c r="CU75" s="1197"/>
      <c r="CV75" s="1197"/>
      <c r="CW75" s="1197"/>
      <c r="CX75" s="1197"/>
      <c r="CY75" s="1197"/>
      <c r="CZ75" s="1197"/>
      <c r="DA75" s="1197"/>
      <c r="DB75" s="1197"/>
      <c r="DC75" s="1197"/>
      <c r="DD75" s="1197"/>
      <c r="DE75" s="1197"/>
      <c r="DF75" s="1197"/>
      <c r="DG75" s="1197"/>
      <c r="DH75" s="1197"/>
      <c r="DI75" s="1197"/>
      <c r="DJ75" s="1197"/>
      <c r="DK75" s="1197"/>
      <c r="DL75" s="1197"/>
      <c r="DM75" s="1197"/>
      <c r="DN75" s="1197"/>
      <c r="DO75" s="1197"/>
      <c r="DP75" s="1197"/>
      <c r="DQ75" s="1197"/>
      <c r="DR75" s="1197"/>
      <c r="DS75" s="1197"/>
      <c r="DT75" s="1197"/>
      <c r="DU75" s="1197"/>
      <c r="DV75" s="1197"/>
      <c r="DW75" s="1197"/>
      <c r="DX75" s="1197"/>
      <c r="DY75" s="1197"/>
      <c r="DZ75" s="1197"/>
      <c r="EA75" s="1197"/>
      <c r="EB75" s="1197"/>
      <c r="EC75" s="1197"/>
      <c r="ED75" s="1197"/>
      <c r="EE75" s="1197"/>
      <c r="EF75" s="1197"/>
      <c r="EG75" s="1197"/>
      <c r="EH75" s="1197"/>
      <c r="EI75" s="1197"/>
      <c r="EJ75" s="1197"/>
      <c r="EK75" s="1197"/>
      <c r="EL75" s="1197"/>
      <c r="EM75" s="1197"/>
      <c r="EN75" s="1197"/>
      <c r="EO75" s="1197"/>
      <c r="EP75" s="1197"/>
      <c r="EQ75" s="1197"/>
      <c r="ER75" s="1197"/>
      <c r="ES75" s="1197"/>
      <c r="ET75" s="1197"/>
      <c r="EU75" s="1197"/>
      <c r="EV75" s="1197"/>
      <c r="EW75" s="1197"/>
      <c r="EX75" s="1197"/>
      <c r="EY75" s="1197"/>
      <c r="EZ75" s="1197"/>
      <c r="FA75" s="1197"/>
      <c r="FB75" s="1197"/>
      <c r="FC75" s="1197"/>
      <c r="FD75" s="1197"/>
      <c r="FE75" s="1197"/>
      <c r="FF75" s="1197"/>
      <c r="FG75" s="1197"/>
      <c r="FH75" s="1197"/>
      <c r="FI75" s="1197"/>
      <c r="FJ75" s="1197"/>
      <c r="FK75" s="1197"/>
      <c r="FL75" s="1197"/>
      <c r="FM75" s="1197"/>
      <c r="FN75" s="1197"/>
      <c r="FO75" s="1197"/>
      <c r="FP75" s="1197"/>
      <c r="FQ75" s="1197"/>
      <c r="FR75" s="1197"/>
      <c r="FS75" s="1197"/>
      <c r="FT75" s="1197"/>
      <c r="FU75" s="1197"/>
      <c r="FV75" s="1197"/>
      <c r="FW75" s="1197"/>
      <c r="FX75" s="1197"/>
      <c r="FY75" s="1197"/>
      <c r="FZ75" s="1197"/>
      <c r="GA75" s="1197"/>
      <c r="GB75" s="1197"/>
      <c r="GC75" s="1197"/>
      <c r="GD75" s="1197"/>
      <c r="GE75" s="1197"/>
      <c r="GF75" s="1197"/>
      <c r="GG75" s="1197"/>
      <c r="GH75" s="1197"/>
      <c r="GI75" s="1197"/>
      <c r="GJ75" s="1197"/>
      <c r="GK75" s="1197"/>
      <c r="GL75" s="1197"/>
      <c r="GM75" s="1197"/>
      <c r="GN75" s="1197"/>
      <c r="GO75" s="1197"/>
      <c r="GP75" s="1197"/>
      <c r="GQ75" s="1197"/>
      <c r="GR75" s="1197"/>
      <c r="GS75" s="1197"/>
      <c r="GT75" s="1197"/>
      <c r="GU75" s="1197"/>
      <c r="GV75" s="1197"/>
      <c r="GW75" s="1197"/>
      <c r="GX75" s="1197"/>
      <c r="GY75" s="1197"/>
      <c r="GZ75" s="1197"/>
      <c r="HA75" s="1197"/>
      <c r="HB75" s="1197"/>
      <c r="HC75" s="1197"/>
      <c r="HD75" s="1197"/>
      <c r="HE75" s="1197"/>
      <c r="HF75" s="1197"/>
      <c r="HG75" s="1197"/>
      <c r="HH75" s="1197"/>
      <c r="HI75" s="1197"/>
      <c r="HJ75" s="1197"/>
      <c r="HK75" s="1197"/>
      <c r="HL75" s="1197"/>
      <c r="HM75" s="1197"/>
      <c r="HN75" s="1197"/>
      <c r="HO75" s="1197"/>
      <c r="HP75" s="1197"/>
      <c r="HQ75" s="1197"/>
      <c r="HR75" s="1197"/>
      <c r="HS75" s="1197"/>
      <c r="HT75" s="1197"/>
      <c r="HU75" s="1197"/>
      <c r="HV75" s="1197"/>
      <c r="HW75" s="1197"/>
      <c r="HX75" s="1197"/>
      <c r="HY75" s="1197"/>
      <c r="HZ75" s="1197"/>
      <c r="IA75" s="1197"/>
      <c r="IB75" s="1197"/>
      <c r="IC75" s="1197"/>
      <c r="ID75" s="1197"/>
      <c r="IE75" s="1197"/>
      <c r="IF75" s="1197"/>
      <c r="IG75" s="1197"/>
      <c r="IH75" s="1197"/>
      <c r="II75" s="1197"/>
      <c r="IJ75" s="1197"/>
      <c r="IK75" s="1197"/>
      <c r="IL75" s="1197"/>
      <c r="IM75" s="1197"/>
      <c r="IN75" s="1197"/>
      <c r="IO75" s="1197"/>
      <c r="IP75" s="1197"/>
      <c r="IQ75" s="1197"/>
      <c r="IR75" s="1197"/>
      <c r="IS75" s="1197"/>
      <c r="IT75" s="1197"/>
      <c r="IU75" s="1197"/>
      <c r="IV75" s="1197"/>
    </row>
    <row r="76" spans="1:256" ht="15" x14ac:dyDescent="0.2">
      <c r="A76" s="1498"/>
      <c r="B76" s="1499"/>
      <c r="C76" s="497"/>
      <c r="D76" s="498"/>
      <c r="E76" s="1371">
        <v>62</v>
      </c>
      <c r="F76" s="1507" t="s">
        <v>1322</v>
      </c>
      <c r="G76" s="1508"/>
      <c r="H76" s="2208"/>
      <c r="I76" s="2208"/>
      <c r="J76" s="1508"/>
      <c r="K76" s="1508"/>
      <c r="L76" s="1508"/>
      <c r="M76" s="1509"/>
      <c r="N76" s="1508"/>
      <c r="O76" s="1508"/>
      <c r="P76" s="2208"/>
      <c r="Q76" s="2208"/>
      <c r="R76" s="2208"/>
      <c r="S76" s="1508"/>
      <c r="T76" s="1538"/>
      <c r="U76" s="1520"/>
      <c r="V76" s="1523"/>
      <c r="W76" s="1523"/>
      <c r="X76" s="1508"/>
      <c r="Y76" s="1508"/>
      <c r="Z76" s="1508"/>
      <c r="AA76" s="1508"/>
      <c r="AB76" s="1508"/>
      <c r="AC76" s="1508"/>
      <c r="AD76" s="1508"/>
      <c r="AE76" s="1508"/>
      <c r="AF76" s="1508"/>
      <c r="AG76" s="1508"/>
      <c r="AH76" s="1508"/>
      <c r="AI76" s="1508"/>
      <c r="AJ76" s="1508"/>
      <c r="AK76" s="1508"/>
      <c r="AL76" s="1508"/>
      <c r="AM76" s="1508"/>
      <c r="AN76" s="1511"/>
    </row>
    <row r="77" spans="1:256" ht="53.25" customHeight="1" x14ac:dyDescent="0.2">
      <c r="A77" s="1498"/>
      <c r="B77" s="1499"/>
      <c r="C77" s="497"/>
      <c r="D77" s="498"/>
      <c r="E77" s="486"/>
      <c r="F77" s="488"/>
      <c r="G77" s="3385">
        <v>191</v>
      </c>
      <c r="H77" s="3374" t="s">
        <v>1323</v>
      </c>
      <c r="I77" s="2846" t="s">
        <v>1324</v>
      </c>
      <c r="J77" s="3371">
        <v>1</v>
      </c>
      <c r="K77" s="3344" t="s">
        <v>1329</v>
      </c>
      <c r="L77" s="3331" t="s">
        <v>1325</v>
      </c>
      <c r="M77" s="3335" t="s">
        <v>1326</v>
      </c>
      <c r="N77" s="3336">
        <v>1</v>
      </c>
      <c r="O77" s="3391">
        <f>SUM(S77:S93)</f>
        <v>1008600000</v>
      </c>
      <c r="P77" s="3334" t="s">
        <v>1327</v>
      </c>
      <c r="Q77" s="2850" t="s">
        <v>1328</v>
      </c>
      <c r="R77" s="2016" t="s">
        <v>2029</v>
      </c>
      <c r="S77" s="1539">
        <v>50000000</v>
      </c>
      <c r="T77" s="3372">
        <v>20</v>
      </c>
      <c r="U77" s="3312" t="s">
        <v>91</v>
      </c>
      <c r="V77" s="3033">
        <v>5000</v>
      </c>
      <c r="W77" s="3034"/>
      <c r="X77" s="3389"/>
      <c r="Y77" s="3325"/>
      <c r="Z77" s="3325"/>
      <c r="AA77" s="3325"/>
      <c r="AB77" s="3325"/>
      <c r="AC77" s="3325"/>
      <c r="AD77" s="3325"/>
      <c r="AE77" s="3325"/>
      <c r="AF77" s="3325"/>
      <c r="AG77" s="3325"/>
      <c r="AH77" s="3325"/>
      <c r="AI77" s="3325"/>
      <c r="AJ77" s="3325"/>
      <c r="AK77" s="3010">
        <f>SUM(V77:AJ93)</f>
        <v>5000</v>
      </c>
      <c r="AL77" s="3363">
        <v>43467</v>
      </c>
      <c r="AM77" s="3363">
        <v>43830</v>
      </c>
      <c r="AN77" s="2824" t="s">
        <v>2030</v>
      </c>
    </row>
    <row r="78" spans="1:256" ht="60" customHeight="1" x14ac:dyDescent="0.2">
      <c r="A78" s="1498"/>
      <c r="B78" s="1499"/>
      <c r="C78" s="497"/>
      <c r="D78" s="498"/>
      <c r="E78" s="497"/>
      <c r="F78" s="498"/>
      <c r="G78" s="3385"/>
      <c r="H78" s="3374"/>
      <c r="I78" s="2846"/>
      <c r="J78" s="3371"/>
      <c r="K78" s="3345"/>
      <c r="L78" s="3331"/>
      <c r="M78" s="3335"/>
      <c r="N78" s="3337"/>
      <c r="O78" s="3391"/>
      <c r="P78" s="3334"/>
      <c r="Q78" s="2851"/>
      <c r="R78" s="2016" t="s">
        <v>2374</v>
      </c>
      <c r="S78" s="1539">
        <v>20000000</v>
      </c>
      <c r="T78" s="3372"/>
      <c r="U78" s="3303"/>
      <c r="V78" s="3367"/>
      <c r="W78" s="3324"/>
      <c r="X78" s="3390"/>
      <c r="Y78" s="3326"/>
      <c r="Z78" s="3326"/>
      <c r="AA78" s="3326"/>
      <c r="AB78" s="3326"/>
      <c r="AC78" s="3326"/>
      <c r="AD78" s="3326"/>
      <c r="AE78" s="3326"/>
      <c r="AF78" s="3326"/>
      <c r="AG78" s="3326"/>
      <c r="AH78" s="3326"/>
      <c r="AI78" s="3326"/>
      <c r="AJ78" s="3326"/>
      <c r="AK78" s="3011"/>
      <c r="AL78" s="3363"/>
      <c r="AM78" s="3363"/>
      <c r="AN78" s="2824"/>
    </row>
    <row r="79" spans="1:256" ht="56.25" customHeight="1" x14ac:dyDescent="0.2">
      <c r="A79" s="1498"/>
      <c r="B79" s="1499"/>
      <c r="C79" s="497"/>
      <c r="D79" s="498"/>
      <c r="E79" s="497"/>
      <c r="F79" s="498"/>
      <c r="G79" s="3385"/>
      <c r="H79" s="3374"/>
      <c r="I79" s="2846"/>
      <c r="J79" s="3371"/>
      <c r="K79" s="3345"/>
      <c r="L79" s="3331"/>
      <c r="M79" s="3335"/>
      <c r="N79" s="3337"/>
      <c r="O79" s="3391"/>
      <c r="P79" s="3334"/>
      <c r="Q79" s="2851"/>
      <c r="R79" s="2016" t="s">
        <v>2031</v>
      </c>
      <c r="S79" s="1539">
        <v>50000000</v>
      </c>
      <c r="T79" s="3372"/>
      <c r="U79" s="3303"/>
      <c r="V79" s="3367"/>
      <c r="W79" s="3324"/>
      <c r="X79" s="3390"/>
      <c r="Y79" s="3326"/>
      <c r="Z79" s="3326"/>
      <c r="AA79" s="3326"/>
      <c r="AB79" s="3326"/>
      <c r="AC79" s="3326"/>
      <c r="AD79" s="3326"/>
      <c r="AE79" s="3326"/>
      <c r="AF79" s="3326"/>
      <c r="AG79" s="3326"/>
      <c r="AH79" s="3326"/>
      <c r="AI79" s="3326"/>
      <c r="AJ79" s="3326"/>
      <c r="AK79" s="3011"/>
      <c r="AL79" s="3363"/>
      <c r="AM79" s="3363"/>
      <c r="AN79" s="2824"/>
    </row>
    <row r="80" spans="1:256" ht="59.25" customHeight="1" x14ac:dyDescent="0.2">
      <c r="A80" s="1498"/>
      <c r="B80" s="1499"/>
      <c r="C80" s="497"/>
      <c r="D80" s="498"/>
      <c r="E80" s="497"/>
      <c r="F80" s="498"/>
      <c r="G80" s="3385"/>
      <c r="H80" s="3374"/>
      <c r="I80" s="2846"/>
      <c r="J80" s="3371"/>
      <c r="K80" s="3345"/>
      <c r="L80" s="3331"/>
      <c r="M80" s="3335"/>
      <c r="N80" s="3337"/>
      <c r="O80" s="3391"/>
      <c r="P80" s="3334"/>
      <c r="Q80" s="2851"/>
      <c r="R80" s="2016" t="s">
        <v>2032</v>
      </c>
      <c r="S80" s="1539">
        <v>50000000</v>
      </c>
      <c r="T80" s="3372"/>
      <c r="U80" s="3303"/>
      <c r="V80" s="3367"/>
      <c r="W80" s="3324"/>
      <c r="X80" s="3390"/>
      <c r="Y80" s="3326"/>
      <c r="Z80" s="3326"/>
      <c r="AA80" s="3326"/>
      <c r="AB80" s="3326"/>
      <c r="AC80" s="3326"/>
      <c r="AD80" s="3326"/>
      <c r="AE80" s="3326"/>
      <c r="AF80" s="3326"/>
      <c r="AG80" s="3326"/>
      <c r="AH80" s="3326"/>
      <c r="AI80" s="3326"/>
      <c r="AJ80" s="3326"/>
      <c r="AK80" s="3011"/>
      <c r="AL80" s="3363"/>
      <c r="AM80" s="3363"/>
      <c r="AN80" s="2824"/>
    </row>
    <row r="81" spans="1:40" ht="99.75" x14ac:dyDescent="0.2">
      <c r="A81" s="1498"/>
      <c r="B81" s="1499"/>
      <c r="C81" s="497"/>
      <c r="D81" s="498"/>
      <c r="E81" s="497"/>
      <c r="F81" s="498"/>
      <c r="G81" s="3385"/>
      <c r="H81" s="3374"/>
      <c r="I81" s="2846"/>
      <c r="J81" s="3371"/>
      <c r="K81" s="3345"/>
      <c r="L81" s="3331"/>
      <c r="M81" s="3335"/>
      <c r="N81" s="3337"/>
      <c r="O81" s="3391"/>
      <c r="P81" s="3334"/>
      <c r="Q81" s="2851"/>
      <c r="R81" s="2016" t="s">
        <v>2033</v>
      </c>
      <c r="S81" s="1539">
        <v>200000000</v>
      </c>
      <c r="T81" s="3372"/>
      <c r="U81" s="3303"/>
      <c r="V81" s="3367"/>
      <c r="W81" s="3324"/>
      <c r="X81" s="3390"/>
      <c r="Y81" s="3326"/>
      <c r="Z81" s="3326"/>
      <c r="AA81" s="3326"/>
      <c r="AB81" s="3326"/>
      <c r="AC81" s="3326"/>
      <c r="AD81" s="3326"/>
      <c r="AE81" s="3326"/>
      <c r="AF81" s="3326"/>
      <c r="AG81" s="3326"/>
      <c r="AH81" s="3326"/>
      <c r="AI81" s="3326"/>
      <c r="AJ81" s="3326"/>
      <c r="AK81" s="3011"/>
      <c r="AL81" s="3363"/>
      <c r="AM81" s="3363"/>
      <c r="AN81" s="2824"/>
    </row>
    <row r="82" spans="1:40" ht="100.5" customHeight="1" x14ac:dyDescent="0.2">
      <c r="A82" s="1498"/>
      <c r="B82" s="1499"/>
      <c r="C82" s="497"/>
      <c r="D82" s="498"/>
      <c r="E82" s="497"/>
      <c r="F82" s="498"/>
      <c r="G82" s="3385"/>
      <c r="H82" s="3374"/>
      <c r="I82" s="2846"/>
      <c r="J82" s="3371"/>
      <c r="K82" s="3345"/>
      <c r="L82" s="3331"/>
      <c r="M82" s="3335"/>
      <c r="N82" s="3337"/>
      <c r="O82" s="3391"/>
      <c r="P82" s="3334"/>
      <c r="Q82" s="2851"/>
      <c r="R82" s="2016" t="s">
        <v>2034</v>
      </c>
      <c r="S82" s="1539">
        <v>29040000</v>
      </c>
      <c r="T82" s="3372"/>
      <c r="U82" s="3303"/>
      <c r="V82" s="3367"/>
      <c r="W82" s="3324"/>
      <c r="X82" s="3390"/>
      <c r="Y82" s="3326"/>
      <c r="Z82" s="3326"/>
      <c r="AA82" s="3326"/>
      <c r="AB82" s="3326"/>
      <c r="AC82" s="3326"/>
      <c r="AD82" s="3326"/>
      <c r="AE82" s="3326"/>
      <c r="AF82" s="3326"/>
      <c r="AG82" s="3326"/>
      <c r="AH82" s="3326"/>
      <c r="AI82" s="3326"/>
      <c r="AJ82" s="3326"/>
      <c r="AK82" s="3011"/>
      <c r="AL82" s="3363"/>
      <c r="AM82" s="3363"/>
      <c r="AN82" s="2824"/>
    </row>
    <row r="83" spans="1:40" ht="77.25" customHeight="1" x14ac:dyDescent="0.2">
      <c r="A83" s="1498"/>
      <c r="B83" s="1499"/>
      <c r="C83" s="497"/>
      <c r="D83" s="498"/>
      <c r="E83" s="497"/>
      <c r="F83" s="498"/>
      <c r="G83" s="3385"/>
      <c r="H83" s="3374"/>
      <c r="I83" s="2846"/>
      <c r="J83" s="3371"/>
      <c r="K83" s="3345"/>
      <c r="L83" s="3331"/>
      <c r="M83" s="3335"/>
      <c r="N83" s="3337"/>
      <c r="O83" s="3391"/>
      <c r="P83" s="3334"/>
      <c r="Q83" s="2851"/>
      <c r="R83" s="2016" t="s">
        <v>2035</v>
      </c>
      <c r="S83" s="1539">
        <v>24360000</v>
      </c>
      <c r="T83" s="3372"/>
      <c r="U83" s="3303"/>
      <c r="V83" s="3367"/>
      <c r="W83" s="3324"/>
      <c r="X83" s="3390"/>
      <c r="Y83" s="3326"/>
      <c r="Z83" s="3326"/>
      <c r="AA83" s="3326"/>
      <c r="AB83" s="3326"/>
      <c r="AC83" s="3326"/>
      <c r="AD83" s="3326"/>
      <c r="AE83" s="3326"/>
      <c r="AF83" s="3326"/>
      <c r="AG83" s="3326"/>
      <c r="AH83" s="3326"/>
      <c r="AI83" s="3326"/>
      <c r="AJ83" s="3326"/>
      <c r="AK83" s="3011"/>
      <c r="AL83" s="3363"/>
      <c r="AM83" s="3363"/>
      <c r="AN83" s="2824"/>
    </row>
    <row r="84" spans="1:40" ht="60" customHeight="1" x14ac:dyDescent="0.2">
      <c r="A84" s="1498"/>
      <c r="B84" s="1499"/>
      <c r="C84" s="497"/>
      <c r="D84" s="498"/>
      <c r="E84" s="497"/>
      <c r="F84" s="498"/>
      <c r="G84" s="3385"/>
      <c r="H84" s="3374"/>
      <c r="I84" s="2846"/>
      <c r="J84" s="3371"/>
      <c r="K84" s="3345"/>
      <c r="L84" s="3331"/>
      <c r="M84" s="3335"/>
      <c r="N84" s="3337"/>
      <c r="O84" s="3391"/>
      <c r="P84" s="3334"/>
      <c r="Q84" s="2851"/>
      <c r="R84" s="2016" t="s">
        <v>2369</v>
      </c>
      <c r="S84" s="1539">
        <v>21610000</v>
      </c>
      <c r="T84" s="3372"/>
      <c r="U84" s="3303"/>
      <c r="V84" s="3367"/>
      <c r="W84" s="3324"/>
      <c r="X84" s="3390"/>
      <c r="Y84" s="3326"/>
      <c r="Z84" s="3326"/>
      <c r="AA84" s="3326"/>
      <c r="AB84" s="3326"/>
      <c r="AC84" s="3326"/>
      <c r="AD84" s="3326"/>
      <c r="AE84" s="3326"/>
      <c r="AF84" s="3326"/>
      <c r="AG84" s="3326"/>
      <c r="AH84" s="3326"/>
      <c r="AI84" s="3326"/>
      <c r="AJ84" s="3326"/>
      <c r="AK84" s="3011"/>
      <c r="AL84" s="3363"/>
      <c r="AM84" s="3363"/>
      <c r="AN84" s="2824"/>
    </row>
    <row r="85" spans="1:40" ht="72" customHeight="1" x14ac:dyDescent="0.2">
      <c r="A85" s="1498"/>
      <c r="B85" s="1499"/>
      <c r="C85" s="497"/>
      <c r="D85" s="498"/>
      <c r="E85" s="497"/>
      <c r="F85" s="498"/>
      <c r="G85" s="3385"/>
      <c r="H85" s="3374"/>
      <c r="I85" s="2846"/>
      <c r="J85" s="3371"/>
      <c r="K85" s="3345"/>
      <c r="L85" s="3331"/>
      <c r="M85" s="3335"/>
      <c r="N85" s="3337"/>
      <c r="O85" s="3391"/>
      <c r="P85" s="3334"/>
      <c r="Q85" s="2851"/>
      <c r="R85" s="2016" t="s">
        <v>2368</v>
      </c>
      <c r="S85" s="1539">
        <v>18590000</v>
      </c>
      <c r="T85" s="3372"/>
      <c r="U85" s="3303"/>
      <c r="V85" s="3367"/>
      <c r="W85" s="3324"/>
      <c r="X85" s="3390"/>
      <c r="Y85" s="3326"/>
      <c r="Z85" s="3326"/>
      <c r="AA85" s="3326"/>
      <c r="AB85" s="3326"/>
      <c r="AC85" s="3326"/>
      <c r="AD85" s="3326"/>
      <c r="AE85" s="3326"/>
      <c r="AF85" s="3326"/>
      <c r="AG85" s="3326"/>
      <c r="AH85" s="3326"/>
      <c r="AI85" s="3326"/>
      <c r="AJ85" s="3326"/>
      <c r="AK85" s="3011"/>
      <c r="AL85" s="3363"/>
      <c r="AM85" s="3363"/>
      <c r="AN85" s="2824"/>
    </row>
    <row r="86" spans="1:40" ht="128.25" x14ac:dyDescent="0.2">
      <c r="A86" s="1498"/>
      <c r="B86" s="1499"/>
      <c r="C86" s="497"/>
      <c r="D86" s="498"/>
      <c r="E86" s="497"/>
      <c r="F86" s="498"/>
      <c r="G86" s="3385"/>
      <c r="H86" s="3374"/>
      <c r="I86" s="2846"/>
      <c r="J86" s="3371"/>
      <c r="K86" s="3345"/>
      <c r="L86" s="3331"/>
      <c r="M86" s="3335"/>
      <c r="N86" s="3337"/>
      <c r="O86" s="3391"/>
      <c r="P86" s="3334"/>
      <c r="Q86" s="2851"/>
      <c r="R86" s="2016" t="s">
        <v>2036</v>
      </c>
      <c r="S86" s="1539">
        <v>30000000</v>
      </c>
      <c r="T86" s="3372"/>
      <c r="U86" s="3303"/>
      <c r="V86" s="3367"/>
      <c r="W86" s="3324"/>
      <c r="X86" s="3390"/>
      <c r="Y86" s="3326"/>
      <c r="Z86" s="3326"/>
      <c r="AA86" s="3326"/>
      <c r="AB86" s="3326"/>
      <c r="AC86" s="3326"/>
      <c r="AD86" s="3326"/>
      <c r="AE86" s="3326"/>
      <c r="AF86" s="3326"/>
      <c r="AG86" s="3326"/>
      <c r="AH86" s="3326"/>
      <c r="AI86" s="3326"/>
      <c r="AJ86" s="3326"/>
      <c r="AK86" s="3011"/>
      <c r="AL86" s="3363"/>
      <c r="AM86" s="3363"/>
      <c r="AN86" s="2824"/>
    </row>
    <row r="87" spans="1:40" ht="67.5" customHeight="1" x14ac:dyDescent="0.2">
      <c r="A87" s="1498"/>
      <c r="B87" s="1499"/>
      <c r="C87" s="497"/>
      <c r="D87" s="498"/>
      <c r="E87" s="497"/>
      <c r="F87" s="498"/>
      <c r="G87" s="3385"/>
      <c r="H87" s="3374"/>
      <c r="I87" s="2846"/>
      <c r="J87" s="3371"/>
      <c r="K87" s="3345"/>
      <c r="L87" s="3331"/>
      <c r="M87" s="3335"/>
      <c r="N87" s="3337"/>
      <c r="O87" s="3391"/>
      <c r="P87" s="3334"/>
      <c r="Q87" s="2852"/>
      <c r="R87" s="2016" t="s">
        <v>2037</v>
      </c>
      <c r="S87" s="1539">
        <v>15000000</v>
      </c>
      <c r="T87" s="3372"/>
      <c r="U87" s="3303"/>
      <c r="V87" s="3367"/>
      <c r="W87" s="3324"/>
      <c r="X87" s="3390"/>
      <c r="Y87" s="3326"/>
      <c r="Z87" s="3326"/>
      <c r="AA87" s="3326"/>
      <c r="AB87" s="3326"/>
      <c r="AC87" s="3326"/>
      <c r="AD87" s="3326"/>
      <c r="AE87" s="3326"/>
      <c r="AF87" s="3326"/>
      <c r="AG87" s="3326"/>
      <c r="AH87" s="3326"/>
      <c r="AI87" s="3326"/>
      <c r="AJ87" s="3326"/>
      <c r="AK87" s="3011"/>
      <c r="AL87" s="3363"/>
      <c r="AM87" s="3363"/>
      <c r="AN87" s="2824"/>
    </row>
    <row r="88" spans="1:40" ht="85.5" x14ac:dyDescent="0.2">
      <c r="A88" s="1498"/>
      <c r="B88" s="1499"/>
      <c r="C88" s="497"/>
      <c r="D88" s="498"/>
      <c r="E88" s="497"/>
      <c r="F88" s="498"/>
      <c r="G88" s="3385"/>
      <c r="H88" s="3374"/>
      <c r="I88" s="2846"/>
      <c r="J88" s="3371"/>
      <c r="K88" s="3345"/>
      <c r="L88" s="3331"/>
      <c r="M88" s="3335"/>
      <c r="N88" s="3337"/>
      <c r="O88" s="3391"/>
      <c r="P88" s="3334"/>
      <c r="Q88" s="3057" t="s">
        <v>1330</v>
      </c>
      <c r="R88" s="2016" t="s">
        <v>2038</v>
      </c>
      <c r="S88" s="1539">
        <v>200000000</v>
      </c>
      <c r="T88" s="3372"/>
      <c r="U88" s="3303"/>
      <c r="V88" s="3367"/>
      <c r="W88" s="3324"/>
      <c r="X88" s="3390"/>
      <c r="Y88" s="3326"/>
      <c r="Z88" s="3326"/>
      <c r="AA88" s="3326"/>
      <c r="AB88" s="3326"/>
      <c r="AC88" s="3326"/>
      <c r="AD88" s="3326"/>
      <c r="AE88" s="3326"/>
      <c r="AF88" s="3326"/>
      <c r="AG88" s="3326"/>
      <c r="AH88" s="3326"/>
      <c r="AI88" s="3326"/>
      <c r="AJ88" s="3326"/>
      <c r="AK88" s="3011"/>
      <c r="AL88" s="3363"/>
      <c r="AM88" s="3363"/>
      <c r="AN88" s="2824"/>
    </row>
    <row r="89" spans="1:40" ht="85.5" x14ac:dyDescent="0.2">
      <c r="A89" s="1498"/>
      <c r="B89" s="1499"/>
      <c r="C89" s="497"/>
      <c r="D89" s="498"/>
      <c r="E89" s="497"/>
      <c r="F89" s="498"/>
      <c r="G89" s="3385"/>
      <c r="H89" s="3374"/>
      <c r="I89" s="2846"/>
      <c r="J89" s="3371"/>
      <c r="K89" s="3345"/>
      <c r="L89" s="3331"/>
      <c r="M89" s="3335"/>
      <c r="N89" s="3337"/>
      <c r="O89" s="3391"/>
      <c r="P89" s="3334"/>
      <c r="Q89" s="3057"/>
      <c r="R89" s="2016" t="s">
        <v>2039</v>
      </c>
      <c r="S89" s="1539">
        <v>50000000</v>
      </c>
      <c r="T89" s="3372"/>
      <c r="U89" s="3303"/>
      <c r="V89" s="3367"/>
      <c r="W89" s="3324"/>
      <c r="X89" s="3390"/>
      <c r="Y89" s="3326"/>
      <c r="Z89" s="3326"/>
      <c r="AA89" s="3326"/>
      <c r="AB89" s="3326"/>
      <c r="AC89" s="3326"/>
      <c r="AD89" s="3326"/>
      <c r="AE89" s="3326"/>
      <c r="AF89" s="3326"/>
      <c r="AG89" s="3326"/>
      <c r="AH89" s="3326"/>
      <c r="AI89" s="3326"/>
      <c r="AJ89" s="3326"/>
      <c r="AK89" s="3011"/>
      <c r="AL89" s="3363"/>
      <c r="AM89" s="3363"/>
      <c r="AN89" s="2824"/>
    </row>
    <row r="90" spans="1:40" ht="90" customHeight="1" x14ac:dyDescent="0.2">
      <c r="A90" s="1498"/>
      <c r="B90" s="1499"/>
      <c r="C90" s="497"/>
      <c r="D90" s="498"/>
      <c r="E90" s="497"/>
      <c r="F90" s="498"/>
      <c r="G90" s="3385"/>
      <c r="H90" s="3374"/>
      <c r="I90" s="2846"/>
      <c r="J90" s="3371"/>
      <c r="K90" s="3345"/>
      <c r="L90" s="3331"/>
      <c r="M90" s="3374"/>
      <c r="N90" s="3337"/>
      <c r="O90" s="3392"/>
      <c r="P90" s="3334"/>
      <c r="Q90" s="3057"/>
      <c r="R90" s="2016" t="s">
        <v>2040</v>
      </c>
      <c r="S90" s="1539">
        <v>150000000</v>
      </c>
      <c r="T90" s="3372"/>
      <c r="U90" s="3303"/>
      <c r="V90" s="3367"/>
      <c r="W90" s="3324"/>
      <c r="X90" s="3390"/>
      <c r="Y90" s="3326"/>
      <c r="Z90" s="3326"/>
      <c r="AA90" s="3326"/>
      <c r="AB90" s="3326"/>
      <c r="AC90" s="3326"/>
      <c r="AD90" s="3326"/>
      <c r="AE90" s="3326"/>
      <c r="AF90" s="3326"/>
      <c r="AG90" s="3326"/>
      <c r="AH90" s="3326"/>
      <c r="AI90" s="3326"/>
      <c r="AJ90" s="3326"/>
      <c r="AK90" s="3011"/>
      <c r="AL90" s="3025"/>
      <c r="AM90" s="3025"/>
      <c r="AN90" s="2398"/>
    </row>
    <row r="91" spans="1:40" ht="69" customHeight="1" x14ac:dyDescent="0.2">
      <c r="A91" s="1498"/>
      <c r="B91" s="1499"/>
      <c r="C91" s="497"/>
      <c r="D91" s="498"/>
      <c r="E91" s="497"/>
      <c r="F91" s="498"/>
      <c r="G91" s="3385"/>
      <c r="H91" s="3374"/>
      <c r="I91" s="2846"/>
      <c r="J91" s="3371"/>
      <c r="K91" s="3345"/>
      <c r="L91" s="3331"/>
      <c r="M91" s="3374"/>
      <c r="N91" s="3337"/>
      <c r="O91" s="3392"/>
      <c r="P91" s="3334"/>
      <c r="Q91" s="3057"/>
      <c r="R91" s="2016" t="s">
        <v>2041</v>
      </c>
      <c r="S91" s="1539">
        <v>50000000</v>
      </c>
      <c r="T91" s="3372"/>
      <c r="U91" s="3303"/>
      <c r="V91" s="3367"/>
      <c r="W91" s="3324"/>
      <c r="X91" s="3390"/>
      <c r="Y91" s="3326"/>
      <c r="Z91" s="3326"/>
      <c r="AA91" s="3326"/>
      <c r="AB91" s="3326"/>
      <c r="AC91" s="3326"/>
      <c r="AD91" s="3326"/>
      <c r="AE91" s="3326"/>
      <c r="AF91" s="3326"/>
      <c r="AG91" s="3326"/>
      <c r="AH91" s="3326"/>
      <c r="AI91" s="3326"/>
      <c r="AJ91" s="3326"/>
      <c r="AK91" s="3011"/>
      <c r="AL91" s="3025"/>
      <c r="AM91" s="3025"/>
      <c r="AN91" s="2398"/>
    </row>
    <row r="92" spans="1:40" ht="28.5" customHeight="1" x14ac:dyDescent="0.2">
      <c r="A92" s="1498"/>
      <c r="B92" s="1499"/>
      <c r="C92" s="497"/>
      <c r="D92" s="498"/>
      <c r="E92" s="497"/>
      <c r="F92" s="498"/>
      <c r="G92" s="3385"/>
      <c r="H92" s="3374"/>
      <c r="I92" s="2846"/>
      <c r="J92" s="3371"/>
      <c r="K92" s="3345"/>
      <c r="L92" s="3331"/>
      <c r="M92" s="3374"/>
      <c r="N92" s="3337"/>
      <c r="O92" s="3392"/>
      <c r="P92" s="3334"/>
      <c r="Q92" s="3057"/>
      <c r="R92" s="2016" t="s">
        <v>2042</v>
      </c>
      <c r="S92" s="1539">
        <v>30000000</v>
      </c>
      <c r="T92" s="3372"/>
      <c r="U92" s="3303"/>
      <c r="V92" s="3367"/>
      <c r="W92" s="3324"/>
      <c r="X92" s="3390"/>
      <c r="Y92" s="3326"/>
      <c r="Z92" s="3326"/>
      <c r="AA92" s="3326"/>
      <c r="AB92" s="3326"/>
      <c r="AC92" s="3326"/>
      <c r="AD92" s="3326"/>
      <c r="AE92" s="3326"/>
      <c r="AF92" s="3326"/>
      <c r="AG92" s="3326"/>
      <c r="AH92" s="3326"/>
      <c r="AI92" s="3326"/>
      <c r="AJ92" s="3326"/>
      <c r="AK92" s="3011"/>
      <c r="AL92" s="3025"/>
      <c r="AM92" s="3025"/>
      <c r="AN92" s="2398"/>
    </row>
    <row r="93" spans="1:40" ht="51" customHeight="1" x14ac:dyDescent="0.2">
      <c r="A93" s="1498"/>
      <c r="B93" s="1499"/>
      <c r="C93" s="497"/>
      <c r="D93" s="498"/>
      <c r="E93" s="497"/>
      <c r="F93" s="498"/>
      <c r="G93" s="3385"/>
      <c r="H93" s="3374"/>
      <c r="I93" s="2846"/>
      <c r="J93" s="3371"/>
      <c r="K93" s="3345"/>
      <c r="L93" s="3331"/>
      <c r="M93" s="3374"/>
      <c r="N93" s="3337"/>
      <c r="O93" s="3392"/>
      <c r="P93" s="3334"/>
      <c r="Q93" s="3057"/>
      <c r="R93" s="2016" t="s">
        <v>1331</v>
      </c>
      <c r="S93" s="1539">
        <v>20000000</v>
      </c>
      <c r="T93" s="3372"/>
      <c r="U93" s="3304"/>
      <c r="V93" s="3035"/>
      <c r="W93" s="3036"/>
      <c r="X93" s="3390"/>
      <c r="Y93" s="3326"/>
      <c r="Z93" s="3326"/>
      <c r="AA93" s="3326"/>
      <c r="AB93" s="3326"/>
      <c r="AC93" s="3326"/>
      <c r="AD93" s="3326"/>
      <c r="AE93" s="3326"/>
      <c r="AF93" s="3326"/>
      <c r="AG93" s="3326"/>
      <c r="AH93" s="3326"/>
      <c r="AI93" s="3326"/>
      <c r="AJ93" s="3326"/>
      <c r="AK93" s="3011"/>
      <c r="AL93" s="3025"/>
      <c r="AM93" s="3025"/>
      <c r="AN93" s="2398"/>
    </row>
    <row r="94" spans="1:40" ht="66" customHeight="1" x14ac:dyDescent="0.2">
      <c r="A94" s="1498"/>
      <c r="B94" s="1499"/>
      <c r="C94" s="497"/>
      <c r="D94" s="498"/>
      <c r="E94" s="497"/>
      <c r="F94" s="498"/>
      <c r="G94" s="3385">
        <v>192</v>
      </c>
      <c r="H94" s="3333" t="s">
        <v>1332</v>
      </c>
      <c r="I94" s="3305" t="s">
        <v>1333</v>
      </c>
      <c r="J94" s="3386">
        <v>1</v>
      </c>
      <c r="K94" s="3344" t="s">
        <v>1334</v>
      </c>
      <c r="L94" s="3347" t="s">
        <v>1335</v>
      </c>
      <c r="M94" s="3333" t="s">
        <v>1336</v>
      </c>
      <c r="N94" s="3348">
        <f>SUM(S94:S97)/O94</f>
        <v>1</v>
      </c>
      <c r="O94" s="3339">
        <f>SUM(S94:S97)</f>
        <v>79500000</v>
      </c>
      <c r="P94" s="3374" t="s">
        <v>1337</v>
      </c>
      <c r="Q94" s="2850" t="s">
        <v>1338</v>
      </c>
      <c r="R94" s="1540" t="s">
        <v>1339</v>
      </c>
      <c r="S94" s="1515">
        <v>44500000</v>
      </c>
      <c r="T94" s="3312">
        <v>20</v>
      </c>
      <c r="U94" s="3313" t="s">
        <v>79</v>
      </c>
      <c r="V94" s="3387">
        <v>701</v>
      </c>
      <c r="W94" s="3379">
        <v>877</v>
      </c>
      <c r="X94" s="3325"/>
      <c r="Y94" s="3325"/>
      <c r="Z94" s="3325"/>
      <c r="AA94" s="3325"/>
      <c r="AB94" s="3325"/>
      <c r="AC94" s="3325"/>
      <c r="AD94" s="3325"/>
      <c r="AE94" s="3325"/>
      <c r="AF94" s="3325"/>
      <c r="AG94" s="3325"/>
      <c r="AH94" s="3325"/>
      <c r="AI94" s="3325"/>
      <c r="AJ94" s="3325"/>
      <c r="AK94" s="3368">
        <f>SUM(V94:AJ97)</f>
        <v>1578</v>
      </c>
      <c r="AL94" s="3302">
        <v>43467</v>
      </c>
      <c r="AM94" s="3302">
        <v>43830</v>
      </c>
      <c r="AN94" s="2823" t="s">
        <v>2015</v>
      </c>
    </row>
    <row r="95" spans="1:40" ht="52.5" customHeight="1" x14ac:dyDescent="0.2">
      <c r="A95" s="1498"/>
      <c r="B95" s="1499"/>
      <c r="C95" s="497"/>
      <c r="D95" s="498"/>
      <c r="E95" s="497"/>
      <c r="F95" s="498"/>
      <c r="G95" s="3385"/>
      <c r="H95" s="3334"/>
      <c r="I95" s="3313"/>
      <c r="J95" s="3386"/>
      <c r="K95" s="3345"/>
      <c r="L95" s="3331"/>
      <c r="M95" s="3334"/>
      <c r="N95" s="3348"/>
      <c r="O95" s="3339"/>
      <c r="P95" s="3374"/>
      <c r="Q95" s="2851"/>
      <c r="R95" s="1540" t="s">
        <v>2043</v>
      </c>
      <c r="S95" s="1515">
        <v>0</v>
      </c>
      <c r="T95" s="3303"/>
      <c r="U95" s="3313"/>
      <c r="V95" s="3387"/>
      <c r="W95" s="3380"/>
      <c r="X95" s="3326"/>
      <c r="Y95" s="3326"/>
      <c r="Z95" s="3326"/>
      <c r="AA95" s="3326"/>
      <c r="AB95" s="3326"/>
      <c r="AC95" s="3326"/>
      <c r="AD95" s="3326"/>
      <c r="AE95" s="3326"/>
      <c r="AF95" s="3326"/>
      <c r="AG95" s="3326"/>
      <c r="AH95" s="3326"/>
      <c r="AI95" s="3326"/>
      <c r="AJ95" s="3326"/>
      <c r="AK95" s="3369"/>
      <c r="AL95" s="3302"/>
      <c r="AM95" s="3302"/>
      <c r="AN95" s="2823"/>
    </row>
    <row r="96" spans="1:40" ht="43.5" customHeight="1" x14ac:dyDescent="0.2">
      <c r="A96" s="1498"/>
      <c r="B96" s="1499"/>
      <c r="C96" s="497"/>
      <c r="D96" s="498"/>
      <c r="E96" s="497"/>
      <c r="F96" s="498"/>
      <c r="G96" s="3385"/>
      <c r="H96" s="3334"/>
      <c r="I96" s="3313"/>
      <c r="J96" s="3386"/>
      <c r="K96" s="3345"/>
      <c r="L96" s="3331"/>
      <c r="M96" s="3334"/>
      <c r="N96" s="3348"/>
      <c r="O96" s="3339"/>
      <c r="P96" s="3374"/>
      <c r="Q96" s="2851"/>
      <c r="R96" s="1541" t="s">
        <v>1340</v>
      </c>
      <c r="S96" s="1515">
        <v>0</v>
      </c>
      <c r="T96" s="3303"/>
      <c r="U96" s="3313"/>
      <c r="V96" s="3387"/>
      <c r="W96" s="3380"/>
      <c r="X96" s="3326"/>
      <c r="Y96" s="3326"/>
      <c r="Z96" s="3326"/>
      <c r="AA96" s="3326"/>
      <c r="AB96" s="3326"/>
      <c r="AC96" s="3326"/>
      <c r="AD96" s="3326"/>
      <c r="AE96" s="3326"/>
      <c r="AF96" s="3326"/>
      <c r="AG96" s="3326"/>
      <c r="AH96" s="3326"/>
      <c r="AI96" s="3326"/>
      <c r="AJ96" s="3326"/>
      <c r="AK96" s="3369"/>
      <c r="AL96" s="3302"/>
      <c r="AM96" s="3302"/>
      <c r="AN96" s="2823"/>
    </row>
    <row r="97" spans="1:40" ht="49.5" customHeight="1" x14ac:dyDescent="0.2">
      <c r="A97" s="1498"/>
      <c r="B97" s="1499"/>
      <c r="C97" s="497"/>
      <c r="D97" s="498"/>
      <c r="E97" s="510"/>
      <c r="F97" s="498"/>
      <c r="G97" s="3385"/>
      <c r="H97" s="3335"/>
      <c r="I97" s="3306"/>
      <c r="J97" s="3386"/>
      <c r="K97" s="3346"/>
      <c r="L97" s="3332"/>
      <c r="M97" s="3335"/>
      <c r="N97" s="3348"/>
      <c r="O97" s="3339"/>
      <c r="P97" s="3374"/>
      <c r="Q97" s="2852"/>
      <c r="R97" s="2125" t="s">
        <v>2044</v>
      </c>
      <c r="S97" s="1515">
        <v>35000000</v>
      </c>
      <c r="T97" s="3304"/>
      <c r="U97" s="3306"/>
      <c r="V97" s="3388"/>
      <c r="W97" s="3381"/>
      <c r="X97" s="3326"/>
      <c r="Y97" s="3326"/>
      <c r="Z97" s="3326"/>
      <c r="AA97" s="3326"/>
      <c r="AB97" s="3326"/>
      <c r="AC97" s="3326"/>
      <c r="AD97" s="3326"/>
      <c r="AE97" s="3326"/>
      <c r="AF97" s="3326"/>
      <c r="AG97" s="3326"/>
      <c r="AH97" s="3326"/>
      <c r="AI97" s="3326"/>
      <c r="AJ97" s="3326"/>
      <c r="AK97" s="3011"/>
      <c r="AL97" s="3025"/>
      <c r="AM97" s="3025"/>
      <c r="AN97" s="2823"/>
    </row>
    <row r="98" spans="1:40" ht="15" x14ac:dyDescent="0.2">
      <c r="A98" s="1498"/>
      <c r="B98" s="1499"/>
      <c r="C98" s="497"/>
      <c r="D98" s="498"/>
      <c r="E98" s="1542">
        <v>63</v>
      </c>
      <c r="F98" s="1543" t="s">
        <v>1341</v>
      </c>
      <c r="G98" s="1544"/>
      <c r="H98" s="2209"/>
      <c r="I98" s="2209"/>
      <c r="J98" s="1544"/>
      <c r="K98" s="1544"/>
      <c r="L98" s="1544"/>
      <c r="M98" s="1545"/>
      <c r="N98" s="1544"/>
      <c r="O98" s="1544"/>
      <c r="P98" s="2209"/>
      <c r="Q98" s="2209"/>
      <c r="R98" s="2209"/>
      <c r="S98" s="1544"/>
      <c r="T98" s="1546"/>
      <c r="U98" s="1545"/>
      <c r="V98" s="1544"/>
      <c r="W98" s="1544"/>
      <c r="X98" s="1544"/>
      <c r="Y98" s="1544"/>
      <c r="Z98" s="1544"/>
      <c r="AA98" s="1544"/>
      <c r="AB98" s="1544"/>
      <c r="AC98" s="1544"/>
      <c r="AD98" s="1544"/>
      <c r="AE98" s="1544"/>
      <c r="AF98" s="1544"/>
      <c r="AG98" s="1544"/>
      <c r="AH98" s="1544"/>
      <c r="AI98" s="1544"/>
      <c r="AJ98" s="1544"/>
      <c r="AK98" s="1544"/>
      <c r="AL98" s="1544"/>
      <c r="AM98" s="1544"/>
      <c r="AN98" s="1547"/>
    </row>
    <row r="99" spans="1:40" ht="72" customHeight="1" x14ac:dyDescent="0.2">
      <c r="A99" s="1498"/>
      <c r="B99" s="1499"/>
      <c r="C99" s="497"/>
      <c r="D99" s="498"/>
      <c r="E99" s="486"/>
      <c r="F99" s="498"/>
      <c r="G99" s="3329">
        <v>193</v>
      </c>
      <c r="H99" s="3313" t="s">
        <v>1342</v>
      </c>
      <c r="I99" s="3313" t="s">
        <v>1343</v>
      </c>
      <c r="J99" s="3373">
        <v>1</v>
      </c>
      <c r="K99" s="3344" t="s">
        <v>1344</v>
      </c>
      <c r="L99" s="3331" t="s">
        <v>1345</v>
      </c>
      <c r="M99" s="3116" t="s">
        <v>1346</v>
      </c>
      <c r="N99" s="3348">
        <f>SUM(S99:S101)/O99</f>
        <v>1</v>
      </c>
      <c r="O99" s="3031">
        <f>SUM(S99:S101)</f>
        <v>29800000</v>
      </c>
      <c r="P99" s="3374" t="s">
        <v>1347</v>
      </c>
      <c r="Q99" s="2850" t="s">
        <v>2045</v>
      </c>
      <c r="R99" s="1541" t="s">
        <v>2046</v>
      </c>
      <c r="S99" s="1534">
        <v>7450000</v>
      </c>
      <c r="T99" s="3372">
        <v>20</v>
      </c>
      <c r="U99" s="3375" t="s">
        <v>91</v>
      </c>
      <c r="V99" s="3033">
        <v>32</v>
      </c>
      <c r="W99" s="3034"/>
      <c r="X99" s="3376"/>
      <c r="Y99" s="3376"/>
      <c r="Z99" s="3376"/>
      <c r="AA99" s="3376"/>
      <c r="AB99" s="3379">
        <v>32</v>
      </c>
      <c r="AC99" s="3376"/>
      <c r="AD99" s="3382"/>
      <c r="AE99" s="3382"/>
      <c r="AF99" s="3382"/>
      <c r="AG99" s="3382"/>
      <c r="AH99" s="3325"/>
      <c r="AI99" s="3325"/>
      <c r="AJ99" s="3325"/>
      <c r="AK99" s="3368">
        <f>SUM(X99:AH101)</f>
        <v>32</v>
      </c>
      <c r="AL99" s="3361">
        <v>43467</v>
      </c>
      <c r="AM99" s="3361" t="s">
        <v>2047</v>
      </c>
      <c r="AN99" s="2823" t="s">
        <v>2015</v>
      </c>
    </row>
    <row r="100" spans="1:40" ht="72" customHeight="1" x14ac:dyDescent="0.2">
      <c r="A100" s="1498"/>
      <c r="B100" s="1499"/>
      <c r="C100" s="497"/>
      <c r="D100" s="498"/>
      <c r="E100" s="497"/>
      <c r="F100" s="498"/>
      <c r="G100" s="3329"/>
      <c r="H100" s="3313"/>
      <c r="I100" s="3313"/>
      <c r="J100" s="3373"/>
      <c r="K100" s="3345"/>
      <c r="L100" s="3331"/>
      <c r="M100" s="3116"/>
      <c r="N100" s="3348"/>
      <c r="O100" s="3031"/>
      <c r="P100" s="3374"/>
      <c r="Q100" s="2852"/>
      <c r="R100" s="1541" t="s">
        <v>1349</v>
      </c>
      <c r="S100" s="1534">
        <v>7450000</v>
      </c>
      <c r="T100" s="3372"/>
      <c r="U100" s="3375"/>
      <c r="V100" s="3367"/>
      <c r="W100" s="3324"/>
      <c r="X100" s="3377"/>
      <c r="Y100" s="3377"/>
      <c r="Z100" s="3377"/>
      <c r="AA100" s="3377"/>
      <c r="AB100" s="3380"/>
      <c r="AC100" s="3377"/>
      <c r="AD100" s="3383"/>
      <c r="AE100" s="3383"/>
      <c r="AF100" s="3383"/>
      <c r="AG100" s="3383"/>
      <c r="AH100" s="3326"/>
      <c r="AI100" s="3326"/>
      <c r="AJ100" s="3326"/>
      <c r="AK100" s="3369"/>
      <c r="AL100" s="3362"/>
      <c r="AM100" s="3362"/>
      <c r="AN100" s="2823"/>
    </row>
    <row r="101" spans="1:40" ht="63.75" customHeight="1" x14ac:dyDescent="0.2">
      <c r="A101" s="1498"/>
      <c r="B101" s="1499"/>
      <c r="C101" s="497"/>
      <c r="D101" s="498"/>
      <c r="E101" s="497"/>
      <c r="F101" s="498"/>
      <c r="G101" s="3330"/>
      <c r="H101" s="3306"/>
      <c r="I101" s="3306"/>
      <c r="J101" s="3371"/>
      <c r="K101" s="3346"/>
      <c r="L101" s="3332"/>
      <c r="M101" s="3117"/>
      <c r="N101" s="3348"/>
      <c r="O101" s="3339"/>
      <c r="P101" s="3374"/>
      <c r="Q101" s="2121" t="s">
        <v>1348</v>
      </c>
      <c r="R101" s="1541" t="s">
        <v>2048</v>
      </c>
      <c r="S101" s="1533">
        <v>14900000</v>
      </c>
      <c r="T101" s="3372"/>
      <c r="U101" s="3375"/>
      <c r="V101" s="3035"/>
      <c r="W101" s="3036"/>
      <c r="X101" s="3378"/>
      <c r="Y101" s="3378"/>
      <c r="Z101" s="3378"/>
      <c r="AA101" s="3378"/>
      <c r="AB101" s="3381"/>
      <c r="AC101" s="3378"/>
      <c r="AD101" s="3384"/>
      <c r="AE101" s="3384"/>
      <c r="AF101" s="3384"/>
      <c r="AG101" s="3384"/>
      <c r="AH101" s="3326"/>
      <c r="AI101" s="3326"/>
      <c r="AJ101" s="3326"/>
      <c r="AK101" s="3011"/>
      <c r="AL101" s="3363"/>
      <c r="AM101" s="3363"/>
      <c r="AN101" s="2823"/>
    </row>
    <row r="102" spans="1:40" ht="60" customHeight="1" x14ac:dyDescent="0.2">
      <c r="A102" s="1498"/>
      <c r="B102" s="1499"/>
      <c r="C102" s="497"/>
      <c r="D102" s="498"/>
      <c r="E102" s="497"/>
      <c r="F102" s="498"/>
      <c r="G102" s="3328">
        <v>194</v>
      </c>
      <c r="H102" s="3305" t="s">
        <v>1350</v>
      </c>
      <c r="I102" s="3370" t="s">
        <v>1351</v>
      </c>
      <c r="J102" s="3371">
        <v>1</v>
      </c>
      <c r="K102" s="3344" t="s">
        <v>1352</v>
      </c>
      <c r="L102" s="3347" t="s">
        <v>1353</v>
      </c>
      <c r="M102" s="3333" t="s">
        <v>1354</v>
      </c>
      <c r="N102" s="3348">
        <f>SUM(S102:S103)/O102</f>
        <v>1</v>
      </c>
      <c r="O102" s="3339">
        <f>SUM(S102:S103)</f>
        <v>69560000</v>
      </c>
      <c r="P102" s="3333" t="s">
        <v>1355</v>
      </c>
      <c r="Q102" s="2121" t="s">
        <v>1356</v>
      </c>
      <c r="R102" s="1541" t="s">
        <v>1357</v>
      </c>
      <c r="S102" s="1549">
        <v>64560000</v>
      </c>
      <c r="T102" s="3372" t="s">
        <v>1282</v>
      </c>
      <c r="U102" s="3305" t="s">
        <v>79</v>
      </c>
      <c r="V102" s="3033">
        <v>909</v>
      </c>
      <c r="W102" s="3034"/>
      <c r="X102" s="3325"/>
      <c r="Y102" s="3325"/>
      <c r="Z102" s="3325"/>
      <c r="AA102" s="3325"/>
      <c r="AB102" s="3010">
        <v>909</v>
      </c>
      <c r="AC102" s="3325"/>
      <c r="AD102" s="3325"/>
      <c r="AE102" s="3325"/>
      <c r="AF102" s="3325"/>
      <c r="AG102" s="3325"/>
      <c r="AH102" s="3325"/>
      <c r="AI102" s="3325"/>
      <c r="AJ102" s="3325"/>
      <c r="AK102" s="3010">
        <f>SUM(AB102:AJ103)</f>
        <v>909</v>
      </c>
      <c r="AL102" s="3361">
        <v>43467</v>
      </c>
      <c r="AM102" s="3361">
        <v>43830</v>
      </c>
      <c r="AN102" s="2398" t="s">
        <v>2015</v>
      </c>
    </row>
    <row r="103" spans="1:40" ht="52.5" customHeight="1" x14ac:dyDescent="0.2">
      <c r="A103" s="1498"/>
      <c r="B103" s="1499"/>
      <c r="C103" s="497"/>
      <c r="D103" s="498"/>
      <c r="E103" s="497"/>
      <c r="F103" s="498"/>
      <c r="G103" s="3329"/>
      <c r="H103" s="3313"/>
      <c r="I103" s="3370"/>
      <c r="J103" s="3371"/>
      <c r="K103" s="3346"/>
      <c r="L103" s="3331"/>
      <c r="M103" s="3334"/>
      <c r="N103" s="3348"/>
      <c r="O103" s="3339"/>
      <c r="P103" s="3335"/>
      <c r="Q103" s="2097" t="s">
        <v>1358</v>
      </c>
      <c r="R103" s="1541" t="s">
        <v>1359</v>
      </c>
      <c r="S103" s="1515">
        <v>5000000</v>
      </c>
      <c r="T103" s="3372"/>
      <c r="U103" s="3306"/>
      <c r="V103" s="3035"/>
      <c r="W103" s="3036"/>
      <c r="X103" s="3326"/>
      <c r="Y103" s="3326"/>
      <c r="Z103" s="3326"/>
      <c r="AA103" s="3326"/>
      <c r="AB103" s="3011"/>
      <c r="AC103" s="3326"/>
      <c r="AD103" s="3326"/>
      <c r="AE103" s="3326"/>
      <c r="AF103" s="3326"/>
      <c r="AG103" s="3326"/>
      <c r="AH103" s="3326"/>
      <c r="AI103" s="3326"/>
      <c r="AJ103" s="3326"/>
      <c r="AK103" s="3011"/>
      <c r="AL103" s="3362"/>
      <c r="AM103" s="3362"/>
      <c r="AN103" s="2398"/>
    </row>
    <row r="104" spans="1:40" ht="15" x14ac:dyDescent="0.2">
      <c r="A104" s="1498"/>
      <c r="B104" s="1499"/>
      <c r="C104" s="497"/>
      <c r="D104" s="498"/>
      <c r="E104" s="1371">
        <v>64</v>
      </c>
      <c r="F104" s="1551" t="s">
        <v>1360</v>
      </c>
      <c r="G104" s="1552"/>
      <c r="H104" s="2209"/>
      <c r="I104" s="2209"/>
      <c r="J104" s="1552"/>
      <c r="K104" s="1552"/>
      <c r="L104" s="1552"/>
      <c r="M104" s="1545"/>
      <c r="N104" s="1552"/>
      <c r="O104" s="1552"/>
      <c r="P104" s="2209"/>
      <c r="Q104" s="2209"/>
      <c r="R104" s="2209"/>
      <c r="S104" s="1552"/>
      <c r="T104" s="1546"/>
      <c r="U104" s="1545"/>
      <c r="V104" s="1552"/>
      <c r="W104" s="1552"/>
      <c r="X104" s="1552"/>
      <c r="Y104" s="1552"/>
      <c r="Z104" s="1552"/>
      <c r="AA104" s="1552"/>
      <c r="AB104" s="1552"/>
      <c r="AC104" s="1552"/>
      <c r="AD104" s="1552"/>
      <c r="AE104" s="1552"/>
      <c r="AF104" s="1552"/>
      <c r="AG104" s="1552"/>
      <c r="AH104" s="1552"/>
      <c r="AI104" s="1552"/>
      <c r="AJ104" s="1552"/>
      <c r="AK104" s="1552"/>
      <c r="AL104" s="1552"/>
      <c r="AM104" s="1552"/>
      <c r="AN104" s="1547"/>
    </row>
    <row r="105" spans="1:40" ht="39" customHeight="1" x14ac:dyDescent="0.2">
      <c r="A105" s="1498"/>
      <c r="B105" s="1499"/>
      <c r="C105" s="497"/>
      <c r="D105" s="498"/>
      <c r="E105" s="1506"/>
      <c r="F105" s="1499"/>
      <c r="G105" s="3328">
        <v>195</v>
      </c>
      <c r="H105" s="3305" t="s">
        <v>1361</v>
      </c>
      <c r="I105" s="3364" t="s">
        <v>1362</v>
      </c>
      <c r="J105" s="2887">
        <v>1</v>
      </c>
      <c r="K105" s="3344" t="s">
        <v>1363</v>
      </c>
      <c r="L105" s="3347" t="s">
        <v>1364</v>
      </c>
      <c r="M105" s="3115" t="s">
        <v>1365</v>
      </c>
      <c r="N105" s="3348">
        <f>SUM(S105:S107)/O105</f>
        <v>1</v>
      </c>
      <c r="O105" s="3339">
        <f>SUM(S105:S107)</f>
        <v>100000000</v>
      </c>
      <c r="P105" s="3333" t="s">
        <v>1366</v>
      </c>
      <c r="Q105" s="3057" t="s">
        <v>1367</v>
      </c>
      <c r="R105" s="2125" t="s">
        <v>1368</v>
      </c>
      <c r="S105" s="1515">
        <v>40000000</v>
      </c>
      <c r="T105" s="3321" t="s">
        <v>1282</v>
      </c>
      <c r="U105" s="3305" t="s">
        <v>79</v>
      </c>
      <c r="V105" s="3033">
        <v>7250</v>
      </c>
      <c r="W105" s="3034"/>
      <c r="X105" s="3325"/>
      <c r="Y105" s="3325"/>
      <c r="Z105" s="3325"/>
      <c r="AA105" s="3325"/>
      <c r="AB105" s="3325"/>
      <c r="AC105" s="3010">
        <v>7250</v>
      </c>
      <c r="AD105" s="3325"/>
      <c r="AE105" s="3325"/>
      <c r="AF105" s="3325"/>
      <c r="AG105" s="3325"/>
      <c r="AH105" s="3325"/>
      <c r="AI105" s="3325"/>
      <c r="AJ105" s="3325"/>
      <c r="AK105" s="3010">
        <f>SUM(AC105:AJ107)</f>
        <v>7250</v>
      </c>
      <c r="AL105" s="3358">
        <v>43467</v>
      </c>
      <c r="AM105" s="3361">
        <v>43830</v>
      </c>
      <c r="AN105" s="2398" t="s">
        <v>2015</v>
      </c>
    </row>
    <row r="106" spans="1:40" ht="63.75" customHeight="1" x14ac:dyDescent="0.2">
      <c r="A106" s="1498"/>
      <c r="B106" s="1499"/>
      <c r="C106" s="497"/>
      <c r="D106" s="498"/>
      <c r="E106" s="1506"/>
      <c r="F106" s="1499"/>
      <c r="G106" s="3329"/>
      <c r="H106" s="3313"/>
      <c r="I106" s="3365"/>
      <c r="J106" s="2887"/>
      <c r="K106" s="3345"/>
      <c r="L106" s="3331"/>
      <c r="M106" s="3116"/>
      <c r="N106" s="3348"/>
      <c r="O106" s="3339"/>
      <c r="P106" s="3334"/>
      <c r="Q106" s="3057"/>
      <c r="R106" s="2125" t="s">
        <v>1369</v>
      </c>
      <c r="S106" s="1515">
        <v>55000000</v>
      </c>
      <c r="T106" s="3322"/>
      <c r="U106" s="3313"/>
      <c r="V106" s="3367"/>
      <c r="W106" s="3324"/>
      <c r="X106" s="3326"/>
      <c r="Y106" s="3326"/>
      <c r="Z106" s="3326"/>
      <c r="AA106" s="3326"/>
      <c r="AB106" s="3326"/>
      <c r="AC106" s="3011"/>
      <c r="AD106" s="3326"/>
      <c r="AE106" s="3326"/>
      <c r="AF106" s="3326"/>
      <c r="AG106" s="3326"/>
      <c r="AH106" s="3326"/>
      <c r="AI106" s="3326"/>
      <c r="AJ106" s="3326"/>
      <c r="AK106" s="3011"/>
      <c r="AL106" s="3359"/>
      <c r="AM106" s="3362"/>
      <c r="AN106" s="2398"/>
    </row>
    <row r="107" spans="1:40" ht="74.25" customHeight="1" x14ac:dyDescent="0.2">
      <c r="A107" s="1498"/>
      <c r="B107" s="1499"/>
      <c r="C107" s="497"/>
      <c r="D107" s="498"/>
      <c r="E107" s="1513"/>
      <c r="F107" s="1514"/>
      <c r="G107" s="3330"/>
      <c r="H107" s="3306"/>
      <c r="I107" s="3366"/>
      <c r="J107" s="2887"/>
      <c r="K107" s="3346"/>
      <c r="L107" s="3332"/>
      <c r="M107" s="3117"/>
      <c r="N107" s="3348"/>
      <c r="O107" s="3339"/>
      <c r="P107" s="3335"/>
      <c r="Q107" s="2097" t="s">
        <v>2049</v>
      </c>
      <c r="R107" s="2125" t="s">
        <v>1370</v>
      </c>
      <c r="S107" s="1515">
        <v>5000000</v>
      </c>
      <c r="T107" s="3323"/>
      <c r="U107" s="3306"/>
      <c r="V107" s="3035"/>
      <c r="W107" s="3036"/>
      <c r="X107" s="3326"/>
      <c r="Y107" s="3326"/>
      <c r="Z107" s="3326"/>
      <c r="AA107" s="3326"/>
      <c r="AB107" s="3326"/>
      <c r="AC107" s="3011"/>
      <c r="AD107" s="3326"/>
      <c r="AE107" s="3326"/>
      <c r="AF107" s="3326"/>
      <c r="AG107" s="3326"/>
      <c r="AH107" s="3326"/>
      <c r="AI107" s="3326"/>
      <c r="AJ107" s="3326"/>
      <c r="AK107" s="3011"/>
      <c r="AL107" s="3360"/>
      <c r="AM107" s="3363"/>
      <c r="AN107" s="2398"/>
    </row>
    <row r="108" spans="1:40" ht="15" x14ac:dyDescent="0.2">
      <c r="A108" s="1498"/>
      <c r="B108" s="1499"/>
      <c r="C108" s="497"/>
      <c r="D108" s="498"/>
      <c r="E108" s="1530">
        <v>65</v>
      </c>
      <c r="F108" s="1543" t="s">
        <v>1371</v>
      </c>
      <c r="G108" s="1544"/>
      <c r="H108" s="2209"/>
      <c r="I108" s="2209"/>
      <c r="J108" s="1544"/>
      <c r="K108" s="1544"/>
      <c r="L108" s="1544"/>
      <c r="M108" s="1545"/>
      <c r="N108" s="1544"/>
      <c r="O108" s="1544"/>
      <c r="P108" s="2209"/>
      <c r="Q108" s="2209"/>
      <c r="R108" s="2209"/>
      <c r="S108" s="1544"/>
      <c r="T108" s="1546"/>
      <c r="U108" s="1545"/>
      <c r="V108" s="1544"/>
      <c r="W108" s="1544"/>
      <c r="X108" s="1544"/>
      <c r="Y108" s="1544"/>
      <c r="Z108" s="1544"/>
      <c r="AA108" s="1544"/>
      <c r="AB108" s="1544"/>
      <c r="AC108" s="1544"/>
      <c r="AD108" s="1544"/>
      <c r="AE108" s="1544"/>
      <c r="AF108" s="1544"/>
      <c r="AG108" s="1544"/>
      <c r="AH108" s="1544"/>
      <c r="AI108" s="1544"/>
      <c r="AJ108" s="1544"/>
      <c r="AK108" s="1544"/>
      <c r="AL108" s="1544"/>
      <c r="AM108" s="1544"/>
      <c r="AN108" s="1547"/>
    </row>
    <row r="109" spans="1:40" ht="43.5" customHeight="1" x14ac:dyDescent="0.2">
      <c r="A109" s="1498"/>
      <c r="B109" s="1499"/>
      <c r="C109" s="497"/>
      <c r="D109" s="498"/>
      <c r="E109" s="486"/>
      <c r="F109" s="488"/>
      <c r="G109" s="3328">
        <v>196</v>
      </c>
      <c r="H109" s="3305" t="s">
        <v>1372</v>
      </c>
      <c r="I109" s="3305" t="s">
        <v>1373</v>
      </c>
      <c r="J109" s="3343">
        <v>1</v>
      </c>
      <c r="K109" s="3344" t="s">
        <v>2050</v>
      </c>
      <c r="L109" s="3347" t="s">
        <v>1374</v>
      </c>
      <c r="M109" s="3333" t="s">
        <v>1375</v>
      </c>
      <c r="N109" s="3348">
        <f>SUM(S109:S112)/O109</f>
        <v>1</v>
      </c>
      <c r="O109" s="3339">
        <f>SUM(S109:S112)</f>
        <v>30000000</v>
      </c>
      <c r="P109" s="3333" t="s">
        <v>1376</v>
      </c>
      <c r="Q109" s="3057" t="s">
        <v>1377</v>
      </c>
      <c r="R109" s="1527" t="s">
        <v>2051</v>
      </c>
      <c r="S109" s="1553">
        <v>12000000</v>
      </c>
      <c r="T109" s="3312" t="s">
        <v>526</v>
      </c>
      <c r="U109" s="3305" t="s">
        <v>2052</v>
      </c>
      <c r="V109" s="3349">
        <v>900</v>
      </c>
      <c r="W109" s="3349">
        <v>1480</v>
      </c>
      <c r="X109" s="3349">
        <v>0</v>
      </c>
      <c r="Y109" s="3349">
        <v>755</v>
      </c>
      <c r="Z109" s="3349">
        <v>1500</v>
      </c>
      <c r="AA109" s="3349">
        <v>95</v>
      </c>
      <c r="AB109" s="3352">
        <v>10</v>
      </c>
      <c r="AC109" s="3352">
        <v>20</v>
      </c>
      <c r="AD109" s="3355"/>
      <c r="AE109" s="3355"/>
      <c r="AF109" s="3355"/>
      <c r="AG109" s="3355"/>
      <c r="AH109" s="3451"/>
      <c r="AI109" s="3451"/>
      <c r="AJ109" s="3454"/>
      <c r="AK109" s="3368">
        <f>SUM(Y109:AH112)</f>
        <v>2380</v>
      </c>
      <c r="AL109" s="3361">
        <v>43467</v>
      </c>
      <c r="AM109" s="3361">
        <v>43830</v>
      </c>
      <c r="AN109" s="2823" t="s">
        <v>2015</v>
      </c>
    </row>
    <row r="110" spans="1:40" ht="43.5" customHeight="1" x14ac:dyDescent="0.2">
      <c r="A110" s="1498"/>
      <c r="B110" s="1499"/>
      <c r="C110" s="497"/>
      <c r="D110" s="498"/>
      <c r="E110" s="497"/>
      <c r="F110" s="498"/>
      <c r="G110" s="3329"/>
      <c r="H110" s="3313"/>
      <c r="I110" s="3313"/>
      <c r="J110" s="3343"/>
      <c r="K110" s="3345"/>
      <c r="L110" s="3331"/>
      <c r="M110" s="3334"/>
      <c r="N110" s="3348"/>
      <c r="O110" s="3339"/>
      <c r="P110" s="3334"/>
      <c r="Q110" s="3057"/>
      <c r="R110" s="1527" t="s">
        <v>2053</v>
      </c>
      <c r="S110" s="1553">
        <v>10000000</v>
      </c>
      <c r="T110" s="3303"/>
      <c r="U110" s="3313"/>
      <c r="V110" s="3350"/>
      <c r="W110" s="3350"/>
      <c r="X110" s="3350"/>
      <c r="Y110" s="3350"/>
      <c r="Z110" s="3350"/>
      <c r="AA110" s="3350"/>
      <c r="AB110" s="3353"/>
      <c r="AC110" s="3353"/>
      <c r="AD110" s="3356"/>
      <c r="AE110" s="3356"/>
      <c r="AF110" s="3356"/>
      <c r="AG110" s="3356"/>
      <c r="AH110" s="3452"/>
      <c r="AI110" s="3452"/>
      <c r="AJ110" s="3455"/>
      <c r="AK110" s="3369"/>
      <c r="AL110" s="3362"/>
      <c r="AM110" s="3362"/>
      <c r="AN110" s="2823"/>
    </row>
    <row r="111" spans="1:40" ht="36.75" customHeight="1" x14ac:dyDescent="0.2">
      <c r="A111" s="1498"/>
      <c r="B111" s="1499"/>
      <c r="C111" s="497"/>
      <c r="D111" s="498"/>
      <c r="E111" s="497"/>
      <c r="F111" s="498"/>
      <c r="G111" s="3329"/>
      <c r="H111" s="3313"/>
      <c r="I111" s="3313"/>
      <c r="J111" s="3343"/>
      <c r="K111" s="3345"/>
      <c r="L111" s="3331"/>
      <c r="M111" s="3334"/>
      <c r="N111" s="3348"/>
      <c r="O111" s="3339"/>
      <c r="P111" s="3334"/>
      <c r="Q111" s="2851" t="s">
        <v>2054</v>
      </c>
      <c r="R111" s="1527" t="s">
        <v>2055</v>
      </c>
      <c r="S111" s="1553">
        <v>3000000</v>
      </c>
      <c r="T111" s="3303"/>
      <c r="U111" s="3313"/>
      <c r="V111" s="3350"/>
      <c r="W111" s="3350"/>
      <c r="X111" s="3350"/>
      <c r="Y111" s="3350"/>
      <c r="Z111" s="3350"/>
      <c r="AA111" s="3350"/>
      <c r="AB111" s="3353"/>
      <c r="AC111" s="3353"/>
      <c r="AD111" s="3356"/>
      <c r="AE111" s="3356"/>
      <c r="AF111" s="3356"/>
      <c r="AG111" s="3356"/>
      <c r="AH111" s="3452"/>
      <c r="AI111" s="3452"/>
      <c r="AJ111" s="3455"/>
      <c r="AK111" s="3369"/>
      <c r="AL111" s="3362"/>
      <c r="AM111" s="3362"/>
      <c r="AN111" s="2823"/>
    </row>
    <row r="112" spans="1:40" ht="50.25" customHeight="1" x14ac:dyDescent="0.2">
      <c r="A112" s="1498"/>
      <c r="B112" s="1499"/>
      <c r="C112" s="497"/>
      <c r="D112" s="498"/>
      <c r="E112" s="497"/>
      <c r="F112" s="498"/>
      <c r="G112" s="3329"/>
      <c r="H112" s="3313"/>
      <c r="I112" s="3313"/>
      <c r="J112" s="3343"/>
      <c r="K112" s="3346"/>
      <c r="L112" s="3331"/>
      <c r="M112" s="3334"/>
      <c r="N112" s="3348"/>
      <c r="O112" s="3339"/>
      <c r="P112" s="3334"/>
      <c r="Q112" s="2852"/>
      <c r="R112" s="1527" t="s">
        <v>2056</v>
      </c>
      <c r="S112" s="1553">
        <v>5000000</v>
      </c>
      <c r="T112" s="3303"/>
      <c r="U112" s="3306"/>
      <c r="V112" s="3351"/>
      <c r="W112" s="3351"/>
      <c r="X112" s="3351"/>
      <c r="Y112" s="3351"/>
      <c r="Z112" s="3351"/>
      <c r="AA112" s="3351"/>
      <c r="AB112" s="3354"/>
      <c r="AC112" s="3354"/>
      <c r="AD112" s="3357"/>
      <c r="AE112" s="3357"/>
      <c r="AF112" s="3357"/>
      <c r="AG112" s="3357"/>
      <c r="AH112" s="3453"/>
      <c r="AI112" s="3453"/>
      <c r="AJ112" s="3456"/>
      <c r="AK112" s="3011"/>
      <c r="AL112" s="3363"/>
      <c r="AM112" s="3363"/>
      <c r="AN112" s="2823"/>
    </row>
    <row r="113" spans="1:256" ht="15" x14ac:dyDescent="0.2">
      <c r="A113" s="1498"/>
      <c r="B113" s="1499"/>
      <c r="C113" s="497"/>
      <c r="D113" s="498"/>
      <c r="E113" s="1124">
        <v>66</v>
      </c>
      <c r="F113" s="1543" t="s">
        <v>1378</v>
      </c>
      <c r="G113" s="1544"/>
      <c r="H113" s="2209"/>
      <c r="I113" s="2209"/>
      <c r="J113" s="1544"/>
      <c r="K113" s="1544"/>
      <c r="L113" s="1544"/>
      <c r="M113" s="1545"/>
      <c r="N113" s="1544"/>
      <c r="O113" s="1544"/>
      <c r="P113" s="2209"/>
      <c r="Q113" s="2209"/>
      <c r="R113" s="2209"/>
      <c r="S113" s="1544"/>
      <c r="T113" s="1546"/>
      <c r="U113" s="1545"/>
      <c r="V113" s="1544"/>
      <c r="W113" s="1544"/>
      <c r="X113" s="1544"/>
      <c r="Y113" s="1544"/>
      <c r="Z113" s="1544"/>
      <c r="AA113" s="1544"/>
      <c r="AB113" s="1544"/>
      <c r="AC113" s="1544"/>
      <c r="AD113" s="1544"/>
      <c r="AE113" s="1544"/>
      <c r="AF113" s="1544"/>
      <c r="AG113" s="1544"/>
      <c r="AH113" s="1544"/>
      <c r="AI113" s="1544"/>
      <c r="AJ113" s="1544"/>
      <c r="AK113" s="1544"/>
      <c r="AL113" s="1544"/>
      <c r="AM113" s="1544"/>
      <c r="AN113" s="1547"/>
    </row>
    <row r="114" spans="1:256" ht="55.5" customHeight="1" x14ac:dyDescent="0.2">
      <c r="A114" s="1498"/>
      <c r="B114" s="1499"/>
      <c r="C114" s="497"/>
      <c r="D114" s="498"/>
      <c r="E114" s="1524"/>
      <c r="F114" s="1526"/>
      <c r="G114" s="3328">
        <v>197</v>
      </c>
      <c r="H114" s="2811" t="s">
        <v>1379</v>
      </c>
      <c r="I114" s="3305" t="s">
        <v>1380</v>
      </c>
      <c r="J114" s="2887">
        <v>1</v>
      </c>
      <c r="K114" s="1554"/>
      <c r="L114" s="3331" t="s">
        <v>1381</v>
      </c>
      <c r="M114" s="3333" t="s">
        <v>1382</v>
      </c>
      <c r="N114" s="3336">
        <f>SUM(S114:S120)/O114</f>
        <v>1</v>
      </c>
      <c r="O114" s="3339">
        <f>SUM(S114:S120)</f>
        <v>50000000</v>
      </c>
      <c r="P114" s="3333" t="s">
        <v>2057</v>
      </c>
      <c r="Q114" s="3057" t="s">
        <v>2058</v>
      </c>
      <c r="R114" s="1541" t="s">
        <v>1384</v>
      </c>
      <c r="S114" s="1515">
        <v>5000000</v>
      </c>
      <c r="T114" s="3321" t="s">
        <v>526</v>
      </c>
      <c r="U114" s="3305" t="s">
        <v>2052</v>
      </c>
      <c r="V114" s="3340">
        <v>10000</v>
      </c>
      <c r="W114" s="2744"/>
      <c r="X114" s="2744">
        <v>1375</v>
      </c>
      <c r="Y114" s="2744">
        <v>3900</v>
      </c>
      <c r="Z114" s="2744">
        <v>3200</v>
      </c>
      <c r="AA114" s="2744">
        <v>1220</v>
      </c>
      <c r="AB114" s="3010">
        <v>103</v>
      </c>
      <c r="AC114" s="2744">
        <v>202</v>
      </c>
      <c r="AD114" s="2744"/>
      <c r="AE114" s="3026"/>
      <c r="AF114" s="2744"/>
      <c r="AG114" s="2744"/>
      <c r="AH114" s="2744"/>
      <c r="AI114" s="2744"/>
      <c r="AJ114" s="2744"/>
      <c r="AK114" s="2744">
        <f>SUM(X114:AE120)</f>
        <v>10000</v>
      </c>
      <c r="AL114" s="3302">
        <v>43467</v>
      </c>
      <c r="AM114" s="3302">
        <v>43830</v>
      </c>
      <c r="AN114" s="2398" t="s">
        <v>2015</v>
      </c>
    </row>
    <row r="115" spans="1:256" ht="54" customHeight="1" x14ac:dyDescent="0.2">
      <c r="A115" s="1498"/>
      <c r="B115" s="1499"/>
      <c r="C115" s="497"/>
      <c r="D115" s="498"/>
      <c r="E115" s="1524"/>
      <c r="F115" s="1526"/>
      <c r="G115" s="3329"/>
      <c r="H115" s="2812"/>
      <c r="I115" s="3313"/>
      <c r="J115" s="2887"/>
      <c r="K115" s="1555"/>
      <c r="L115" s="3331"/>
      <c r="M115" s="3334"/>
      <c r="N115" s="3337"/>
      <c r="O115" s="3339"/>
      <c r="P115" s="3334"/>
      <c r="Q115" s="3057"/>
      <c r="R115" s="1541" t="s">
        <v>2367</v>
      </c>
      <c r="S115" s="1515">
        <v>5000000</v>
      </c>
      <c r="T115" s="3322"/>
      <c r="U115" s="3313"/>
      <c r="V115" s="3341"/>
      <c r="W115" s="2745"/>
      <c r="X115" s="2745"/>
      <c r="Y115" s="2745"/>
      <c r="Z115" s="2745"/>
      <c r="AA115" s="2745"/>
      <c r="AB115" s="3011"/>
      <c r="AC115" s="2745"/>
      <c r="AD115" s="2745"/>
      <c r="AE115" s="3027"/>
      <c r="AF115" s="2745"/>
      <c r="AG115" s="2745"/>
      <c r="AH115" s="2745"/>
      <c r="AI115" s="2745"/>
      <c r="AJ115" s="2745"/>
      <c r="AK115" s="2745"/>
      <c r="AL115" s="3302"/>
      <c r="AM115" s="3302"/>
      <c r="AN115" s="2398"/>
    </row>
    <row r="116" spans="1:256" ht="52.5" customHeight="1" x14ac:dyDescent="0.2">
      <c r="A116" s="1498"/>
      <c r="B116" s="1499"/>
      <c r="C116" s="497"/>
      <c r="D116" s="498"/>
      <c r="E116" s="1524"/>
      <c r="F116" s="1526"/>
      <c r="G116" s="3329"/>
      <c r="H116" s="2812"/>
      <c r="I116" s="3313"/>
      <c r="J116" s="2887"/>
      <c r="K116" s="1555"/>
      <c r="L116" s="3331"/>
      <c r="M116" s="3334"/>
      <c r="N116" s="3337"/>
      <c r="O116" s="3339"/>
      <c r="P116" s="3334"/>
      <c r="Q116" s="3057"/>
      <c r="R116" s="2125" t="s">
        <v>2059</v>
      </c>
      <c r="S116" s="1515">
        <v>0</v>
      </c>
      <c r="T116" s="3322"/>
      <c r="U116" s="3313"/>
      <c r="V116" s="3341"/>
      <c r="W116" s="2745"/>
      <c r="X116" s="2745"/>
      <c r="Y116" s="2745"/>
      <c r="Z116" s="2745"/>
      <c r="AA116" s="2745"/>
      <c r="AB116" s="3011"/>
      <c r="AC116" s="2745"/>
      <c r="AD116" s="2745"/>
      <c r="AE116" s="3027"/>
      <c r="AF116" s="2745"/>
      <c r="AG116" s="2745"/>
      <c r="AH116" s="2745"/>
      <c r="AI116" s="2745"/>
      <c r="AJ116" s="2745"/>
      <c r="AK116" s="2745"/>
      <c r="AL116" s="3025"/>
      <c r="AM116" s="3025"/>
      <c r="AN116" s="2398"/>
    </row>
    <row r="117" spans="1:256" ht="60" customHeight="1" x14ac:dyDescent="0.2">
      <c r="A117" s="1498"/>
      <c r="B117" s="1499"/>
      <c r="C117" s="497"/>
      <c r="D117" s="498"/>
      <c r="E117" s="1524"/>
      <c r="F117" s="1526"/>
      <c r="G117" s="3329"/>
      <c r="H117" s="2812"/>
      <c r="I117" s="3313"/>
      <c r="J117" s="2887"/>
      <c r="K117" s="1555" t="s">
        <v>1383</v>
      </c>
      <c r="L117" s="3331"/>
      <c r="M117" s="3334"/>
      <c r="N117" s="3337"/>
      <c r="O117" s="3339"/>
      <c r="P117" s="3334"/>
      <c r="Q117" s="3057" t="s">
        <v>2060</v>
      </c>
      <c r="R117" s="1541" t="s">
        <v>2366</v>
      </c>
      <c r="S117" s="1515">
        <v>30000000</v>
      </c>
      <c r="T117" s="3322"/>
      <c r="U117" s="3313"/>
      <c r="V117" s="3341"/>
      <c r="W117" s="2745"/>
      <c r="X117" s="2745"/>
      <c r="Y117" s="2745"/>
      <c r="Z117" s="2745"/>
      <c r="AA117" s="2745"/>
      <c r="AB117" s="3011"/>
      <c r="AC117" s="2745"/>
      <c r="AD117" s="2745"/>
      <c r="AE117" s="3027"/>
      <c r="AF117" s="2745"/>
      <c r="AG117" s="2745"/>
      <c r="AH117" s="2745"/>
      <c r="AI117" s="2745"/>
      <c r="AJ117" s="2745"/>
      <c r="AK117" s="2745"/>
      <c r="AL117" s="3025"/>
      <c r="AM117" s="3025"/>
      <c r="AN117" s="2398"/>
    </row>
    <row r="118" spans="1:256" ht="42.75" x14ac:dyDescent="0.2">
      <c r="A118" s="1498"/>
      <c r="B118" s="1499"/>
      <c r="C118" s="497"/>
      <c r="D118" s="498"/>
      <c r="E118" s="1524"/>
      <c r="F118" s="1526"/>
      <c r="G118" s="3329"/>
      <c r="H118" s="2812"/>
      <c r="I118" s="3313"/>
      <c r="J118" s="2887"/>
      <c r="K118" s="1555"/>
      <c r="L118" s="3331"/>
      <c r="M118" s="3334"/>
      <c r="N118" s="3337"/>
      <c r="O118" s="3339"/>
      <c r="P118" s="3334"/>
      <c r="Q118" s="3057"/>
      <c r="R118" s="1541" t="s">
        <v>2061</v>
      </c>
      <c r="S118" s="1515">
        <v>5000000</v>
      </c>
      <c r="T118" s="3322"/>
      <c r="U118" s="3313"/>
      <c r="V118" s="3341"/>
      <c r="W118" s="2745"/>
      <c r="X118" s="2745"/>
      <c r="Y118" s="2745"/>
      <c r="Z118" s="2745"/>
      <c r="AA118" s="2745"/>
      <c r="AB118" s="3011"/>
      <c r="AC118" s="2745"/>
      <c r="AD118" s="2745"/>
      <c r="AE118" s="3027"/>
      <c r="AF118" s="2745"/>
      <c r="AG118" s="2745"/>
      <c r="AH118" s="2745"/>
      <c r="AI118" s="2745"/>
      <c r="AJ118" s="2745"/>
      <c r="AK118" s="2745"/>
      <c r="AL118" s="3025"/>
      <c r="AM118" s="3025"/>
      <c r="AN118" s="2398"/>
    </row>
    <row r="119" spans="1:256" ht="33" customHeight="1" x14ac:dyDescent="0.2">
      <c r="A119" s="1498"/>
      <c r="B119" s="1499"/>
      <c r="C119" s="497"/>
      <c r="D119" s="498"/>
      <c r="E119" s="1524"/>
      <c r="F119" s="1526"/>
      <c r="G119" s="3329"/>
      <c r="H119" s="2812"/>
      <c r="I119" s="3313"/>
      <c r="J119" s="2887"/>
      <c r="K119" s="1555"/>
      <c r="L119" s="3331"/>
      <c r="M119" s="3334"/>
      <c r="N119" s="3337"/>
      <c r="O119" s="3339"/>
      <c r="P119" s="3334"/>
      <c r="Q119" s="3057"/>
      <c r="R119" s="1541" t="s">
        <v>2055</v>
      </c>
      <c r="S119" s="1515">
        <v>1000000</v>
      </c>
      <c r="T119" s="3322"/>
      <c r="U119" s="3313"/>
      <c r="V119" s="3341"/>
      <c r="W119" s="2745"/>
      <c r="X119" s="2745"/>
      <c r="Y119" s="2745"/>
      <c r="Z119" s="2745"/>
      <c r="AA119" s="2745"/>
      <c r="AB119" s="3011"/>
      <c r="AC119" s="2745"/>
      <c r="AD119" s="2745"/>
      <c r="AE119" s="3027"/>
      <c r="AF119" s="2745"/>
      <c r="AG119" s="2745"/>
      <c r="AH119" s="2745"/>
      <c r="AI119" s="2745"/>
      <c r="AJ119" s="2745"/>
      <c r="AK119" s="2745"/>
      <c r="AL119" s="3025"/>
      <c r="AM119" s="3025"/>
      <c r="AN119" s="2398"/>
    </row>
    <row r="120" spans="1:256" ht="51.75" customHeight="1" x14ac:dyDescent="0.2">
      <c r="A120" s="1498"/>
      <c r="B120" s="1499"/>
      <c r="C120" s="510"/>
      <c r="D120" s="511"/>
      <c r="E120" s="1556"/>
      <c r="F120" s="1557"/>
      <c r="G120" s="3330"/>
      <c r="H120" s="2813"/>
      <c r="I120" s="3306"/>
      <c r="J120" s="2887"/>
      <c r="K120" s="1558"/>
      <c r="L120" s="3332"/>
      <c r="M120" s="3335"/>
      <c r="N120" s="3338"/>
      <c r="O120" s="3339"/>
      <c r="P120" s="3335"/>
      <c r="Q120" s="3057"/>
      <c r="R120" s="1541" t="s">
        <v>2056</v>
      </c>
      <c r="S120" s="1515">
        <v>4000000</v>
      </c>
      <c r="T120" s="3323"/>
      <c r="U120" s="3306"/>
      <c r="V120" s="3342"/>
      <c r="W120" s="2746"/>
      <c r="X120" s="2746"/>
      <c r="Y120" s="2746"/>
      <c r="Z120" s="2746"/>
      <c r="AA120" s="2746"/>
      <c r="AB120" s="3012"/>
      <c r="AC120" s="2746"/>
      <c r="AD120" s="2746"/>
      <c r="AE120" s="3028"/>
      <c r="AF120" s="2746"/>
      <c r="AG120" s="2746"/>
      <c r="AH120" s="2746"/>
      <c r="AI120" s="2746"/>
      <c r="AJ120" s="2746"/>
      <c r="AK120" s="2746"/>
      <c r="AL120" s="3025"/>
      <c r="AM120" s="3025"/>
      <c r="AN120" s="2398"/>
    </row>
    <row r="121" spans="1:256" ht="15" x14ac:dyDescent="0.2">
      <c r="A121" s="1498"/>
      <c r="B121" s="1499"/>
      <c r="C121" s="1559">
        <v>19</v>
      </c>
      <c r="D121" s="1501" t="s">
        <v>1385</v>
      </c>
      <c r="E121" s="1536"/>
      <c r="F121" s="1536"/>
      <c r="G121" s="1536"/>
      <c r="H121" s="2207"/>
      <c r="I121" s="2207"/>
      <c r="J121" s="1536"/>
      <c r="K121" s="1536"/>
      <c r="L121" s="1536"/>
      <c r="M121" s="1518"/>
      <c r="N121" s="1536"/>
      <c r="O121" s="1536"/>
      <c r="P121" s="2207"/>
      <c r="Q121" s="2207"/>
      <c r="R121" s="2207"/>
      <c r="S121" s="1536"/>
      <c r="T121" s="1519"/>
      <c r="U121" s="1518"/>
      <c r="V121" s="1536"/>
      <c r="W121" s="1536"/>
      <c r="X121" s="1536"/>
      <c r="Y121" s="1536"/>
      <c r="Z121" s="1536"/>
      <c r="AA121" s="1536"/>
      <c r="AB121" s="1536"/>
      <c r="AC121" s="1536"/>
      <c r="AD121" s="1536"/>
      <c r="AE121" s="1536"/>
      <c r="AF121" s="1536"/>
      <c r="AG121" s="1536"/>
      <c r="AH121" s="1536"/>
      <c r="AI121" s="1536"/>
      <c r="AJ121" s="1536"/>
      <c r="AK121" s="1536"/>
      <c r="AL121" s="1536"/>
      <c r="AM121" s="1536"/>
      <c r="AN121" s="1428"/>
    </row>
    <row r="122" spans="1:256" ht="15" x14ac:dyDescent="0.2">
      <c r="A122" s="1498"/>
      <c r="B122" s="1499"/>
      <c r="C122" s="3308"/>
      <c r="D122" s="3309"/>
      <c r="E122" s="1371">
        <v>67</v>
      </c>
      <c r="F122" s="1551" t="s">
        <v>1386</v>
      </c>
      <c r="G122" s="1552"/>
      <c r="H122" s="2209"/>
      <c r="I122" s="2209"/>
      <c r="J122" s="1552"/>
      <c r="K122" s="1560"/>
      <c r="L122" s="1552"/>
      <c r="M122" s="1545"/>
      <c r="N122" s="1552"/>
      <c r="O122" s="1552"/>
      <c r="P122" s="2209"/>
      <c r="Q122" s="2209"/>
      <c r="R122" s="2209"/>
      <c r="S122" s="1552"/>
      <c r="T122" s="1561"/>
      <c r="U122" s="1562"/>
      <c r="V122" s="1552"/>
      <c r="W122" s="1552"/>
      <c r="X122" s="1552"/>
      <c r="Y122" s="1552"/>
      <c r="Z122" s="1552"/>
      <c r="AA122" s="1552"/>
      <c r="AB122" s="1552"/>
      <c r="AC122" s="1552"/>
      <c r="AD122" s="1552"/>
      <c r="AE122" s="1552"/>
      <c r="AF122" s="1552"/>
      <c r="AG122" s="1552"/>
      <c r="AH122" s="1552"/>
      <c r="AI122" s="1552"/>
      <c r="AJ122" s="1552"/>
      <c r="AK122" s="1552"/>
      <c r="AL122" s="1552"/>
      <c r="AM122" s="1552"/>
      <c r="AN122" s="1547"/>
    </row>
    <row r="123" spans="1:256" ht="57.75" customHeight="1" x14ac:dyDescent="0.2">
      <c r="A123" s="1498"/>
      <c r="B123" s="1499"/>
      <c r="C123" s="3308"/>
      <c r="D123" s="3309"/>
      <c r="E123" s="486"/>
      <c r="F123" s="488"/>
      <c r="G123" s="3312">
        <v>198</v>
      </c>
      <c r="H123" s="3305" t="s">
        <v>1387</v>
      </c>
      <c r="I123" s="2850" t="s">
        <v>1388</v>
      </c>
      <c r="J123" s="3314">
        <v>1</v>
      </c>
      <c r="K123" s="3316" t="s">
        <v>1396</v>
      </c>
      <c r="L123" s="3317" t="s">
        <v>1389</v>
      </c>
      <c r="M123" s="3313" t="s">
        <v>1390</v>
      </c>
      <c r="N123" s="3319">
        <f>SUM(S123:S129)/O123</f>
        <v>1.1562797539099345E-2</v>
      </c>
      <c r="O123" s="3083">
        <f>SUM(S123:S132)</f>
        <v>3790449314</v>
      </c>
      <c r="P123" s="3313" t="s">
        <v>1391</v>
      </c>
      <c r="Q123" s="3057" t="s">
        <v>2062</v>
      </c>
      <c r="R123" s="1541" t="s">
        <v>1392</v>
      </c>
      <c r="S123" s="1549">
        <v>10000000</v>
      </c>
      <c r="T123" s="3321">
        <v>20</v>
      </c>
      <c r="U123" s="3312" t="s">
        <v>91</v>
      </c>
      <c r="V123" s="3034">
        <v>2500</v>
      </c>
      <c r="W123" s="3010">
        <v>2000</v>
      </c>
      <c r="X123" s="3010"/>
      <c r="Y123" s="3010"/>
      <c r="Z123" s="3010"/>
      <c r="AA123" s="3010">
        <v>4500</v>
      </c>
      <c r="AB123" s="3325"/>
      <c r="AC123" s="3010"/>
      <c r="AD123" s="3010"/>
      <c r="AE123" s="3300"/>
      <c r="AF123" s="3300"/>
      <c r="AG123" s="3300"/>
      <c r="AH123" s="3300"/>
      <c r="AI123" s="3300"/>
      <c r="AJ123" s="3300"/>
      <c r="AK123" s="3062">
        <f>SUM(AA123)</f>
        <v>4500</v>
      </c>
      <c r="AL123" s="3302">
        <v>43467</v>
      </c>
      <c r="AM123" s="3302">
        <v>43830</v>
      </c>
      <c r="AN123" s="2850" t="s">
        <v>2015</v>
      </c>
      <c r="AO123" s="1497"/>
      <c r="AP123" s="1497"/>
      <c r="AQ123" s="1497"/>
      <c r="AR123" s="1497"/>
      <c r="AS123" s="1497"/>
      <c r="AT123" s="1192"/>
      <c r="AU123" s="1192"/>
      <c r="AV123" s="1192"/>
      <c r="AW123" s="1192"/>
      <c r="AX123" s="1192"/>
      <c r="AY123" s="1192"/>
      <c r="AZ123" s="1192"/>
      <c r="BA123" s="1192"/>
      <c r="BB123" s="1192"/>
      <c r="BC123" s="1192"/>
      <c r="BD123" s="1192"/>
      <c r="BE123" s="1192"/>
      <c r="BF123" s="1192"/>
      <c r="BG123" s="1192"/>
      <c r="BH123" s="1192"/>
      <c r="BI123" s="1192"/>
      <c r="BJ123" s="1192"/>
      <c r="BK123" s="1192"/>
      <c r="BL123" s="1192"/>
      <c r="BM123" s="1192"/>
      <c r="BN123" s="1192"/>
      <c r="BO123" s="1192"/>
      <c r="BP123" s="1192"/>
      <c r="BQ123" s="1192"/>
      <c r="BR123" s="1192"/>
      <c r="BS123" s="1192"/>
      <c r="BT123" s="1192"/>
      <c r="BU123" s="1192"/>
      <c r="BV123" s="1192"/>
      <c r="BW123" s="1192"/>
      <c r="BX123" s="1192"/>
      <c r="BY123" s="1192"/>
      <c r="BZ123" s="1192"/>
      <c r="CA123" s="1192"/>
      <c r="CB123" s="1192"/>
      <c r="CC123" s="1192"/>
      <c r="CD123" s="1192"/>
      <c r="CE123" s="1192"/>
      <c r="CF123" s="1192"/>
      <c r="CG123" s="1192"/>
      <c r="CH123" s="1192"/>
      <c r="CI123" s="1192"/>
      <c r="CJ123" s="1192"/>
      <c r="CK123" s="1192"/>
      <c r="CL123" s="1192"/>
      <c r="CM123" s="1192"/>
      <c r="CN123" s="1192"/>
      <c r="CO123" s="1192"/>
      <c r="CP123" s="1192"/>
      <c r="CQ123" s="1192"/>
      <c r="CR123" s="1192"/>
      <c r="CS123" s="1192"/>
      <c r="CT123" s="1192"/>
      <c r="CU123" s="1192"/>
      <c r="CV123" s="1192"/>
      <c r="CW123" s="1192"/>
      <c r="CX123" s="1192"/>
      <c r="CY123" s="1192"/>
      <c r="CZ123" s="1192"/>
      <c r="DA123" s="1192"/>
      <c r="DB123" s="1192"/>
      <c r="DC123" s="1192"/>
      <c r="DD123" s="1192"/>
      <c r="DE123" s="1192"/>
      <c r="DF123" s="1192"/>
      <c r="DG123" s="1192"/>
      <c r="DH123" s="1192"/>
      <c r="DI123" s="1192"/>
      <c r="DJ123" s="1192"/>
      <c r="DK123" s="1192"/>
      <c r="DL123" s="1192"/>
      <c r="DM123" s="1192"/>
      <c r="DN123" s="1192"/>
      <c r="DO123" s="1192"/>
      <c r="DP123" s="1192"/>
      <c r="DQ123" s="1192"/>
      <c r="DR123" s="1192"/>
      <c r="DS123" s="1192"/>
      <c r="DT123" s="1192"/>
      <c r="DU123" s="1192"/>
      <c r="DV123" s="1192"/>
      <c r="DW123" s="1192"/>
      <c r="DX123" s="1192"/>
      <c r="DY123" s="1192"/>
      <c r="DZ123" s="1192"/>
      <c r="EA123" s="1192"/>
      <c r="EB123" s="1192"/>
      <c r="EC123" s="1192"/>
      <c r="ED123" s="1192"/>
      <c r="EE123" s="1192"/>
      <c r="EF123" s="1192"/>
      <c r="EG123" s="1192"/>
      <c r="EH123" s="1192"/>
      <c r="EI123" s="1192"/>
      <c r="EJ123" s="1192"/>
      <c r="EK123" s="1192"/>
      <c r="EL123" s="1192"/>
      <c r="EM123" s="1192"/>
      <c r="EN123" s="1192"/>
      <c r="EO123" s="1192"/>
      <c r="EP123" s="1192"/>
      <c r="EQ123" s="1192"/>
      <c r="ER123" s="1192"/>
      <c r="ES123" s="1192"/>
      <c r="ET123" s="1192"/>
      <c r="EU123" s="1192"/>
      <c r="EV123" s="1192"/>
      <c r="EW123" s="1192"/>
      <c r="EX123" s="1192"/>
      <c r="EY123" s="1192"/>
      <c r="EZ123" s="1192"/>
      <c r="FA123" s="1192"/>
      <c r="FB123" s="1192"/>
      <c r="FC123" s="1192"/>
      <c r="FD123" s="1192"/>
      <c r="FE123" s="1192"/>
      <c r="FF123" s="1192"/>
      <c r="FG123" s="1192"/>
      <c r="FH123" s="1192"/>
      <c r="FI123" s="1192"/>
      <c r="FJ123" s="1192"/>
      <c r="FK123" s="1192"/>
      <c r="FL123" s="1192"/>
      <c r="FM123" s="1192"/>
      <c r="FN123" s="1192"/>
      <c r="FO123" s="1192"/>
      <c r="FP123" s="1192"/>
      <c r="FQ123" s="1192"/>
      <c r="FR123" s="1192"/>
      <c r="FS123" s="1192"/>
      <c r="FT123" s="1192"/>
      <c r="FU123" s="1192"/>
      <c r="FV123" s="1192"/>
      <c r="FW123" s="1192"/>
      <c r="FX123" s="1192"/>
      <c r="FY123" s="1192"/>
      <c r="FZ123" s="1192"/>
      <c r="GA123" s="1192"/>
      <c r="GB123" s="1192"/>
      <c r="GC123" s="1192"/>
      <c r="GD123" s="1192"/>
      <c r="GE123" s="1192"/>
      <c r="GF123" s="1192"/>
      <c r="GG123" s="1192"/>
      <c r="GH123" s="1192"/>
      <c r="GI123" s="1192"/>
      <c r="GJ123" s="1192"/>
      <c r="GK123" s="1192"/>
      <c r="GL123" s="1192"/>
      <c r="GM123" s="1192"/>
      <c r="GN123" s="1192"/>
      <c r="GO123" s="1192"/>
      <c r="GP123" s="1192"/>
      <c r="GQ123" s="1192"/>
      <c r="GR123" s="1192"/>
      <c r="GS123" s="1192"/>
      <c r="GT123" s="1192"/>
      <c r="GU123" s="1192"/>
      <c r="GV123" s="1192"/>
      <c r="GW123" s="1192"/>
      <c r="GX123" s="1192"/>
      <c r="GY123" s="1192"/>
      <c r="GZ123" s="1192"/>
      <c r="HA123" s="1192"/>
      <c r="HB123" s="1192"/>
      <c r="HC123" s="1192"/>
      <c r="HD123" s="1192"/>
      <c r="HE123" s="1192"/>
      <c r="HF123" s="1192"/>
      <c r="HG123" s="1192"/>
      <c r="HH123" s="1192"/>
      <c r="HI123" s="1192"/>
      <c r="HJ123" s="1192"/>
      <c r="HK123" s="1192"/>
      <c r="HL123" s="1192"/>
      <c r="HM123" s="1192"/>
      <c r="HN123" s="1192"/>
      <c r="HO123" s="1192"/>
      <c r="HP123" s="1192"/>
      <c r="HQ123" s="1192"/>
      <c r="HR123" s="1192"/>
      <c r="HS123" s="1192"/>
      <c r="HT123" s="1192"/>
      <c r="HU123" s="1192"/>
      <c r="HV123" s="1192"/>
      <c r="HW123" s="1192"/>
      <c r="HX123" s="1192"/>
      <c r="HY123" s="1192"/>
      <c r="HZ123" s="1192"/>
      <c r="IA123" s="1192"/>
      <c r="IB123" s="1192"/>
      <c r="IC123" s="1192"/>
      <c r="ID123" s="1192"/>
      <c r="IE123" s="1192"/>
      <c r="IF123" s="1192"/>
      <c r="IG123" s="1192"/>
      <c r="IH123" s="1192"/>
      <c r="II123" s="1192"/>
      <c r="IJ123" s="1192"/>
      <c r="IK123" s="1192"/>
      <c r="IL123" s="1192"/>
      <c r="IM123" s="1192"/>
      <c r="IN123" s="1192"/>
      <c r="IO123" s="1192"/>
      <c r="IP123" s="1192"/>
      <c r="IQ123" s="1192"/>
      <c r="IR123" s="1192"/>
      <c r="IS123" s="1192"/>
      <c r="IT123" s="1192"/>
      <c r="IU123" s="1192"/>
      <c r="IV123" s="1192"/>
    </row>
    <row r="124" spans="1:256" ht="68.25" customHeight="1" x14ac:dyDescent="0.2">
      <c r="A124" s="1498"/>
      <c r="B124" s="1499"/>
      <c r="C124" s="3308"/>
      <c r="D124" s="3309"/>
      <c r="E124" s="497"/>
      <c r="F124" s="498"/>
      <c r="G124" s="3303"/>
      <c r="H124" s="3313"/>
      <c r="I124" s="2851"/>
      <c r="J124" s="3315"/>
      <c r="K124" s="3316"/>
      <c r="L124" s="3317"/>
      <c r="M124" s="3313"/>
      <c r="N124" s="3320"/>
      <c r="O124" s="3084"/>
      <c r="P124" s="3313"/>
      <c r="Q124" s="3057"/>
      <c r="R124" s="1541" t="s">
        <v>2063</v>
      </c>
      <c r="S124" s="1549">
        <v>10968198</v>
      </c>
      <c r="T124" s="3322"/>
      <c r="U124" s="3303"/>
      <c r="V124" s="3324"/>
      <c r="W124" s="3011"/>
      <c r="X124" s="3011"/>
      <c r="Y124" s="3011"/>
      <c r="Z124" s="3011"/>
      <c r="AA124" s="3011"/>
      <c r="AB124" s="3326"/>
      <c r="AC124" s="3011"/>
      <c r="AD124" s="3011"/>
      <c r="AE124" s="3300"/>
      <c r="AF124" s="3300"/>
      <c r="AG124" s="3300"/>
      <c r="AH124" s="3300"/>
      <c r="AI124" s="3300"/>
      <c r="AJ124" s="3300"/>
      <c r="AK124" s="3062"/>
      <c r="AL124" s="3302"/>
      <c r="AM124" s="3302"/>
      <c r="AN124" s="2851"/>
      <c r="AO124" s="1497"/>
      <c r="AP124" s="1497"/>
      <c r="AQ124" s="1497"/>
      <c r="AR124" s="1497"/>
      <c r="AS124" s="1497"/>
      <c r="AT124" s="1192"/>
      <c r="AU124" s="1192"/>
      <c r="AV124" s="1192"/>
      <c r="AW124" s="1192"/>
      <c r="AX124" s="1192"/>
      <c r="AY124" s="1192"/>
      <c r="AZ124" s="1192"/>
      <c r="BA124" s="1192"/>
      <c r="BB124" s="1192"/>
      <c r="BC124" s="1192"/>
      <c r="BD124" s="1192"/>
      <c r="BE124" s="1192"/>
      <c r="BF124" s="1192"/>
      <c r="BG124" s="1192"/>
      <c r="BH124" s="1192"/>
      <c r="BI124" s="1192"/>
      <c r="BJ124" s="1192"/>
      <c r="BK124" s="1192"/>
      <c r="BL124" s="1192"/>
      <c r="BM124" s="1192"/>
      <c r="BN124" s="1192"/>
      <c r="BO124" s="1192"/>
      <c r="BP124" s="1192"/>
      <c r="BQ124" s="1192"/>
      <c r="BR124" s="1192"/>
      <c r="BS124" s="1192"/>
      <c r="BT124" s="1192"/>
      <c r="BU124" s="1192"/>
      <c r="BV124" s="1192"/>
      <c r="BW124" s="1192"/>
      <c r="BX124" s="1192"/>
      <c r="BY124" s="1192"/>
      <c r="BZ124" s="1192"/>
      <c r="CA124" s="1192"/>
      <c r="CB124" s="1192"/>
      <c r="CC124" s="1192"/>
      <c r="CD124" s="1192"/>
      <c r="CE124" s="1192"/>
      <c r="CF124" s="1192"/>
      <c r="CG124" s="1192"/>
      <c r="CH124" s="1192"/>
      <c r="CI124" s="1192"/>
      <c r="CJ124" s="1192"/>
      <c r="CK124" s="1192"/>
      <c r="CL124" s="1192"/>
      <c r="CM124" s="1192"/>
      <c r="CN124" s="1192"/>
      <c r="CO124" s="1192"/>
      <c r="CP124" s="1192"/>
      <c r="CQ124" s="1192"/>
      <c r="CR124" s="1192"/>
      <c r="CS124" s="1192"/>
      <c r="CT124" s="1192"/>
      <c r="CU124" s="1192"/>
      <c r="CV124" s="1192"/>
      <c r="CW124" s="1192"/>
      <c r="CX124" s="1192"/>
      <c r="CY124" s="1192"/>
      <c r="CZ124" s="1192"/>
      <c r="DA124" s="1192"/>
      <c r="DB124" s="1192"/>
      <c r="DC124" s="1192"/>
      <c r="DD124" s="1192"/>
      <c r="DE124" s="1192"/>
      <c r="DF124" s="1192"/>
      <c r="DG124" s="1192"/>
      <c r="DH124" s="1192"/>
      <c r="DI124" s="1192"/>
      <c r="DJ124" s="1192"/>
      <c r="DK124" s="1192"/>
      <c r="DL124" s="1192"/>
      <c r="DM124" s="1192"/>
      <c r="DN124" s="1192"/>
      <c r="DO124" s="1192"/>
      <c r="DP124" s="1192"/>
      <c r="DQ124" s="1192"/>
      <c r="DR124" s="1192"/>
      <c r="DS124" s="1192"/>
      <c r="DT124" s="1192"/>
      <c r="DU124" s="1192"/>
      <c r="DV124" s="1192"/>
      <c r="DW124" s="1192"/>
      <c r="DX124" s="1192"/>
      <c r="DY124" s="1192"/>
      <c r="DZ124" s="1192"/>
      <c r="EA124" s="1192"/>
      <c r="EB124" s="1192"/>
      <c r="EC124" s="1192"/>
      <c r="ED124" s="1192"/>
      <c r="EE124" s="1192"/>
      <c r="EF124" s="1192"/>
      <c r="EG124" s="1192"/>
      <c r="EH124" s="1192"/>
      <c r="EI124" s="1192"/>
      <c r="EJ124" s="1192"/>
      <c r="EK124" s="1192"/>
      <c r="EL124" s="1192"/>
      <c r="EM124" s="1192"/>
      <c r="EN124" s="1192"/>
      <c r="EO124" s="1192"/>
      <c r="EP124" s="1192"/>
      <c r="EQ124" s="1192"/>
      <c r="ER124" s="1192"/>
      <c r="ES124" s="1192"/>
      <c r="ET124" s="1192"/>
      <c r="EU124" s="1192"/>
      <c r="EV124" s="1192"/>
      <c r="EW124" s="1192"/>
      <c r="EX124" s="1192"/>
      <c r="EY124" s="1192"/>
      <c r="EZ124" s="1192"/>
      <c r="FA124" s="1192"/>
      <c r="FB124" s="1192"/>
      <c r="FC124" s="1192"/>
      <c r="FD124" s="1192"/>
      <c r="FE124" s="1192"/>
      <c r="FF124" s="1192"/>
      <c r="FG124" s="1192"/>
      <c r="FH124" s="1192"/>
      <c r="FI124" s="1192"/>
      <c r="FJ124" s="1192"/>
      <c r="FK124" s="1192"/>
      <c r="FL124" s="1192"/>
      <c r="FM124" s="1192"/>
      <c r="FN124" s="1192"/>
      <c r="FO124" s="1192"/>
      <c r="FP124" s="1192"/>
      <c r="FQ124" s="1192"/>
      <c r="FR124" s="1192"/>
      <c r="FS124" s="1192"/>
      <c r="FT124" s="1192"/>
      <c r="FU124" s="1192"/>
      <c r="FV124" s="1192"/>
      <c r="FW124" s="1192"/>
      <c r="FX124" s="1192"/>
      <c r="FY124" s="1192"/>
      <c r="FZ124" s="1192"/>
      <c r="GA124" s="1192"/>
      <c r="GB124" s="1192"/>
      <c r="GC124" s="1192"/>
      <c r="GD124" s="1192"/>
      <c r="GE124" s="1192"/>
      <c r="GF124" s="1192"/>
      <c r="GG124" s="1192"/>
      <c r="GH124" s="1192"/>
      <c r="GI124" s="1192"/>
      <c r="GJ124" s="1192"/>
      <c r="GK124" s="1192"/>
      <c r="GL124" s="1192"/>
      <c r="GM124" s="1192"/>
      <c r="GN124" s="1192"/>
      <c r="GO124" s="1192"/>
      <c r="GP124" s="1192"/>
      <c r="GQ124" s="1192"/>
      <c r="GR124" s="1192"/>
      <c r="GS124" s="1192"/>
      <c r="GT124" s="1192"/>
      <c r="GU124" s="1192"/>
      <c r="GV124" s="1192"/>
      <c r="GW124" s="1192"/>
      <c r="GX124" s="1192"/>
      <c r="GY124" s="1192"/>
      <c r="GZ124" s="1192"/>
      <c r="HA124" s="1192"/>
      <c r="HB124" s="1192"/>
      <c r="HC124" s="1192"/>
      <c r="HD124" s="1192"/>
      <c r="HE124" s="1192"/>
      <c r="HF124" s="1192"/>
      <c r="HG124" s="1192"/>
      <c r="HH124" s="1192"/>
      <c r="HI124" s="1192"/>
      <c r="HJ124" s="1192"/>
      <c r="HK124" s="1192"/>
      <c r="HL124" s="1192"/>
      <c r="HM124" s="1192"/>
      <c r="HN124" s="1192"/>
      <c r="HO124" s="1192"/>
      <c r="HP124" s="1192"/>
      <c r="HQ124" s="1192"/>
      <c r="HR124" s="1192"/>
      <c r="HS124" s="1192"/>
      <c r="HT124" s="1192"/>
      <c r="HU124" s="1192"/>
      <c r="HV124" s="1192"/>
      <c r="HW124" s="1192"/>
      <c r="HX124" s="1192"/>
      <c r="HY124" s="1192"/>
      <c r="HZ124" s="1192"/>
      <c r="IA124" s="1192"/>
      <c r="IB124" s="1192"/>
      <c r="IC124" s="1192"/>
      <c r="ID124" s="1192"/>
      <c r="IE124" s="1192"/>
      <c r="IF124" s="1192"/>
      <c r="IG124" s="1192"/>
      <c r="IH124" s="1192"/>
      <c r="II124" s="1192"/>
      <c r="IJ124" s="1192"/>
      <c r="IK124" s="1192"/>
      <c r="IL124" s="1192"/>
      <c r="IM124" s="1192"/>
      <c r="IN124" s="1192"/>
      <c r="IO124" s="1192"/>
      <c r="IP124" s="1192"/>
      <c r="IQ124" s="1192"/>
      <c r="IR124" s="1192"/>
      <c r="IS124" s="1192"/>
      <c r="IT124" s="1192"/>
      <c r="IU124" s="1192"/>
      <c r="IV124" s="1192"/>
    </row>
    <row r="125" spans="1:256" ht="42.75" x14ac:dyDescent="0.2">
      <c r="A125" s="1498"/>
      <c r="B125" s="1499"/>
      <c r="C125" s="3308"/>
      <c r="D125" s="3309"/>
      <c r="E125" s="497"/>
      <c r="F125" s="498"/>
      <c r="G125" s="3303"/>
      <c r="H125" s="3313"/>
      <c r="I125" s="2851"/>
      <c r="J125" s="3315"/>
      <c r="K125" s="3316"/>
      <c r="L125" s="3317"/>
      <c r="M125" s="3313"/>
      <c r="N125" s="3320"/>
      <c r="O125" s="3084"/>
      <c r="P125" s="3313"/>
      <c r="Q125" s="3057"/>
      <c r="R125" s="1541" t="s">
        <v>1393</v>
      </c>
      <c r="S125" s="1549">
        <v>500000</v>
      </c>
      <c r="T125" s="3322"/>
      <c r="U125" s="3303"/>
      <c r="V125" s="3324"/>
      <c r="W125" s="3011"/>
      <c r="X125" s="3011"/>
      <c r="Y125" s="3011"/>
      <c r="Z125" s="3011"/>
      <c r="AA125" s="3011"/>
      <c r="AB125" s="3326"/>
      <c r="AC125" s="3011"/>
      <c r="AD125" s="3011"/>
      <c r="AE125" s="3300"/>
      <c r="AF125" s="3300"/>
      <c r="AG125" s="3300"/>
      <c r="AH125" s="3300"/>
      <c r="AI125" s="3300"/>
      <c r="AJ125" s="3300"/>
      <c r="AK125" s="3062"/>
      <c r="AL125" s="3302"/>
      <c r="AM125" s="3302"/>
      <c r="AN125" s="2851"/>
      <c r="AO125" s="1497"/>
      <c r="AP125" s="1497"/>
      <c r="AQ125" s="1497"/>
      <c r="AR125" s="1497"/>
      <c r="AS125" s="1497"/>
      <c r="AT125" s="1192"/>
      <c r="AU125" s="1192"/>
      <c r="AV125" s="1192"/>
      <c r="AW125" s="1192"/>
      <c r="AX125" s="1192"/>
      <c r="AY125" s="1192"/>
      <c r="AZ125" s="1192"/>
      <c r="BA125" s="1192"/>
      <c r="BB125" s="1192"/>
      <c r="BC125" s="1192"/>
      <c r="BD125" s="1192"/>
      <c r="BE125" s="1192"/>
      <c r="BF125" s="1192"/>
      <c r="BG125" s="1192"/>
      <c r="BH125" s="1192"/>
      <c r="BI125" s="1192"/>
      <c r="BJ125" s="1192"/>
      <c r="BK125" s="1192"/>
      <c r="BL125" s="1192"/>
      <c r="BM125" s="1192"/>
      <c r="BN125" s="1192"/>
      <c r="BO125" s="1192"/>
      <c r="BP125" s="1192"/>
      <c r="BQ125" s="1192"/>
      <c r="BR125" s="1192"/>
      <c r="BS125" s="1192"/>
      <c r="BT125" s="1192"/>
      <c r="BU125" s="1192"/>
      <c r="BV125" s="1192"/>
      <c r="BW125" s="1192"/>
      <c r="BX125" s="1192"/>
      <c r="BY125" s="1192"/>
      <c r="BZ125" s="1192"/>
      <c r="CA125" s="1192"/>
      <c r="CB125" s="1192"/>
      <c r="CC125" s="1192"/>
      <c r="CD125" s="1192"/>
      <c r="CE125" s="1192"/>
      <c r="CF125" s="1192"/>
      <c r="CG125" s="1192"/>
      <c r="CH125" s="1192"/>
      <c r="CI125" s="1192"/>
      <c r="CJ125" s="1192"/>
      <c r="CK125" s="1192"/>
      <c r="CL125" s="1192"/>
      <c r="CM125" s="1192"/>
      <c r="CN125" s="1192"/>
      <c r="CO125" s="1192"/>
      <c r="CP125" s="1192"/>
      <c r="CQ125" s="1192"/>
      <c r="CR125" s="1192"/>
      <c r="CS125" s="1192"/>
      <c r="CT125" s="1192"/>
      <c r="CU125" s="1192"/>
      <c r="CV125" s="1192"/>
      <c r="CW125" s="1192"/>
      <c r="CX125" s="1192"/>
      <c r="CY125" s="1192"/>
      <c r="CZ125" s="1192"/>
      <c r="DA125" s="1192"/>
      <c r="DB125" s="1192"/>
      <c r="DC125" s="1192"/>
      <c r="DD125" s="1192"/>
      <c r="DE125" s="1192"/>
      <c r="DF125" s="1192"/>
      <c r="DG125" s="1192"/>
      <c r="DH125" s="1192"/>
      <c r="DI125" s="1192"/>
      <c r="DJ125" s="1192"/>
      <c r="DK125" s="1192"/>
      <c r="DL125" s="1192"/>
      <c r="DM125" s="1192"/>
      <c r="DN125" s="1192"/>
      <c r="DO125" s="1192"/>
      <c r="DP125" s="1192"/>
      <c r="DQ125" s="1192"/>
      <c r="DR125" s="1192"/>
      <c r="DS125" s="1192"/>
      <c r="DT125" s="1192"/>
      <c r="DU125" s="1192"/>
      <c r="DV125" s="1192"/>
      <c r="DW125" s="1192"/>
      <c r="DX125" s="1192"/>
      <c r="DY125" s="1192"/>
      <c r="DZ125" s="1192"/>
      <c r="EA125" s="1192"/>
      <c r="EB125" s="1192"/>
      <c r="EC125" s="1192"/>
      <c r="ED125" s="1192"/>
      <c r="EE125" s="1192"/>
      <c r="EF125" s="1192"/>
      <c r="EG125" s="1192"/>
      <c r="EH125" s="1192"/>
      <c r="EI125" s="1192"/>
      <c r="EJ125" s="1192"/>
      <c r="EK125" s="1192"/>
      <c r="EL125" s="1192"/>
      <c r="EM125" s="1192"/>
      <c r="EN125" s="1192"/>
      <c r="EO125" s="1192"/>
      <c r="EP125" s="1192"/>
      <c r="EQ125" s="1192"/>
      <c r="ER125" s="1192"/>
      <c r="ES125" s="1192"/>
      <c r="ET125" s="1192"/>
      <c r="EU125" s="1192"/>
      <c r="EV125" s="1192"/>
      <c r="EW125" s="1192"/>
      <c r="EX125" s="1192"/>
      <c r="EY125" s="1192"/>
      <c r="EZ125" s="1192"/>
      <c r="FA125" s="1192"/>
      <c r="FB125" s="1192"/>
      <c r="FC125" s="1192"/>
      <c r="FD125" s="1192"/>
      <c r="FE125" s="1192"/>
      <c r="FF125" s="1192"/>
      <c r="FG125" s="1192"/>
      <c r="FH125" s="1192"/>
      <c r="FI125" s="1192"/>
      <c r="FJ125" s="1192"/>
      <c r="FK125" s="1192"/>
      <c r="FL125" s="1192"/>
      <c r="FM125" s="1192"/>
      <c r="FN125" s="1192"/>
      <c r="FO125" s="1192"/>
      <c r="FP125" s="1192"/>
      <c r="FQ125" s="1192"/>
      <c r="FR125" s="1192"/>
      <c r="FS125" s="1192"/>
      <c r="FT125" s="1192"/>
      <c r="FU125" s="1192"/>
      <c r="FV125" s="1192"/>
      <c r="FW125" s="1192"/>
      <c r="FX125" s="1192"/>
      <c r="FY125" s="1192"/>
      <c r="FZ125" s="1192"/>
      <c r="GA125" s="1192"/>
      <c r="GB125" s="1192"/>
      <c r="GC125" s="1192"/>
      <c r="GD125" s="1192"/>
      <c r="GE125" s="1192"/>
      <c r="GF125" s="1192"/>
      <c r="GG125" s="1192"/>
      <c r="GH125" s="1192"/>
      <c r="GI125" s="1192"/>
      <c r="GJ125" s="1192"/>
      <c r="GK125" s="1192"/>
      <c r="GL125" s="1192"/>
      <c r="GM125" s="1192"/>
      <c r="GN125" s="1192"/>
      <c r="GO125" s="1192"/>
      <c r="GP125" s="1192"/>
      <c r="GQ125" s="1192"/>
      <c r="GR125" s="1192"/>
      <c r="GS125" s="1192"/>
      <c r="GT125" s="1192"/>
      <c r="GU125" s="1192"/>
      <c r="GV125" s="1192"/>
      <c r="GW125" s="1192"/>
      <c r="GX125" s="1192"/>
      <c r="GY125" s="1192"/>
      <c r="GZ125" s="1192"/>
      <c r="HA125" s="1192"/>
      <c r="HB125" s="1192"/>
      <c r="HC125" s="1192"/>
      <c r="HD125" s="1192"/>
      <c r="HE125" s="1192"/>
      <c r="HF125" s="1192"/>
      <c r="HG125" s="1192"/>
      <c r="HH125" s="1192"/>
      <c r="HI125" s="1192"/>
      <c r="HJ125" s="1192"/>
      <c r="HK125" s="1192"/>
      <c r="HL125" s="1192"/>
      <c r="HM125" s="1192"/>
      <c r="HN125" s="1192"/>
      <c r="HO125" s="1192"/>
      <c r="HP125" s="1192"/>
      <c r="HQ125" s="1192"/>
      <c r="HR125" s="1192"/>
      <c r="HS125" s="1192"/>
      <c r="HT125" s="1192"/>
      <c r="HU125" s="1192"/>
      <c r="HV125" s="1192"/>
      <c r="HW125" s="1192"/>
      <c r="HX125" s="1192"/>
      <c r="HY125" s="1192"/>
      <c r="HZ125" s="1192"/>
      <c r="IA125" s="1192"/>
      <c r="IB125" s="1192"/>
      <c r="IC125" s="1192"/>
      <c r="ID125" s="1192"/>
      <c r="IE125" s="1192"/>
      <c r="IF125" s="1192"/>
      <c r="IG125" s="1192"/>
      <c r="IH125" s="1192"/>
      <c r="II125" s="1192"/>
      <c r="IJ125" s="1192"/>
      <c r="IK125" s="1192"/>
      <c r="IL125" s="1192"/>
      <c r="IM125" s="1192"/>
      <c r="IN125" s="1192"/>
      <c r="IO125" s="1192"/>
      <c r="IP125" s="1192"/>
      <c r="IQ125" s="1192"/>
      <c r="IR125" s="1192"/>
      <c r="IS125" s="1192"/>
      <c r="IT125" s="1192"/>
      <c r="IU125" s="1192"/>
      <c r="IV125" s="1192"/>
    </row>
    <row r="126" spans="1:256" ht="42.75" x14ac:dyDescent="0.2">
      <c r="A126" s="1498"/>
      <c r="B126" s="1499"/>
      <c r="C126" s="3308"/>
      <c r="D126" s="3309"/>
      <c r="E126" s="497"/>
      <c r="F126" s="498"/>
      <c r="G126" s="3303"/>
      <c r="H126" s="3313"/>
      <c r="I126" s="2851"/>
      <c r="J126" s="3315"/>
      <c r="K126" s="3316"/>
      <c r="L126" s="3317"/>
      <c r="M126" s="3313"/>
      <c r="N126" s="3320"/>
      <c r="O126" s="3084"/>
      <c r="P126" s="3313"/>
      <c r="Q126" s="3057"/>
      <c r="R126" s="1541" t="s">
        <v>1395</v>
      </c>
      <c r="S126" s="1549">
        <v>5940000</v>
      </c>
      <c r="T126" s="3322"/>
      <c r="U126" s="3303"/>
      <c r="V126" s="3324"/>
      <c r="W126" s="3011"/>
      <c r="X126" s="3011"/>
      <c r="Y126" s="3011"/>
      <c r="Z126" s="3011"/>
      <c r="AA126" s="3011"/>
      <c r="AB126" s="3326"/>
      <c r="AC126" s="3011"/>
      <c r="AD126" s="3011"/>
      <c r="AE126" s="3300"/>
      <c r="AF126" s="3300"/>
      <c r="AG126" s="3300"/>
      <c r="AH126" s="3300"/>
      <c r="AI126" s="3300"/>
      <c r="AJ126" s="3300"/>
      <c r="AK126" s="3062"/>
      <c r="AL126" s="3302"/>
      <c r="AM126" s="3302"/>
      <c r="AN126" s="2851"/>
      <c r="AO126" s="1497"/>
      <c r="AP126" s="1497"/>
      <c r="AQ126" s="1497"/>
      <c r="AR126" s="1497"/>
      <c r="AS126" s="1497"/>
      <c r="AT126" s="1192"/>
      <c r="AU126" s="1192"/>
      <c r="AV126" s="1192"/>
      <c r="AW126" s="1192"/>
      <c r="AX126" s="1192"/>
      <c r="AY126" s="1192"/>
      <c r="AZ126" s="1192"/>
      <c r="BA126" s="1192"/>
      <c r="BB126" s="1192"/>
      <c r="BC126" s="1192"/>
      <c r="BD126" s="1192"/>
      <c r="BE126" s="1192"/>
      <c r="BF126" s="1192"/>
      <c r="BG126" s="1192"/>
      <c r="BH126" s="1192"/>
      <c r="BI126" s="1192"/>
      <c r="BJ126" s="1192"/>
      <c r="BK126" s="1192"/>
      <c r="BL126" s="1192"/>
      <c r="BM126" s="1192"/>
      <c r="BN126" s="1192"/>
      <c r="BO126" s="1192"/>
      <c r="BP126" s="1192"/>
      <c r="BQ126" s="1192"/>
      <c r="BR126" s="1192"/>
      <c r="BS126" s="1192"/>
      <c r="BT126" s="1192"/>
      <c r="BU126" s="1192"/>
      <c r="BV126" s="1192"/>
      <c r="BW126" s="1192"/>
      <c r="BX126" s="1192"/>
      <c r="BY126" s="1192"/>
      <c r="BZ126" s="1192"/>
      <c r="CA126" s="1192"/>
      <c r="CB126" s="1192"/>
      <c r="CC126" s="1192"/>
      <c r="CD126" s="1192"/>
      <c r="CE126" s="1192"/>
      <c r="CF126" s="1192"/>
      <c r="CG126" s="1192"/>
      <c r="CH126" s="1192"/>
      <c r="CI126" s="1192"/>
      <c r="CJ126" s="1192"/>
      <c r="CK126" s="1192"/>
      <c r="CL126" s="1192"/>
      <c r="CM126" s="1192"/>
      <c r="CN126" s="1192"/>
      <c r="CO126" s="1192"/>
      <c r="CP126" s="1192"/>
      <c r="CQ126" s="1192"/>
      <c r="CR126" s="1192"/>
      <c r="CS126" s="1192"/>
      <c r="CT126" s="1192"/>
      <c r="CU126" s="1192"/>
      <c r="CV126" s="1192"/>
      <c r="CW126" s="1192"/>
      <c r="CX126" s="1192"/>
      <c r="CY126" s="1192"/>
      <c r="CZ126" s="1192"/>
      <c r="DA126" s="1192"/>
      <c r="DB126" s="1192"/>
      <c r="DC126" s="1192"/>
      <c r="DD126" s="1192"/>
      <c r="DE126" s="1192"/>
      <c r="DF126" s="1192"/>
      <c r="DG126" s="1192"/>
      <c r="DH126" s="1192"/>
      <c r="DI126" s="1192"/>
      <c r="DJ126" s="1192"/>
      <c r="DK126" s="1192"/>
      <c r="DL126" s="1192"/>
      <c r="DM126" s="1192"/>
      <c r="DN126" s="1192"/>
      <c r="DO126" s="1192"/>
      <c r="DP126" s="1192"/>
      <c r="DQ126" s="1192"/>
      <c r="DR126" s="1192"/>
      <c r="DS126" s="1192"/>
      <c r="DT126" s="1192"/>
      <c r="DU126" s="1192"/>
      <c r="DV126" s="1192"/>
      <c r="DW126" s="1192"/>
      <c r="DX126" s="1192"/>
      <c r="DY126" s="1192"/>
      <c r="DZ126" s="1192"/>
      <c r="EA126" s="1192"/>
      <c r="EB126" s="1192"/>
      <c r="EC126" s="1192"/>
      <c r="ED126" s="1192"/>
      <c r="EE126" s="1192"/>
      <c r="EF126" s="1192"/>
      <c r="EG126" s="1192"/>
      <c r="EH126" s="1192"/>
      <c r="EI126" s="1192"/>
      <c r="EJ126" s="1192"/>
      <c r="EK126" s="1192"/>
      <c r="EL126" s="1192"/>
      <c r="EM126" s="1192"/>
      <c r="EN126" s="1192"/>
      <c r="EO126" s="1192"/>
      <c r="EP126" s="1192"/>
      <c r="EQ126" s="1192"/>
      <c r="ER126" s="1192"/>
      <c r="ES126" s="1192"/>
      <c r="ET126" s="1192"/>
      <c r="EU126" s="1192"/>
      <c r="EV126" s="1192"/>
      <c r="EW126" s="1192"/>
      <c r="EX126" s="1192"/>
      <c r="EY126" s="1192"/>
      <c r="EZ126" s="1192"/>
      <c r="FA126" s="1192"/>
      <c r="FB126" s="1192"/>
      <c r="FC126" s="1192"/>
      <c r="FD126" s="1192"/>
      <c r="FE126" s="1192"/>
      <c r="FF126" s="1192"/>
      <c r="FG126" s="1192"/>
      <c r="FH126" s="1192"/>
      <c r="FI126" s="1192"/>
      <c r="FJ126" s="1192"/>
      <c r="FK126" s="1192"/>
      <c r="FL126" s="1192"/>
      <c r="FM126" s="1192"/>
      <c r="FN126" s="1192"/>
      <c r="FO126" s="1192"/>
      <c r="FP126" s="1192"/>
      <c r="FQ126" s="1192"/>
      <c r="FR126" s="1192"/>
      <c r="FS126" s="1192"/>
      <c r="FT126" s="1192"/>
      <c r="FU126" s="1192"/>
      <c r="FV126" s="1192"/>
      <c r="FW126" s="1192"/>
      <c r="FX126" s="1192"/>
      <c r="FY126" s="1192"/>
      <c r="FZ126" s="1192"/>
      <c r="GA126" s="1192"/>
      <c r="GB126" s="1192"/>
      <c r="GC126" s="1192"/>
      <c r="GD126" s="1192"/>
      <c r="GE126" s="1192"/>
      <c r="GF126" s="1192"/>
      <c r="GG126" s="1192"/>
      <c r="GH126" s="1192"/>
      <c r="GI126" s="1192"/>
      <c r="GJ126" s="1192"/>
      <c r="GK126" s="1192"/>
      <c r="GL126" s="1192"/>
      <c r="GM126" s="1192"/>
      <c r="GN126" s="1192"/>
      <c r="GO126" s="1192"/>
      <c r="GP126" s="1192"/>
      <c r="GQ126" s="1192"/>
      <c r="GR126" s="1192"/>
      <c r="GS126" s="1192"/>
      <c r="GT126" s="1192"/>
      <c r="GU126" s="1192"/>
      <c r="GV126" s="1192"/>
      <c r="GW126" s="1192"/>
      <c r="GX126" s="1192"/>
      <c r="GY126" s="1192"/>
      <c r="GZ126" s="1192"/>
      <c r="HA126" s="1192"/>
      <c r="HB126" s="1192"/>
      <c r="HC126" s="1192"/>
      <c r="HD126" s="1192"/>
      <c r="HE126" s="1192"/>
      <c r="HF126" s="1192"/>
      <c r="HG126" s="1192"/>
      <c r="HH126" s="1192"/>
      <c r="HI126" s="1192"/>
      <c r="HJ126" s="1192"/>
      <c r="HK126" s="1192"/>
      <c r="HL126" s="1192"/>
      <c r="HM126" s="1192"/>
      <c r="HN126" s="1192"/>
      <c r="HO126" s="1192"/>
      <c r="HP126" s="1192"/>
      <c r="HQ126" s="1192"/>
      <c r="HR126" s="1192"/>
      <c r="HS126" s="1192"/>
      <c r="HT126" s="1192"/>
      <c r="HU126" s="1192"/>
      <c r="HV126" s="1192"/>
      <c r="HW126" s="1192"/>
      <c r="HX126" s="1192"/>
      <c r="HY126" s="1192"/>
      <c r="HZ126" s="1192"/>
      <c r="IA126" s="1192"/>
      <c r="IB126" s="1192"/>
      <c r="IC126" s="1192"/>
      <c r="ID126" s="1192"/>
      <c r="IE126" s="1192"/>
      <c r="IF126" s="1192"/>
      <c r="IG126" s="1192"/>
      <c r="IH126" s="1192"/>
      <c r="II126" s="1192"/>
      <c r="IJ126" s="1192"/>
      <c r="IK126" s="1192"/>
      <c r="IL126" s="1192"/>
      <c r="IM126" s="1192"/>
      <c r="IN126" s="1192"/>
      <c r="IO126" s="1192"/>
      <c r="IP126" s="1192"/>
      <c r="IQ126" s="1192"/>
      <c r="IR126" s="1192"/>
      <c r="IS126" s="1192"/>
      <c r="IT126" s="1192"/>
      <c r="IU126" s="1192"/>
      <c r="IV126" s="1192"/>
    </row>
    <row r="127" spans="1:256" ht="71.25" x14ac:dyDescent="0.2">
      <c r="A127" s="1498"/>
      <c r="B127" s="1499"/>
      <c r="C127" s="3308"/>
      <c r="D127" s="3309"/>
      <c r="E127" s="497"/>
      <c r="F127" s="498"/>
      <c r="G127" s="3303"/>
      <c r="H127" s="3313"/>
      <c r="I127" s="2851"/>
      <c r="J127" s="3315"/>
      <c r="K127" s="3316"/>
      <c r="L127" s="3317"/>
      <c r="M127" s="3313"/>
      <c r="N127" s="3320"/>
      <c r="O127" s="3084"/>
      <c r="P127" s="3313"/>
      <c r="Q127" s="3057"/>
      <c r="R127" s="1541" t="s">
        <v>1397</v>
      </c>
      <c r="S127" s="1549">
        <v>7920000</v>
      </c>
      <c r="T127" s="3322"/>
      <c r="U127" s="3303"/>
      <c r="V127" s="3324"/>
      <c r="W127" s="3011"/>
      <c r="X127" s="3011"/>
      <c r="Y127" s="3011"/>
      <c r="Z127" s="3011"/>
      <c r="AA127" s="3011"/>
      <c r="AB127" s="3326"/>
      <c r="AC127" s="3011"/>
      <c r="AD127" s="3011"/>
      <c r="AE127" s="3300"/>
      <c r="AF127" s="3300"/>
      <c r="AG127" s="3300"/>
      <c r="AH127" s="3300"/>
      <c r="AI127" s="3300"/>
      <c r="AJ127" s="3300"/>
      <c r="AK127" s="3062"/>
      <c r="AL127" s="3302"/>
      <c r="AM127" s="3302"/>
      <c r="AN127" s="2851"/>
      <c r="AO127" s="1497"/>
      <c r="AP127" s="1497"/>
      <c r="AQ127" s="1497"/>
      <c r="AR127" s="1497"/>
      <c r="AS127" s="1497"/>
      <c r="AT127" s="1192"/>
      <c r="AU127" s="1192"/>
      <c r="AV127" s="1192"/>
      <c r="AW127" s="1192"/>
      <c r="AX127" s="1192"/>
      <c r="AY127" s="1192"/>
      <c r="AZ127" s="1192"/>
      <c r="BA127" s="1192"/>
      <c r="BB127" s="1192"/>
      <c r="BC127" s="1192"/>
      <c r="BD127" s="1192"/>
      <c r="BE127" s="1192"/>
      <c r="BF127" s="1192"/>
      <c r="BG127" s="1192"/>
      <c r="BH127" s="1192"/>
      <c r="BI127" s="1192"/>
      <c r="BJ127" s="1192"/>
      <c r="BK127" s="1192"/>
      <c r="BL127" s="1192"/>
      <c r="BM127" s="1192"/>
      <c r="BN127" s="1192"/>
      <c r="BO127" s="1192"/>
      <c r="BP127" s="1192"/>
      <c r="BQ127" s="1192"/>
      <c r="BR127" s="1192"/>
      <c r="BS127" s="1192"/>
      <c r="BT127" s="1192"/>
      <c r="BU127" s="1192"/>
      <c r="BV127" s="1192"/>
      <c r="BW127" s="1192"/>
      <c r="BX127" s="1192"/>
      <c r="BY127" s="1192"/>
      <c r="BZ127" s="1192"/>
      <c r="CA127" s="1192"/>
      <c r="CB127" s="1192"/>
      <c r="CC127" s="1192"/>
      <c r="CD127" s="1192"/>
      <c r="CE127" s="1192"/>
      <c r="CF127" s="1192"/>
      <c r="CG127" s="1192"/>
      <c r="CH127" s="1192"/>
      <c r="CI127" s="1192"/>
      <c r="CJ127" s="1192"/>
      <c r="CK127" s="1192"/>
      <c r="CL127" s="1192"/>
      <c r="CM127" s="1192"/>
      <c r="CN127" s="1192"/>
      <c r="CO127" s="1192"/>
      <c r="CP127" s="1192"/>
      <c r="CQ127" s="1192"/>
      <c r="CR127" s="1192"/>
      <c r="CS127" s="1192"/>
      <c r="CT127" s="1192"/>
      <c r="CU127" s="1192"/>
      <c r="CV127" s="1192"/>
      <c r="CW127" s="1192"/>
      <c r="CX127" s="1192"/>
      <c r="CY127" s="1192"/>
      <c r="CZ127" s="1192"/>
      <c r="DA127" s="1192"/>
      <c r="DB127" s="1192"/>
      <c r="DC127" s="1192"/>
      <c r="DD127" s="1192"/>
      <c r="DE127" s="1192"/>
      <c r="DF127" s="1192"/>
      <c r="DG127" s="1192"/>
      <c r="DH127" s="1192"/>
      <c r="DI127" s="1192"/>
      <c r="DJ127" s="1192"/>
      <c r="DK127" s="1192"/>
      <c r="DL127" s="1192"/>
      <c r="DM127" s="1192"/>
      <c r="DN127" s="1192"/>
      <c r="DO127" s="1192"/>
      <c r="DP127" s="1192"/>
      <c r="DQ127" s="1192"/>
      <c r="DR127" s="1192"/>
      <c r="DS127" s="1192"/>
      <c r="DT127" s="1192"/>
      <c r="DU127" s="1192"/>
      <c r="DV127" s="1192"/>
      <c r="DW127" s="1192"/>
      <c r="DX127" s="1192"/>
      <c r="DY127" s="1192"/>
      <c r="DZ127" s="1192"/>
      <c r="EA127" s="1192"/>
      <c r="EB127" s="1192"/>
      <c r="EC127" s="1192"/>
      <c r="ED127" s="1192"/>
      <c r="EE127" s="1192"/>
      <c r="EF127" s="1192"/>
      <c r="EG127" s="1192"/>
      <c r="EH127" s="1192"/>
      <c r="EI127" s="1192"/>
      <c r="EJ127" s="1192"/>
      <c r="EK127" s="1192"/>
      <c r="EL127" s="1192"/>
      <c r="EM127" s="1192"/>
      <c r="EN127" s="1192"/>
      <c r="EO127" s="1192"/>
      <c r="EP127" s="1192"/>
      <c r="EQ127" s="1192"/>
      <c r="ER127" s="1192"/>
      <c r="ES127" s="1192"/>
      <c r="ET127" s="1192"/>
      <c r="EU127" s="1192"/>
      <c r="EV127" s="1192"/>
      <c r="EW127" s="1192"/>
      <c r="EX127" s="1192"/>
      <c r="EY127" s="1192"/>
      <c r="EZ127" s="1192"/>
      <c r="FA127" s="1192"/>
      <c r="FB127" s="1192"/>
      <c r="FC127" s="1192"/>
      <c r="FD127" s="1192"/>
      <c r="FE127" s="1192"/>
      <c r="FF127" s="1192"/>
      <c r="FG127" s="1192"/>
      <c r="FH127" s="1192"/>
      <c r="FI127" s="1192"/>
      <c r="FJ127" s="1192"/>
      <c r="FK127" s="1192"/>
      <c r="FL127" s="1192"/>
      <c r="FM127" s="1192"/>
      <c r="FN127" s="1192"/>
      <c r="FO127" s="1192"/>
      <c r="FP127" s="1192"/>
      <c r="FQ127" s="1192"/>
      <c r="FR127" s="1192"/>
      <c r="FS127" s="1192"/>
      <c r="FT127" s="1192"/>
      <c r="FU127" s="1192"/>
      <c r="FV127" s="1192"/>
      <c r="FW127" s="1192"/>
      <c r="FX127" s="1192"/>
      <c r="FY127" s="1192"/>
      <c r="FZ127" s="1192"/>
      <c r="GA127" s="1192"/>
      <c r="GB127" s="1192"/>
      <c r="GC127" s="1192"/>
      <c r="GD127" s="1192"/>
      <c r="GE127" s="1192"/>
      <c r="GF127" s="1192"/>
      <c r="GG127" s="1192"/>
      <c r="GH127" s="1192"/>
      <c r="GI127" s="1192"/>
      <c r="GJ127" s="1192"/>
      <c r="GK127" s="1192"/>
      <c r="GL127" s="1192"/>
      <c r="GM127" s="1192"/>
      <c r="GN127" s="1192"/>
      <c r="GO127" s="1192"/>
      <c r="GP127" s="1192"/>
      <c r="GQ127" s="1192"/>
      <c r="GR127" s="1192"/>
      <c r="GS127" s="1192"/>
      <c r="GT127" s="1192"/>
      <c r="GU127" s="1192"/>
      <c r="GV127" s="1192"/>
      <c r="GW127" s="1192"/>
      <c r="GX127" s="1192"/>
      <c r="GY127" s="1192"/>
      <c r="GZ127" s="1192"/>
      <c r="HA127" s="1192"/>
      <c r="HB127" s="1192"/>
      <c r="HC127" s="1192"/>
      <c r="HD127" s="1192"/>
      <c r="HE127" s="1192"/>
      <c r="HF127" s="1192"/>
      <c r="HG127" s="1192"/>
      <c r="HH127" s="1192"/>
      <c r="HI127" s="1192"/>
      <c r="HJ127" s="1192"/>
      <c r="HK127" s="1192"/>
      <c r="HL127" s="1192"/>
      <c r="HM127" s="1192"/>
      <c r="HN127" s="1192"/>
      <c r="HO127" s="1192"/>
      <c r="HP127" s="1192"/>
      <c r="HQ127" s="1192"/>
      <c r="HR127" s="1192"/>
      <c r="HS127" s="1192"/>
      <c r="HT127" s="1192"/>
      <c r="HU127" s="1192"/>
      <c r="HV127" s="1192"/>
      <c r="HW127" s="1192"/>
      <c r="HX127" s="1192"/>
      <c r="HY127" s="1192"/>
      <c r="HZ127" s="1192"/>
      <c r="IA127" s="1192"/>
      <c r="IB127" s="1192"/>
      <c r="IC127" s="1192"/>
      <c r="ID127" s="1192"/>
      <c r="IE127" s="1192"/>
      <c r="IF127" s="1192"/>
      <c r="IG127" s="1192"/>
      <c r="IH127" s="1192"/>
      <c r="II127" s="1192"/>
      <c r="IJ127" s="1192"/>
      <c r="IK127" s="1192"/>
      <c r="IL127" s="1192"/>
      <c r="IM127" s="1192"/>
      <c r="IN127" s="1192"/>
      <c r="IO127" s="1192"/>
      <c r="IP127" s="1192"/>
      <c r="IQ127" s="1192"/>
      <c r="IR127" s="1192"/>
      <c r="IS127" s="1192"/>
      <c r="IT127" s="1192"/>
      <c r="IU127" s="1192"/>
      <c r="IV127" s="1192"/>
    </row>
    <row r="128" spans="1:256" ht="41.25" customHeight="1" x14ac:dyDescent="0.2">
      <c r="A128" s="1498"/>
      <c r="B128" s="1499"/>
      <c r="C128" s="3308"/>
      <c r="D128" s="3309"/>
      <c r="E128" s="497"/>
      <c r="F128" s="498"/>
      <c r="G128" s="3303"/>
      <c r="H128" s="3313"/>
      <c r="I128" s="2851"/>
      <c r="J128" s="3315"/>
      <c r="K128" s="3316"/>
      <c r="L128" s="3317"/>
      <c r="M128" s="3313"/>
      <c r="N128" s="3320"/>
      <c r="O128" s="3084"/>
      <c r="P128" s="3313"/>
      <c r="Q128" s="3057"/>
      <c r="R128" s="1527" t="s">
        <v>1398</v>
      </c>
      <c r="S128" s="1549">
        <v>5000000</v>
      </c>
      <c r="T128" s="3322"/>
      <c r="U128" s="3303"/>
      <c r="V128" s="3324"/>
      <c r="W128" s="3011"/>
      <c r="X128" s="3011"/>
      <c r="Y128" s="3011"/>
      <c r="Z128" s="3011"/>
      <c r="AA128" s="3011"/>
      <c r="AB128" s="3326"/>
      <c r="AC128" s="3011"/>
      <c r="AD128" s="3011"/>
      <c r="AE128" s="3300"/>
      <c r="AF128" s="3300"/>
      <c r="AG128" s="3300"/>
      <c r="AH128" s="3300"/>
      <c r="AI128" s="3300"/>
      <c r="AJ128" s="3300"/>
      <c r="AK128" s="3062"/>
      <c r="AL128" s="3302"/>
      <c r="AM128" s="3302"/>
      <c r="AN128" s="2851"/>
      <c r="AO128" s="1497"/>
      <c r="AP128" s="1497"/>
      <c r="AQ128" s="1497"/>
      <c r="AR128" s="1497"/>
      <c r="AS128" s="1497"/>
      <c r="AT128" s="1192"/>
      <c r="AU128" s="1192"/>
      <c r="AV128" s="1192"/>
      <c r="AW128" s="1192"/>
      <c r="AX128" s="1192"/>
      <c r="AY128" s="1192"/>
      <c r="AZ128" s="1192"/>
      <c r="BA128" s="1192"/>
      <c r="BB128" s="1192"/>
      <c r="BC128" s="1192"/>
      <c r="BD128" s="1192"/>
      <c r="BE128" s="1192"/>
      <c r="BF128" s="1192"/>
      <c r="BG128" s="1192"/>
      <c r="BH128" s="1192"/>
      <c r="BI128" s="1192"/>
      <c r="BJ128" s="1192"/>
      <c r="BK128" s="1192"/>
      <c r="BL128" s="1192"/>
      <c r="BM128" s="1192"/>
      <c r="BN128" s="1192"/>
      <c r="BO128" s="1192"/>
      <c r="BP128" s="1192"/>
      <c r="BQ128" s="1192"/>
      <c r="BR128" s="1192"/>
      <c r="BS128" s="1192"/>
      <c r="BT128" s="1192"/>
      <c r="BU128" s="1192"/>
      <c r="BV128" s="1192"/>
      <c r="BW128" s="1192"/>
      <c r="BX128" s="1192"/>
      <c r="BY128" s="1192"/>
      <c r="BZ128" s="1192"/>
      <c r="CA128" s="1192"/>
      <c r="CB128" s="1192"/>
      <c r="CC128" s="1192"/>
      <c r="CD128" s="1192"/>
      <c r="CE128" s="1192"/>
      <c r="CF128" s="1192"/>
      <c r="CG128" s="1192"/>
      <c r="CH128" s="1192"/>
      <c r="CI128" s="1192"/>
      <c r="CJ128" s="1192"/>
      <c r="CK128" s="1192"/>
      <c r="CL128" s="1192"/>
      <c r="CM128" s="1192"/>
      <c r="CN128" s="1192"/>
      <c r="CO128" s="1192"/>
      <c r="CP128" s="1192"/>
      <c r="CQ128" s="1192"/>
      <c r="CR128" s="1192"/>
      <c r="CS128" s="1192"/>
      <c r="CT128" s="1192"/>
      <c r="CU128" s="1192"/>
      <c r="CV128" s="1192"/>
      <c r="CW128" s="1192"/>
      <c r="CX128" s="1192"/>
      <c r="CY128" s="1192"/>
      <c r="CZ128" s="1192"/>
      <c r="DA128" s="1192"/>
      <c r="DB128" s="1192"/>
      <c r="DC128" s="1192"/>
      <c r="DD128" s="1192"/>
      <c r="DE128" s="1192"/>
      <c r="DF128" s="1192"/>
      <c r="DG128" s="1192"/>
      <c r="DH128" s="1192"/>
      <c r="DI128" s="1192"/>
      <c r="DJ128" s="1192"/>
      <c r="DK128" s="1192"/>
      <c r="DL128" s="1192"/>
      <c r="DM128" s="1192"/>
      <c r="DN128" s="1192"/>
      <c r="DO128" s="1192"/>
      <c r="DP128" s="1192"/>
      <c r="DQ128" s="1192"/>
      <c r="DR128" s="1192"/>
      <c r="DS128" s="1192"/>
      <c r="DT128" s="1192"/>
      <c r="DU128" s="1192"/>
      <c r="DV128" s="1192"/>
      <c r="DW128" s="1192"/>
      <c r="DX128" s="1192"/>
      <c r="DY128" s="1192"/>
      <c r="DZ128" s="1192"/>
      <c r="EA128" s="1192"/>
      <c r="EB128" s="1192"/>
      <c r="EC128" s="1192"/>
      <c r="ED128" s="1192"/>
      <c r="EE128" s="1192"/>
      <c r="EF128" s="1192"/>
      <c r="EG128" s="1192"/>
      <c r="EH128" s="1192"/>
      <c r="EI128" s="1192"/>
      <c r="EJ128" s="1192"/>
      <c r="EK128" s="1192"/>
      <c r="EL128" s="1192"/>
      <c r="EM128" s="1192"/>
      <c r="EN128" s="1192"/>
      <c r="EO128" s="1192"/>
      <c r="EP128" s="1192"/>
      <c r="EQ128" s="1192"/>
      <c r="ER128" s="1192"/>
      <c r="ES128" s="1192"/>
      <c r="ET128" s="1192"/>
      <c r="EU128" s="1192"/>
      <c r="EV128" s="1192"/>
      <c r="EW128" s="1192"/>
      <c r="EX128" s="1192"/>
      <c r="EY128" s="1192"/>
      <c r="EZ128" s="1192"/>
      <c r="FA128" s="1192"/>
      <c r="FB128" s="1192"/>
      <c r="FC128" s="1192"/>
      <c r="FD128" s="1192"/>
      <c r="FE128" s="1192"/>
      <c r="FF128" s="1192"/>
      <c r="FG128" s="1192"/>
      <c r="FH128" s="1192"/>
      <c r="FI128" s="1192"/>
      <c r="FJ128" s="1192"/>
      <c r="FK128" s="1192"/>
      <c r="FL128" s="1192"/>
      <c r="FM128" s="1192"/>
      <c r="FN128" s="1192"/>
      <c r="FO128" s="1192"/>
      <c r="FP128" s="1192"/>
      <c r="FQ128" s="1192"/>
      <c r="FR128" s="1192"/>
      <c r="FS128" s="1192"/>
      <c r="FT128" s="1192"/>
      <c r="FU128" s="1192"/>
      <c r="FV128" s="1192"/>
      <c r="FW128" s="1192"/>
      <c r="FX128" s="1192"/>
      <c r="FY128" s="1192"/>
      <c r="FZ128" s="1192"/>
      <c r="GA128" s="1192"/>
      <c r="GB128" s="1192"/>
      <c r="GC128" s="1192"/>
      <c r="GD128" s="1192"/>
      <c r="GE128" s="1192"/>
      <c r="GF128" s="1192"/>
      <c r="GG128" s="1192"/>
      <c r="GH128" s="1192"/>
      <c r="GI128" s="1192"/>
      <c r="GJ128" s="1192"/>
      <c r="GK128" s="1192"/>
      <c r="GL128" s="1192"/>
      <c r="GM128" s="1192"/>
      <c r="GN128" s="1192"/>
      <c r="GO128" s="1192"/>
      <c r="GP128" s="1192"/>
      <c r="GQ128" s="1192"/>
      <c r="GR128" s="1192"/>
      <c r="GS128" s="1192"/>
      <c r="GT128" s="1192"/>
      <c r="GU128" s="1192"/>
      <c r="GV128" s="1192"/>
      <c r="GW128" s="1192"/>
      <c r="GX128" s="1192"/>
      <c r="GY128" s="1192"/>
      <c r="GZ128" s="1192"/>
      <c r="HA128" s="1192"/>
      <c r="HB128" s="1192"/>
      <c r="HC128" s="1192"/>
      <c r="HD128" s="1192"/>
      <c r="HE128" s="1192"/>
      <c r="HF128" s="1192"/>
      <c r="HG128" s="1192"/>
      <c r="HH128" s="1192"/>
      <c r="HI128" s="1192"/>
      <c r="HJ128" s="1192"/>
      <c r="HK128" s="1192"/>
      <c r="HL128" s="1192"/>
      <c r="HM128" s="1192"/>
      <c r="HN128" s="1192"/>
      <c r="HO128" s="1192"/>
      <c r="HP128" s="1192"/>
      <c r="HQ128" s="1192"/>
      <c r="HR128" s="1192"/>
      <c r="HS128" s="1192"/>
      <c r="HT128" s="1192"/>
      <c r="HU128" s="1192"/>
      <c r="HV128" s="1192"/>
      <c r="HW128" s="1192"/>
      <c r="HX128" s="1192"/>
      <c r="HY128" s="1192"/>
      <c r="HZ128" s="1192"/>
      <c r="IA128" s="1192"/>
      <c r="IB128" s="1192"/>
      <c r="IC128" s="1192"/>
      <c r="ID128" s="1192"/>
      <c r="IE128" s="1192"/>
      <c r="IF128" s="1192"/>
      <c r="IG128" s="1192"/>
      <c r="IH128" s="1192"/>
      <c r="II128" s="1192"/>
      <c r="IJ128" s="1192"/>
      <c r="IK128" s="1192"/>
      <c r="IL128" s="1192"/>
      <c r="IM128" s="1192"/>
      <c r="IN128" s="1192"/>
      <c r="IO128" s="1192"/>
      <c r="IP128" s="1192"/>
      <c r="IQ128" s="1192"/>
      <c r="IR128" s="1192"/>
      <c r="IS128" s="1192"/>
      <c r="IT128" s="1192"/>
      <c r="IU128" s="1192"/>
      <c r="IV128" s="1192"/>
    </row>
    <row r="129" spans="1:256" ht="57" customHeight="1" x14ac:dyDescent="0.2">
      <c r="A129" s="1498"/>
      <c r="B129" s="1499"/>
      <c r="C129" s="3308"/>
      <c r="D129" s="3309"/>
      <c r="E129" s="497"/>
      <c r="F129" s="498"/>
      <c r="G129" s="3303"/>
      <c r="H129" s="3313"/>
      <c r="I129" s="2851"/>
      <c r="J129" s="3315"/>
      <c r="K129" s="3316"/>
      <c r="L129" s="3317"/>
      <c r="M129" s="3313"/>
      <c r="N129" s="3320"/>
      <c r="O129" s="3084"/>
      <c r="P129" s="3313"/>
      <c r="Q129" s="3057"/>
      <c r="R129" s="1527" t="s">
        <v>1399</v>
      </c>
      <c r="S129" s="1549">
        <v>3500000</v>
      </c>
      <c r="T129" s="3322"/>
      <c r="U129" s="3303"/>
      <c r="V129" s="3324"/>
      <c r="W129" s="3011"/>
      <c r="X129" s="3011"/>
      <c r="Y129" s="3011"/>
      <c r="Z129" s="3011"/>
      <c r="AA129" s="3011"/>
      <c r="AB129" s="3326"/>
      <c r="AC129" s="3011"/>
      <c r="AD129" s="3011"/>
      <c r="AE129" s="3300"/>
      <c r="AF129" s="3300"/>
      <c r="AG129" s="3300"/>
      <c r="AH129" s="3300"/>
      <c r="AI129" s="3300"/>
      <c r="AJ129" s="3300"/>
      <c r="AK129" s="3062"/>
      <c r="AL129" s="3302"/>
      <c r="AM129" s="3302"/>
      <c r="AN129" s="2851"/>
      <c r="AO129" s="1497"/>
      <c r="AP129" s="1497"/>
      <c r="AQ129" s="1497"/>
      <c r="AR129" s="1497"/>
      <c r="AS129" s="1497"/>
      <c r="AT129" s="1192"/>
      <c r="AU129" s="1192"/>
      <c r="AV129" s="1192"/>
      <c r="AW129" s="1192"/>
      <c r="AX129" s="1192"/>
      <c r="AY129" s="1192"/>
      <c r="AZ129" s="1192"/>
      <c r="BA129" s="1192"/>
      <c r="BB129" s="1192"/>
      <c r="BC129" s="1192"/>
      <c r="BD129" s="1192"/>
      <c r="BE129" s="1192"/>
      <c r="BF129" s="1192"/>
      <c r="BG129" s="1192"/>
      <c r="BH129" s="1192"/>
      <c r="BI129" s="1192"/>
      <c r="BJ129" s="1192"/>
      <c r="BK129" s="1192"/>
      <c r="BL129" s="1192"/>
      <c r="BM129" s="1192"/>
      <c r="BN129" s="1192"/>
      <c r="BO129" s="1192"/>
      <c r="BP129" s="1192"/>
      <c r="BQ129" s="1192"/>
      <c r="BR129" s="1192"/>
      <c r="BS129" s="1192"/>
      <c r="BT129" s="1192"/>
      <c r="BU129" s="1192"/>
      <c r="BV129" s="1192"/>
      <c r="BW129" s="1192"/>
      <c r="BX129" s="1192"/>
      <c r="BY129" s="1192"/>
      <c r="BZ129" s="1192"/>
      <c r="CA129" s="1192"/>
      <c r="CB129" s="1192"/>
      <c r="CC129" s="1192"/>
      <c r="CD129" s="1192"/>
      <c r="CE129" s="1192"/>
      <c r="CF129" s="1192"/>
      <c r="CG129" s="1192"/>
      <c r="CH129" s="1192"/>
      <c r="CI129" s="1192"/>
      <c r="CJ129" s="1192"/>
      <c r="CK129" s="1192"/>
      <c r="CL129" s="1192"/>
      <c r="CM129" s="1192"/>
      <c r="CN129" s="1192"/>
      <c r="CO129" s="1192"/>
      <c r="CP129" s="1192"/>
      <c r="CQ129" s="1192"/>
      <c r="CR129" s="1192"/>
      <c r="CS129" s="1192"/>
      <c r="CT129" s="1192"/>
      <c r="CU129" s="1192"/>
      <c r="CV129" s="1192"/>
      <c r="CW129" s="1192"/>
      <c r="CX129" s="1192"/>
      <c r="CY129" s="1192"/>
      <c r="CZ129" s="1192"/>
      <c r="DA129" s="1192"/>
      <c r="DB129" s="1192"/>
      <c r="DC129" s="1192"/>
      <c r="DD129" s="1192"/>
      <c r="DE129" s="1192"/>
      <c r="DF129" s="1192"/>
      <c r="DG129" s="1192"/>
      <c r="DH129" s="1192"/>
      <c r="DI129" s="1192"/>
      <c r="DJ129" s="1192"/>
      <c r="DK129" s="1192"/>
      <c r="DL129" s="1192"/>
      <c r="DM129" s="1192"/>
      <c r="DN129" s="1192"/>
      <c r="DO129" s="1192"/>
      <c r="DP129" s="1192"/>
      <c r="DQ129" s="1192"/>
      <c r="DR129" s="1192"/>
      <c r="DS129" s="1192"/>
      <c r="DT129" s="1192"/>
      <c r="DU129" s="1192"/>
      <c r="DV129" s="1192"/>
      <c r="DW129" s="1192"/>
      <c r="DX129" s="1192"/>
      <c r="DY129" s="1192"/>
      <c r="DZ129" s="1192"/>
      <c r="EA129" s="1192"/>
      <c r="EB129" s="1192"/>
      <c r="EC129" s="1192"/>
      <c r="ED129" s="1192"/>
      <c r="EE129" s="1192"/>
      <c r="EF129" s="1192"/>
      <c r="EG129" s="1192"/>
      <c r="EH129" s="1192"/>
      <c r="EI129" s="1192"/>
      <c r="EJ129" s="1192"/>
      <c r="EK129" s="1192"/>
      <c r="EL129" s="1192"/>
      <c r="EM129" s="1192"/>
      <c r="EN129" s="1192"/>
      <c r="EO129" s="1192"/>
      <c r="EP129" s="1192"/>
      <c r="EQ129" s="1192"/>
      <c r="ER129" s="1192"/>
      <c r="ES129" s="1192"/>
      <c r="ET129" s="1192"/>
      <c r="EU129" s="1192"/>
      <c r="EV129" s="1192"/>
      <c r="EW129" s="1192"/>
      <c r="EX129" s="1192"/>
      <c r="EY129" s="1192"/>
      <c r="EZ129" s="1192"/>
      <c r="FA129" s="1192"/>
      <c r="FB129" s="1192"/>
      <c r="FC129" s="1192"/>
      <c r="FD129" s="1192"/>
      <c r="FE129" s="1192"/>
      <c r="FF129" s="1192"/>
      <c r="FG129" s="1192"/>
      <c r="FH129" s="1192"/>
      <c r="FI129" s="1192"/>
      <c r="FJ129" s="1192"/>
      <c r="FK129" s="1192"/>
      <c r="FL129" s="1192"/>
      <c r="FM129" s="1192"/>
      <c r="FN129" s="1192"/>
      <c r="FO129" s="1192"/>
      <c r="FP129" s="1192"/>
      <c r="FQ129" s="1192"/>
      <c r="FR129" s="1192"/>
      <c r="FS129" s="1192"/>
      <c r="FT129" s="1192"/>
      <c r="FU129" s="1192"/>
      <c r="FV129" s="1192"/>
      <c r="FW129" s="1192"/>
      <c r="FX129" s="1192"/>
      <c r="FY129" s="1192"/>
      <c r="FZ129" s="1192"/>
      <c r="GA129" s="1192"/>
      <c r="GB129" s="1192"/>
      <c r="GC129" s="1192"/>
      <c r="GD129" s="1192"/>
      <c r="GE129" s="1192"/>
      <c r="GF129" s="1192"/>
      <c r="GG129" s="1192"/>
      <c r="GH129" s="1192"/>
      <c r="GI129" s="1192"/>
      <c r="GJ129" s="1192"/>
      <c r="GK129" s="1192"/>
      <c r="GL129" s="1192"/>
      <c r="GM129" s="1192"/>
      <c r="GN129" s="1192"/>
      <c r="GO129" s="1192"/>
      <c r="GP129" s="1192"/>
      <c r="GQ129" s="1192"/>
      <c r="GR129" s="1192"/>
      <c r="GS129" s="1192"/>
      <c r="GT129" s="1192"/>
      <c r="GU129" s="1192"/>
      <c r="GV129" s="1192"/>
      <c r="GW129" s="1192"/>
      <c r="GX129" s="1192"/>
      <c r="GY129" s="1192"/>
      <c r="GZ129" s="1192"/>
      <c r="HA129" s="1192"/>
      <c r="HB129" s="1192"/>
      <c r="HC129" s="1192"/>
      <c r="HD129" s="1192"/>
      <c r="HE129" s="1192"/>
      <c r="HF129" s="1192"/>
      <c r="HG129" s="1192"/>
      <c r="HH129" s="1192"/>
      <c r="HI129" s="1192"/>
      <c r="HJ129" s="1192"/>
      <c r="HK129" s="1192"/>
      <c r="HL129" s="1192"/>
      <c r="HM129" s="1192"/>
      <c r="HN129" s="1192"/>
      <c r="HO129" s="1192"/>
      <c r="HP129" s="1192"/>
      <c r="HQ129" s="1192"/>
      <c r="HR129" s="1192"/>
      <c r="HS129" s="1192"/>
      <c r="HT129" s="1192"/>
      <c r="HU129" s="1192"/>
      <c r="HV129" s="1192"/>
      <c r="HW129" s="1192"/>
      <c r="HX129" s="1192"/>
      <c r="HY129" s="1192"/>
      <c r="HZ129" s="1192"/>
      <c r="IA129" s="1192"/>
      <c r="IB129" s="1192"/>
      <c r="IC129" s="1192"/>
      <c r="ID129" s="1192"/>
      <c r="IE129" s="1192"/>
      <c r="IF129" s="1192"/>
      <c r="IG129" s="1192"/>
      <c r="IH129" s="1192"/>
      <c r="II129" s="1192"/>
      <c r="IJ129" s="1192"/>
      <c r="IK129" s="1192"/>
      <c r="IL129" s="1192"/>
      <c r="IM129" s="1192"/>
      <c r="IN129" s="1192"/>
      <c r="IO129" s="1192"/>
      <c r="IP129" s="1192"/>
      <c r="IQ129" s="1192"/>
      <c r="IR129" s="1192"/>
      <c r="IS129" s="1192"/>
      <c r="IT129" s="1192"/>
      <c r="IU129" s="1192"/>
      <c r="IV129" s="1192"/>
    </row>
    <row r="130" spans="1:256" ht="72.75" customHeight="1" x14ac:dyDescent="0.2">
      <c r="A130" s="1498"/>
      <c r="B130" s="1499"/>
      <c r="C130" s="3308"/>
      <c r="D130" s="3309"/>
      <c r="E130" s="497"/>
      <c r="F130" s="498"/>
      <c r="G130" s="1563">
        <v>199</v>
      </c>
      <c r="H130" s="2124" t="s">
        <v>1400</v>
      </c>
      <c r="I130" s="2121" t="s">
        <v>1401</v>
      </c>
      <c r="J130" s="1564">
        <v>4</v>
      </c>
      <c r="K130" s="3316"/>
      <c r="L130" s="3317"/>
      <c r="M130" s="3313"/>
      <c r="N130" s="1565">
        <f>+S130/O123</f>
        <v>1.0552838644289545E-2</v>
      </c>
      <c r="O130" s="3084"/>
      <c r="P130" s="3313"/>
      <c r="Q130" s="3057"/>
      <c r="R130" s="2125" t="s">
        <v>1402</v>
      </c>
      <c r="S130" s="1549">
        <v>40000000</v>
      </c>
      <c r="T130" s="3323"/>
      <c r="U130" s="3304"/>
      <c r="V130" s="3324"/>
      <c r="W130" s="3011"/>
      <c r="X130" s="3011"/>
      <c r="Y130" s="3011"/>
      <c r="Z130" s="3011"/>
      <c r="AA130" s="3011"/>
      <c r="AB130" s="3326"/>
      <c r="AC130" s="3011"/>
      <c r="AD130" s="3011"/>
      <c r="AE130" s="3300"/>
      <c r="AF130" s="3300"/>
      <c r="AG130" s="3300"/>
      <c r="AH130" s="3300"/>
      <c r="AI130" s="3300"/>
      <c r="AJ130" s="3300"/>
      <c r="AK130" s="3062"/>
      <c r="AL130" s="3302"/>
      <c r="AM130" s="3302"/>
      <c r="AN130" s="2851"/>
      <c r="AO130" s="1497"/>
      <c r="AP130" s="1497"/>
      <c r="AQ130" s="1497"/>
      <c r="AR130" s="1497"/>
      <c r="AS130" s="1497"/>
      <c r="AT130" s="1192"/>
      <c r="AU130" s="1192"/>
      <c r="AV130" s="1192"/>
      <c r="AW130" s="1192"/>
      <c r="AX130" s="1192"/>
      <c r="AY130" s="1192"/>
      <c r="AZ130" s="1192"/>
      <c r="BA130" s="1192"/>
      <c r="BB130" s="1192"/>
      <c r="BC130" s="1192"/>
      <c r="BD130" s="1192"/>
      <c r="BE130" s="1192"/>
      <c r="BF130" s="1192"/>
      <c r="BG130" s="1192"/>
      <c r="BH130" s="1192"/>
      <c r="BI130" s="1192"/>
      <c r="BJ130" s="1192"/>
      <c r="BK130" s="1192"/>
      <c r="BL130" s="1192"/>
      <c r="BM130" s="1192"/>
      <c r="BN130" s="1192"/>
      <c r="BO130" s="1192"/>
      <c r="BP130" s="1192"/>
      <c r="BQ130" s="1192"/>
      <c r="BR130" s="1192"/>
      <c r="BS130" s="1192"/>
      <c r="BT130" s="1192"/>
      <c r="BU130" s="1192"/>
      <c r="BV130" s="1192"/>
      <c r="BW130" s="1192"/>
      <c r="BX130" s="1192"/>
      <c r="BY130" s="1192"/>
      <c r="BZ130" s="1192"/>
      <c r="CA130" s="1192"/>
      <c r="CB130" s="1192"/>
      <c r="CC130" s="1192"/>
      <c r="CD130" s="1192"/>
      <c r="CE130" s="1192"/>
      <c r="CF130" s="1192"/>
      <c r="CG130" s="1192"/>
      <c r="CH130" s="1192"/>
      <c r="CI130" s="1192"/>
      <c r="CJ130" s="1192"/>
      <c r="CK130" s="1192"/>
      <c r="CL130" s="1192"/>
      <c r="CM130" s="1192"/>
      <c r="CN130" s="1192"/>
      <c r="CO130" s="1192"/>
      <c r="CP130" s="1192"/>
      <c r="CQ130" s="1192"/>
      <c r="CR130" s="1192"/>
      <c r="CS130" s="1192"/>
      <c r="CT130" s="1192"/>
      <c r="CU130" s="1192"/>
      <c r="CV130" s="1192"/>
      <c r="CW130" s="1192"/>
      <c r="CX130" s="1192"/>
      <c r="CY130" s="1192"/>
      <c r="CZ130" s="1192"/>
      <c r="DA130" s="1192"/>
      <c r="DB130" s="1192"/>
      <c r="DC130" s="1192"/>
      <c r="DD130" s="1192"/>
      <c r="DE130" s="1192"/>
      <c r="DF130" s="1192"/>
      <c r="DG130" s="1192"/>
      <c r="DH130" s="1192"/>
      <c r="DI130" s="1192"/>
      <c r="DJ130" s="1192"/>
      <c r="DK130" s="1192"/>
      <c r="DL130" s="1192"/>
      <c r="DM130" s="1192"/>
      <c r="DN130" s="1192"/>
      <c r="DO130" s="1192"/>
      <c r="DP130" s="1192"/>
      <c r="DQ130" s="1192"/>
      <c r="DR130" s="1192"/>
      <c r="DS130" s="1192"/>
      <c r="DT130" s="1192"/>
      <c r="DU130" s="1192"/>
      <c r="DV130" s="1192"/>
      <c r="DW130" s="1192"/>
      <c r="DX130" s="1192"/>
      <c r="DY130" s="1192"/>
      <c r="DZ130" s="1192"/>
      <c r="EA130" s="1192"/>
      <c r="EB130" s="1192"/>
      <c r="EC130" s="1192"/>
      <c r="ED130" s="1192"/>
      <c r="EE130" s="1192"/>
      <c r="EF130" s="1192"/>
      <c r="EG130" s="1192"/>
      <c r="EH130" s="1192"/>
      <c r="EI130" s="1192"/>
      <c r="EJ130" s="1192"/>
      <c r="EK130" s="1192"/>
      <c r="EL130" s="1192"/>
      <c r="EM130" s="1192"/>
      <c r="EN130" s="1192"/>
      <c r="EO130" s="1192"/>
      <c r="EP130" s="1192"/>
      <c r="EQ130" s="1192"/>
      <c r="ER130" s="1192"/>
      <c r="ES130" s="1192"/>
      <c r="ET130" s="1192"/>
      <c r="EU130" s="1192"/>
      <c r="EV130" s="1192"/>
      <c r="EW130" s="1192"/>
      <c r="EX130" s="1192"/>
      <c r="EY130" s="1192"/>
      <c r="EZ130" s="1192"/>
      <c r="FA130" s="1192"/>
      <c r="FB130" s="1192"/>
      <c r="FC130" s="1192"/>
      <c r="FD130" s="1192"/>
      <c r="FE130" s="1192"/>
      <c r="FF130" s="1192"/>
      <c r="FG130" s="1192"/>
      <c r="FH130" s="1192"/>
      <c r="FI130" s="1192"/>
      <c r="FJ130" s="1192"/>
      <c r="FK130" s="1192"/>
      <c r="FL130" s="1192"/>
      <c r="FM130" s="1192"/>
      <c r="FN130" s="1192"/>
      <c r="FO130" s="1192"/>
      <c r="FP130" s="1192"/>
      <c r="FQ130" s="1192"/>
      <c r="FR130" s="1192"/>
      <c r="FS130" s="1192"/>
      <c r="FT130" s="1192"/>
      <c r="FU130" s="1192"/>
      <c r="FV130" s="1192"/>
      <c r="FW130" s="1192"/>
      <c r="FX130" s="1192"/>
      <c r="FY130" s="1192"/>
      <c r="FZ130" s="1192"/>
      <c r="GA130" s="1192"/>
      <c r="GB130" s="1192"/>
      <c r="GC130" s="1192"/>
      <c r="GD130" s="1192"/>
      <c r="GE130" s="1192"/>
      <c r="GF130" s="1192"/>
      <c r="GG130" s="1192"/>
      <c r="GH130" s="1192"/>
      <c r="GI130" s="1192"/>
      <c r="GJ130" s="1192"/>
      <c r="GK130" s="1192"/>
      <c r="GL130" s="1192"/>
      <c r="GM130" s="1192"/>
      <c r="GN130" s="1192"/>
      <c r="GO130" s="1192"/>
      <c r="GP130" s="1192"/>
      <c r="GQ130" s="1192"/>
      <c r="GR130" s="1192"/>
      <c r="GS130" s="1192"/>
      <c r="GT130" s="1192"/>
      <c r="GU130" s="1192"/>
      <c r="GV130" s="1192"/>
      <c r="GW130" s="1192"/>
      <c r="GX130" s="1192"/>
      <c r="GY130" s="1192"/>
      <c r="GZ130" s="1192"/>
      <c r="HA130" s="1192"/>
      <c r="HB130" s="1192"/>
      <c r="HC130" s="1192"/>
      <c r="HD130" s="1192"/>
      <c r="HE130" s="1192"/>
      <c r="HF130" s="1192"/>
      <c r="HG130" s="1192"/>
      <c r="HH130" s="1192"/>
      <c r="HI130" s="1192"/>
      <c r="HJ130" s="1192"/>
      <c r="HK130" s="1192"/>
      <c r="HL130" s="1192"/>
      <c r="HM130" s="1192"/>
      <c r="HN130" s="1192"/>
      <c r="HO130" s="1192"/>
      <c r="HP130" s="1192"/>
      <c r="HQ130" s="1192"/>
      <c r="HR130" s="1192"/>
      <c r="HS130" s="1192"/>
      <c r="HT130" s="1192"/>
      <c r="HU130" s="1192"/>
      <c r="HV130" s="1192"/>
      <c r="HW130" s="1192"/>
      <c r="HX130" s="1192"/>
      <c r="HY130" s="1192"/>
      <c r="HZ130" s="1192"/>
      <c r="IA130" s="1192"/>
      <c r="IB130" s="1192"/>
      <c r="IC130" s="1192"/>
      <c r="ID130" s="1192"/>
      <c r="IE130" s="1192"/>
      <c r="IF130" s="1192"/>
      <c r="IG130" s="1192"/>
      <c r="IH130" s="1192"/>
      <c r="II130" s="1192"/>
      <c r="IJ130" s="1192"/>
      <c r="IK130" s="1192"/>
      <c r="IL130" s="1192"/>
      <c r="IM130" s="1192"/>
      <c r="IN130" s="1192"/>
      <c r="IO130" s="1192"/>
      <c r="IP130" s="1192"/>
      <c r="IQ130" s="1192"/>
      <c r="IR130" s="1192"/>
      <c r="IS130" s="1192"/>
      <c r="IT130" s="1192"/>
      <c r="IU130" s="1192"/>
      <c r="IV130" s="1192"/>
    </row>
    <row r="131" spans="1:256" ht="48" customHeight="1" x14ac:dyDescent="0.2">
      <c r="A131" s="1498"/>
      <c r="B131" s="1499"/>
      <c r="C131" s="3308"/>
      <c r="D131" s="3309"/>
      <c r="E131" s="497"/>
      <c r="F131" s="498"/>
      <c r="G131" s="1566">
        <v>200</v>
      </c>
      <c r="H131" s="2124" t="s">
        <v>1403</v>
      </c>
      <c r="I131" s="2121" t="s">
        <v>1404</v>
      </c>
      <c r="J131" s="1567">
        <v>12</v>
      </c>
      <c r="K131" s="3303" t="s">
        <v>1394</v>
      </c>
      <c r="L131" s="3317"/>
      <c r="M131" s="3313"/>
      <c r="N131" s="1565">
        <f>+S131/O123</f>
        <v>0.2933653091977475</v>
      </c>
      <c r="O131" s="3084"/>
      <c r="P131" s="3313"/>
      <c r="Q131" s="3057" t="s">
        <v>2064</v>
      </c>
      <c r="R131" s="1541" t="s">
        <v>1405</v>
      </c>
      <c r="S131" s="1568">
        <v>1111986335</v>
      </c>
      <c r="T131" s="1569">
        <v>6</v>
      </c>
      <c r="U131" s="3305" t="s">
        <v>2375</v>
      </c>
      <c r="V131" s="3324"/>
      <c r="W131" s="3011"/>
      <c r="X131" s="3011"/>
      <c r="Y131" s="3011"/>
      <c r="Z131" s="3011"/>
      <c r="AA131" s="3011"/>
      <c r="AB131" s="3326"/>
      <c r="AC131" s="3011"/>
      <c r="AD131" s="3011"/>
      <c r="AE131" s="3300"/>
      <c r="AF131" s="3300"/>
      <c r="AG131" s="3300"/>
      <c r="AH131" s="3300"/>
      <c r="AI131" s="3300"/>
      <c r="AJ131" s="3300"/>
      <c r="AK131" s="3062"/>
      <c r="AL131" s="3302"/>
      <c r="AM131" s="3302"/>
      <c r="AN131" s="2851"/>
      <c r="AO131" s="1497"/>
      <c r="AP131" s="1497"/>
      <c r="AQ131" s="1497"/>
      <c r="AR131" s="1497"/>
      <c r="AS131" s="1497"/>
      <c r="AT131" s="1192"/>
      <c r="AU131" s="1192"/>
      <c r="AV131" s="1192"/>
      <c r="AW131" s="1192"/>
      <c r="AX131" s="1192"/>
      <c r="AY131" s="1192"/>
      <c r="AZ131" s="1192"/>
      <c r="BA131" s="1192"/>
      <c r="BB131" s="1192"/>
      <c r="BC131" s="1192"/>
      <c r="BD131" s="1192"/>
      <c r="BE131" s="1192"/>
      <c r="BF131" s="1192"/>
      <c r="BG131" s="1192"/>
      <c r="BH131" s="1192"/>
      <c r="BI131" s="1192"/>
      <c r="BJ131" s="1192"/>
      <c r="BK131" s="1192"/>
      <c r="BL131" s="1192"/>
      <c r="BM131" s="1192"/>
      <c r="BN131" s="1192"/>
      <c r="BO131" s="1192"/>
      <c r="BP131" s="1192"/>
      <c r="BQ131" s="1192"/>
      <c r="BR131" s="1192"/>
      <c r="BS131" s="1192"/>
      <c r="BT131" s="1192"/>
      <c r="BU131" s="1192"/>
      <c r="BV131" s="1192"/>
      <c r="BW131" s="1192"/>
      <c r="BX131" s="1192"/>
      <c r="BY131" s="1192"/>
      <c r="BZ131" s="1192"/>
      <c r="CA131" s="1192"/>
      <c r="CB131" s="1192"/>
      <c r="CC131" s="1192"/>
      <c r="CD131" s="1192"/>
      <c r="CE131" s="1192"/>
      <c r="CF131" s="1192"/>
      <c r="CG131" s="1192"/>
      <c r="CH131" s="1192"/>
      <c r="CI131" s="1192"/>
      <c r="CJ131" s="1192"/>
      <c r="CK131" s="1192"/>
      <c r="CL131" s="1192"/>
      <c r="CM131" s="1192"/>
      <c r="CN131" s="1192"/>
      <c r="CO131" s="1192"/>
      <c r="CP131" s="1192"/>
      <c r="CQ131" s="1192"/>
      <c r="CR131" s="1192"/>
      <c r="CS131" s="1192"/>
      <c r="CT131" s="1192"/>
      <c r="CU131" s="1192"/>
      <c r="CV131" s="1192"/>
      <c r="CW131" s="1192"/>
      <c r="CX131" s="1192"/>
      <c r="CY131" s="1192"/>
      <c r="CZ131" s="1192"/>
      <c r="DA131" s="1192"/>
      <c r="DB131" s="1192"/>
      <c r="DC131" s="1192"/>
      <c r="DD131" s="1192"/>
      <c r="DE131" s="1192"/>
      <c r="DF131" s="1192"/>
      <c r="DG131" s="1192"/>
      <c r="DH131" s="1192"/>
      <c r="DI131" s="1192"/>
      <c r="DJ131" s="1192"/>
      <c r="DK131" s="1192"/>
      <c r="DL131" s="1192"/>
      <c r="DM131" s="1192"/>
      <c r="DN131" s="1192"/>
      <c r="DO131" s="1192"/>
      <c r="DP131" s="1192"/>
      <c r="DQ131" s="1192"/>
      <c r="DR131" s="1192"/>
      <c r="DS131" s="1192"/>
      <c r="DT131" s="1192"/>
      <c r="DU131" s="1192"/>
      <c r="DV131" s="1192"/>
      <c r="DW131" s="1192"/>
      <c r="DX131" s="1192"/>
      <c r="DY131" s="1192"/>
      <c r="DZ131" s="1192"/>
      <c r="EA131" s="1192"/>
      <c r="EB131" s="1192"/>
      <c r="EC131" s="1192"/>
      <c r="ED131" s="1192"/>
      <c r="EE131" s="1192"/>
      <c r="EF131" s="1192"/>
      <c r="EG131" s="1192"/>
      <c r="EH131" s="1192"/>
      <c r="EI131" s="1192"/>
      <c r="EJ131" s="1192"/>
      <c r="EK131" s="1192"/>
      <c r="EL131" s="1192"/>
      <c r="EM131" s="1192"/>
      <c r="EN131" s="1192"/>
      <c r="EO131" s="1192"/>
      <c r="EP131" s="1192"/>
      <c r="EQ131" s="1192"/>
      <c r="ER131" s="1192"/>
      <c r="ES131" s="1192"/>
      <c r="ET131" s="1192"/>
      <c r="EU131" s="1192"/>
      <c r="EV131" s="1192"/>
      <c r="EW131" s="1192"/>
      <c r="EX131" s="1192"/>
      <c r="EY131" s="1192"/>
      <c r="EZ131" s="1192"/>
      <c r="FA131" s="1192"/>
      <c r="FB131" s="1192"/>
      <c r="FC131" s="1192"/>
      <c r="FD131" s="1192"/>
      <c r="FE131" s="1192"/>
      <c r="FF131" s="1192"/>
      <c r="FG131" s="1192"/>
      <c r="FH131" s="1192"/>
      <c r="FI131" s="1192"/>
      <c r="FJ131" s="1192"/>
      <c r="FK131" s="1192"/>
      <c r="FL131" s="1192"/>
      <c r="FM131" s="1192"/>
      <c r="FN131" s="1192"/>
      <c r="FO131" s="1192"/>
      <c r="FP131" s="1192"/>
      <c r="FQ131" s="1192"/>
      <c r="FR131" s="1192"/>
      <c r="FS131" s="1192"/>
      <c r="FT131" s="1192"/>
      <c r="FU131" s="1192"/>
      <c r="FV131" s="1192"/>
      <c r="FW131" s="1192"/>
      <c r="FX131" s="1192"/>
      <c r="FY131" s="1192"/>
      <c r="FZ131" s="1192"/>
      <c r="GA131" s="1192"/>
      <c r="GB131" s="1192"/>
      <c r="GC131" s="1192"/>
      <c r="GD131" s="1192"/>
      <c r="GE131" s="1192"/>
      <c r="GF131" s="1192"/>
      <c r="GG131" s="1192"/>
      <c r="GH131" s="1192"/>
      <c r="GI131" s="1192"/>
      <c r="GJ131" s="1192"/>
      <c r="GK131" s="1192"/>
      <c r="GL131" s="1192"/>
      <c r="GM131" s="1192"/>
      <c r="GN131" s="1192"/>
      <c r="GO131" s="1192"/>
      <c r="GP131" s="1192"/>
      <c r="GQ131" s="1192"/>
      <c r="GR131" s="1192"/>
      <c r="GS131" s="1192"/>
      <c r="GT131" s="1192"/>
      <c r="GU131" s="1192"/>
      <c r="GV131" s="1192"/>
      <c r="GW131" s="1192"/>
      <c r="GX131" s="1192"/>
      <c r="GY131" s="1192"/>
      <c r="GZ131" s="1192"/>
      <c r="HA131" s="1192"/>
      <c r="HB131" s="1192"/>
      <c r="HC131" s="1192"/>
      <c r="HD131" s="1192"/>
      <c r="HE131" s="1192"/>
      <c r="HF131" s="1192"/>
      <c r="HG131" s="1192"/>
      <c r="HH131" s="1192"/>
      <c r="HI131" s="1192"/>
      <c r="HJ131" s="1192"/>
      <c r="HK131" s="1192"/>
      <c r="HL131" s="1192"/>
      <c r="HM131" s="1192"/>
      <c r="HN131" s="1192"/>
      <c r="HO131" s="1192"/>
      <c r="HP131" s="1192"/>
      <c r="HQ131" s="1192"/>
      <c r="HR131" s="1192"/>
      <c r="HS131" s="1192"/>
      <c r="HT131" s="1192"/>
      <c r="HU131" s="1192"/>
      <c r="HV131" s="1192"/>
      <c r="HW131" s="1192"/>
      <c r="HX131" s="1192"/>
      <c r="HY131" s="1192"/>
      <c r="HZ131" s="1192"/>
      <c r="IA131" s="1192"/>
      <c r="IB131" s="1192"/>
      <c r="IC131" s="1192"/>
      <c r="ID131" s="1192"/>
      <c r="IE131" s="1192"/>
      <c r="IF131" s="1192"/>
      <c r="IG131" s="1192"/>
      <c r="IH131" s="1192"/>
      <c r="II131" s="1192"/>
      <c r="IJ131" s="1192"/>
      <c r="IK131" s="1192"/>
      <c r="IL131" s="1192"/>
      <c r="IM131" s="1192"/>
      <c r="IN131" s="1192"/>
      <c r="IO131" s="1192"/>
      <c r="IP131" s="1192"/>
      <c r="IQ131" s="1192"/>
      <c r="IR131" s="1192"/>
      <c r="IS131" s="1192"/>
      <c r="IT131" s="1192"/>
      <c r="IU131" s="1192"/>
      <c r="IV131" s="1192"/>
    </row>
    <row r="132" spans="1:256" ht="48" customHeight="1" x14ac:dyDescent="0.2">
      <c r="A132" s="1570"/>
      <c r="B132" s="1514"/>
      <c r="C132" s="3310"/>
      <c r="D132" s="3311"/>
      <c r="E132" s="510"/>
      <c r="F132" s="511"/>
      <c r="G132" s="1566">
        <v>201</v>
      </c>
      <c r="H132" s="1571" t="s">
        <v>1406</v>
      </c>
      <c r="I132" s="1571" t="s">
        <v>1407</v>
      </c>
      <c r="J132" s="1572">
        <v>14</v>
      </c>
      <c r="K132" s="3304"/>
      <c r="L132" s="3318"/>
      <c r="M132" s="3306"/>
      <c r="N132" s="1565">
        <f>+S132/O123</f>
        <v>0.68451905461886353</v>
      </c>
      <c r="O132" s="3085"/>
      <c r="P132" s="3306"/>
      <c r="Q132" s="3057"/>
      <c r="R132" s="1541" t="s">
        <v>2065</v>
      </c>
      <c r="S132" s="1568">
        <v>2594634781</v>
      </c>
      <c r="T132" s="1573">
        <v>6</v>
      </c>
      <c r="U132" s="3306"/>
      <c r="V132" s="3036"/>
      <c r="W132" s="3012"/>
      <c r="X132" s="3012"/>
      <c r="Y132" s="3012"/>
      <c r="Z132" s="3012"/>
      <c r="AA132" s="3012"/>
      <c r="AB132" s="3327"/>
      <c r="AC132" s="3012"/>
      <c r="AD132" s="3012"/>
      <c r="AE132" s="3301"/>
      <c r="AF132" s="3301"/>
      <c r="AG132" s="3301"/>
      <c r="AH132" s="3301"/>
      <c r="AI132" s="3301"/>
      <c r="AJ132" s="3301"/>
      <c r="AK132" s="3063"/>
      <c r="AL132" s="3302"/>
      <c r="AM132" s="3302"/>
      <c r="AN132" s="2852"/>
      <c r="AO132" s="1497"/>
      <c r="AP132" s="1497"/>
      <c r="AQ132" s="1497"/>
      <c r="AR132" s="1497"/>
      <c r="AS132" s="1497"/>
      <c r="AT132" s="1192"/>
      <c r="AU132" s="1192"/>
      <c r="AV132" s="1192"/>
      <c r="AW132" s="1192"/>
      <c r="AX132" s="1192"/>
      <c r="AY132" s="1192"/>
      <c r="AZ132" s="1192"/>
      <c r="BA132" s="1192"/>
      <c r="BB132" s="1192"/>
      <c r="BC132" s="1192"/>
      <c r="BD132" s="1192"/>
      <c r="BE132" s="1192"/>
      <c r="BF132" s="1192"/>
      <c r="BG132" s="1192"/>
      <c r="BH132" s="1192"/>
      <c r="BI132" s="1192"/>
      <c r="BJ132" s="1192"/>
      <c r="BK132" s="1192"/>
      <c r="BL132" s="1192"/>
      <c r="BM132" s="1192"/>
      <c r="BN132" s="1192"/>
      <c r="BO132" s="1192"/>
      <c r="BP132" s="1192"/>
      <c r="BQ132" s="1192"/>
      <c r="BR132" s="1192"/>
      <c r="BS132" s="1192"/>
      <c r="BT132" s="1192"/>
      <c r="BU132" s="1192"/>
      <c r="BV132" s="1192"/>
      <c r="BW132" s="1192"/>
      <c r="BX132" s="1192"/>
      <c r="BY132" s="1192"/>
      <c r="BZ132" s="1192"/>
      <c r="CA132" s="1192"/>
      <c r="CB132" s="1192"/>
      <c r="CC132" s="1192"/>
      <c r="CD132" s="1192"/>
      <c r="CE132" s="1192"/>
      <c r="CF132" s="1192"/>
      <c r="CG132" s="1192"/>
      <c r="CH132" s="1192"/>
      <c r="CI132" s="1192"/>
      <c r="CJ132" s="1192"/>
      <c r="CK132" s="1192"/>
      <c r="CL132" s="1192"/>
      <c r="CM132" s="1192"/>
      <c r="CN132" s="1192"/>
      <c r="CO132" s="1192"/>
      <c r="CP132" s="1192"/>
      <c r="CQ132" s="1192"/>
      <c r="CR132" s="1192"/>
      <c r="CS132" s="1192"/>
      <c r="CT132" s="1192"/>
      <c r="CU132" s="1192"/>
      <c r="CV132" s="1192"/>
      <c r="CW132" s="1192"/>
      <c r="CX132" s="1192"/>
      <c r="CY132" s="1192"/>
      <c r="CZ132" s="1192"/>
      <c r="DA132" s="1192"/>
      <c r="DB132" s="1192"/>
      <c r="DC132" s="1192"/>
      <c r="DD132" s="1192"/>
      <c r="DE132" s="1192"/>
      <c r="DF132" s="1192"/>
      <c r="DG132" s="1192"/>
      <c r="DH132" s="1192"/>
      <c r="DI132" s="1192"/>
      <c r="DJ132" s="1192"/>
      <c r="DK132" s="1192"/>
      <c r="DL132" s="1192"/>
      <c r="DM132" s="1192"/>
      <c r="DN132" s="1192"/>
      <c r="DO132" s="1192"/>
      <c r="DP132" s="1192"/>
      <c r="DQ132" s="1192"/>
      <c r="DR132" s="1192"/>
      <c r="DS132" s="1192"/>
      <c r="DT132" s="1192"/>
      <c r="DU132" s="1192"/>
      <c r="DV132" s="1192"/>
      <c r="DW132" s="1192"/>
      <c r="DX132" s="1192"/>
      <c r="DY132" s="1192"/>
      <c r="DZ132" s="1192"/>
      <c r="EA132" s="1192"/>
      <c r="EB132" s="1192"/>
      <c r="EC132" s="1192"/>
      <c r="ED132" s="1192"/>
      <c r="EE132" s="1192"/>
      <c r="EF132" s="1192"/>
      <c r="EG132" s="1192"/>
      <c r="EH132" s="1192"/>
      <c r="EI132" s="1192"/>
      <c r="EJ132" s="1192"/>
      <c r="EK132" s="1192"/>
      <c r="EL132" s="1192"/>
      <c r="EM132" s="1192"/>
      <c r="EN132" s="1192"/>
      <c r="EO132" s="1192"/>
      <c r="EP132" s="1192"/>
      <c r="EQ132" s="1192"/>
      <c r="ER132" s="1192"/>
      <c r="ES132" s="1192"/>
      <c r="ET132" s="1192"/>
      <c r="EU132" s="1192"/>
      <c r="EV132" s="1192"/>
      <c r="EW132" s="1192"/>
      <c r="EX132" s="1192"/>
      <c r="EY132" s="1192"/>
      <c r="EZ132" s="1192"/>
      <c r="FA132" s="1192"/>
      <c r="FB132" s="1192"/>
      <c r="FC132" s="1192"/>
      <c r="FD132" s="1192"/>
      <c r="FE132" s="1192"/>
      <c r="FF132" s="1192"/>
      <c r="FG132" s="1192"/>
      <c r="FH132" s="1192"/>
      <c r="FI132" s="1192"/>
      <c r="FJ132" s="1192"/>
      <c r="FK132" s="1192"/>
      <c r="FL132" s="1192"/>
      <c r="FM132" s="1192"/>
      <c r="FN132" s="1192"/>
      <c r="FO132" s="1192"/>
      <c r="FP132" s="1192"/>
      <c r="FQ132" s="1192"/>
      <c r="FR132" s="1192"/>
      <c r="FS132" s="1192"/>
      <c r="FT132" s="1192"/>
      <c r="FU132" s="1192"/>
      <c r="FV132" s="1192"/>
      <c r="FW132" s="1192"/>
      <c r="FX132" s="1192"/>
      <c r="FY132" s="1192"/>
      <c r="FZ132" s="1192"/>
      <c r="GA132" s="1192"/>
      <c r="GB132" s="1192"/>
      <c r="GC132" s="1192"/>
      <c r="GD132" s="1192"/>
      <c r="GE132" s="1192"/>
      <c r="GF132" s="1192"/>
      <c r="GG132" s="1192"/>
      <c r="GH132" s="1192"/>
      <c r="GI132" s="1192"/>
      <c r="GJ132" s="1192"/>
      <c r="GK132" s="1192"/>
      <c r="GL132" s="1192"/>
      <c r="GM132" s="1192"/>
      <c r="GN132" s="1192"/>
      <c r="GO132" s="1192"/>
      <c r="GP132" s="1192"/>
      <c r="GQ132" s="1192"/>
      <c r="GR132" s="1192"/>
      <c r="GS132" s="1192"/>
      <c r="GT132" s="1192"/>
      <c r="GU132" s="1192"/>
      <c r="GV132" s="1192"/>
      <c r="GW132" s="1192"/>
      <c r="GX132" s="1192"/>
      <c r="GY132" s="1192"/>
      <c r="GZ132" s="1192"/>
      <c r="HA132" s="1192"/>
      <c r="HB132" s="1192"/>
      <c r="HC132" s="1192"/>
      <c r="HD132" s="1192"/>
      <c r="HE132" s="1192"/>
      <c r="HF132" s="1192"/>
      <c r="HG132" s="1192"/>
      <c r="HH132" s="1192"/>
      <c r="HI132" s="1192"/>
      <c r="HJ132" s="1192"/>
      <c r="HK132" s="1192"/>
      <c r="HL132" s="1192"/>
      <c r="HM132" s="1192"/>
      <c r="HN132" s="1192"/>
      <c r="HO132" s="1192"/>
      <c r="HP132" s="1192"/>
      <c r="HQ132" s="1192"/>
      <c r="HR132" s="1192"/>
      <c r="HS132" s="1192"/>
      <c r="HT132" s="1192"/>
      <c r="HU132" s="1192"/>
      <c r="HV132" s="1192"/>
      <c r="HW132" s="1192"/>
      <c r="HX132" s="1192"/>
      <c r="HY132" s="1192"/>
      <c r="HZ132" s="1192"/>
      <c r="IA132" s="1192"/>
      <c r="IB132" s="1192"/>
      <c r="IC132" s="1192"/>
      <c r="ID132" s="1192"/>
      <c r="IE132" s="1192"/>
      <c r="IF132" s="1192"/>
      <c r="IG132" s="1192"/>
      <c r="IH132" s="1192"/>
      <c r="II132" s="1192"/>
      <c r="IJ132" s="1192"/>
      <c r="IK132" s="1192"/>
      <c r="IL132" s="1192"/>
      <c r="IM132" s="1192"/>
      <c r="IN132" s="1192"/>
      <c r="IO132" s="1192"/>
      <c r="IP132" s="1192"/>
      <c r="IQ132" s="1192"/>
      <c r="IR132" s="1192"/>
      <c r="IS132" s="1192"/>
      <c r="IT132" s="1192"/>
      <c r="IU132" s="1192"/>
      <c r="IV132" s="1192"/>
    </row>
    <row r="133" spans="1:256" s="2212" customFormat="1" ht="15" x14ac:dyDescent="0.25">
      <c r="A133" s="3307" t="s">
        <v>2352</v>
      </c>
      <c r="B133" s="3307"/>
      <c r="C133" s="3307"/>
      <c r="D133" s="3307"/>
      <c r="E133" s="3307"/>
      <c r="F133" s="3307"/>
      <c r="G133" s="3307"/>
      <c r="H133" s="3307"/>
      <c r="I133" s="3307"/>
      <c r="J133" s="3307"/>
      <c r="K133" s="3307"/>
      <c r="L133" s="3307"/>
      <c r="M133" s="3307"/>
      <c r="N133" s="3307"/>
      <c r="O133" s="2213">
        <f>SUM(O13:O132)</f>
        <v>5880209314</v>
      </c>
      <c r="P133" s="2214"/>
      <c r="Q133" s="2215"/>
      <c r="R133" s="2215"/>
      <c r="S133" s="2213">
        <f>SUM(S13:S132)</f>
        <v>5880209314</v>
      </c>
      <c r="T133" s="2216"/>
      <c r="U133" s="2215"/>
      <c r="V133" s="2217"/>
      <c r="W133" s="2217"/>
      <c r="X133" s="2217"/>
      <c r="Y133" s="2217"/>
      <c r="Z133" s="2217"/>
      <c r="AA133" s="2217"/>
      <c r="AB133" s="2217"/>
      <c r="AC133" s="2217"/>
      <c r="AD133" s="2217"/>
      <c r="AE133" s="2217"/>
      <c r="AF133" s="2217"/>
      <c r="AG133" s="2217"/>
      <c r="AH133" s="2217"/>
      <c r="AI133" s="2217"/>
      <c r="AJ133" s="2217"/>
      <c r="AK133" s="2217"/>
      <c r="AL133" s="2217"/>
      <c r="AM133" s="2217"/>
      <c r="AN133" s="2215"/>
      <c r="AO133" s="2211"/>
      <c r="AP133" s="2211"/>
      <c r="AQ133" s="2211"/>
      <c r="AR133" s="2211"/>
      <c r="AS133" s="2211"/>
    </row>
    <row r="134" spans="1:256" ht="15" x14ac:dyDescent="0.25">
      <c r="A134" s="478"/>
      <c r="B134" s="478"/>
      <c r="C134" s="478"/>
      <c r="D134" s="478"/>
      <c r="E134" s="1574"/>
      <c r="F134" s="1575"/>
      <c r="G134" s="1576"/>
      <c r="H134" s="1577"/>
      <c r="I134" s="1578"/>
      <c r="J134" s="1579"/>
      <c r="K134" s="1579"/>
      <c r="L134" s="1579"/>
      <c r="M134" s="1578"/>
      <c r="N134" s="1580"/>
      <c r="O134" s="1581"/>
      <c r="P134" s="1577"/>
      <c r="Q134" s="1582"/>
      <c r="R134" s="1582"/>
      <c r="S134" s="1583"/>
      <c r="T134" s="1584"/>
      <c r="U134" s="1585"/>
      <c r="V134" s="478"/>
      <c r="W134" s="478"/>
      <c r="X134" s="478"/>
      <c r="Y134" s="478"/>
      <c r="Z134" s="478"/>
      <c r="AA134" s="478"/>
      <c r="AB134" s="478"/>
      <c r="AC134" s="478"/>
      <c r="AD134" s="478"/>
      <c r="AE134" s="478"/>
      <c r="AF134" s="478"/>
      <c r="AG134" s="478"/>
      <c r="AH134" s="478"/>
      <c r="AI134" s="478"/>
      <c r="AJ134" s="478"/>
      <c r="AN134" s="1485"/>
    </row>
    <row r="135" spans="1:256" x14ac:dyDescent="0.2">
      <c r="A135" s="478"/>
      <c r="B135" s="478"/>
      <c r="C135" s="478"/>
      <c r="D135" s="478"/>
      <c r="E135" s="1574"/>
      <c r="F135" s="1586"/>
      <c r="G135" s="1574"/>
      <c r="H135" s="1587"/>
      <c r="I135" s="1587"/>
      <c r="J135" s="1574"/>
      <c r="K135" s="1579"/>
      <c r="L135" s="1579"/>
      <c r="M135" s="1588"/>
      <c r="N135" s="1580"/>
      <c r="O135" s="1589"/>
      <c r="P135" s="1588"/>
      <c r="Q135" s="1585"/>
      <c r="R135" s="1485"/>
      <c r="S135" s="1590"/>
      <c r="T135" s="1584"/>
      <c r="U135" s="1585"/>
      <c r="V135" s="478"/>
      <c r="W135" s="478"/>
      <c r="X135" s="478"/>
      <c r="Y135" s="478"/>
      <c r="Z135" s="478"/>
      <c r="AA135" s="478"/>
      <c r="AB135" s="478"/>
      <c r="AC135" s="478"/>
      <c r="AD135" s="478"/>
      <c r="AE135" s="478"/>
      <c r="AF135" s="478"/>
      <c r="AG135" s="478"/>
      <c r="AH135" s="478"/>
      <c r="AI135" s="478"/>
      <c r="AJ135" s="478"/>
    </row>
    <row r="136" spans="1:256" x14ac:dyDescent="0.2">
      <c r="A136" s="478"/>
      <c r="B136" s="478"/>
      <c r="C136" s="478"/>
      <c r="D136" s="478"/>
      <c r="E136" s="1574"/>
      <c r="F136" s="1586"/>
      <c r="G136" s="1574"/>
      <c r="H136" s="1587"/>
      <c r="I136" s="1587"/>
      <c r="J136" s="1574"/>
      <c r="K136" s="1579"/>
      <c r="L136" s="1579"/>
      <c r="M136" s="1588"/>
      <c r="N136" s="1580"/>
      <c r="O136" s="1589"/>
      <c r="P136" s="1588"/>
      <c r="Q136" s="1585"/>
      <c r="R136" s="1485"/>
      <c r="S136" s="1590"/>
      <c r="T136" s="1584"/>
      <c r="U136" s="1585"/>
      <c r="V136" s="478"/>
      <c r="W136" s="478"/>
      <c r="X136" s="478"/>
      <c r="Y136" s="478"/>
      <c r="Z136" s="478"/>
      <c r="AA136" s="478"/>
      <c r="AB136" s="478"/>
      <c r="AC136" s="478"/>
      <c r="AD136" s="478"/>
      <c r="AE136" s="478"/>
      <c r="AF136" s="478"/>
      <c r="AG136" s="478"/>
      <c r="AH136" s="478"/>
      <c r="AI136" s="478"/>
      <c r="AJ136" s="478"/>
    </row>
    <row r="137" spans="1:256" ht="15" x14ac:dyDescent="0.2">
      <c r="A137" s="3441" t="s">
        <v>1408</v>
      </c>
      <c r="B137" s="3441"/>
      <c r="C137" s="3441"/>
      <c r="D137" s="3441"/>
      <c r="E137" s="3441"/>
      <c r="F137" s="3441"/>
      <c r="G137" s="3441"/>
      <c r="H137" s="3441"/>
      <c r="I137" s="3441"/>
      <c r="J137" s="1574"/>
      <c r="K137" s="1579"/>
      <c r="L137" s="1579"/>
      <c r="M137" s="1588"/>
      <c r="N137" s="1580"/>
      <c r="O137" s="1589"/>
      <c r="P137" s="1588"/>
      <c r="Q137" s="1585"/>
      <c r="R137" s="1485"/>
      <c r="S137" s="1590"/>
      <c r="T137" s="1584"/>
      <c r="U137" s="1585"/>
      <c r="V137" s="478"/>
      <c r="W137" s="478"/>
      <c r="X137" s="478"/>
      <c r="Y137" s="478"/>
      <c r="Z137" s="478"/>
      <c r="AA137" s="478"/>
      <c r="AB137" s="478"/>
      <c r="AC137" s="478"/>
      <c r="AD137" s="478"/>
      <c r="AE137" s="478"/>
      <c r="AF137" s="478"/>
      <c r="AG137" s="478"/>
      <c r="AH137" s="478"/>
      <c r="AI137" s="478"/>
      <c r="AJ137" s="478"/>
    </row>
    <row r="138" spans="1:256" ht="15" x14ac:dyDescent="0.25">
      <c r="A138" s="3442" t="s">
        <v>1409</v>
      </c>
      <c r="B138" s="3442"/>
      <c r="C138" s="3442"/>
      <c r="D138" s="3442"/>
      <c r="E138" s="3442"/>
      <c r="F138" s="3442"/>
      <c r="G138" s="3442"/>
      <c r="H138" s="3442"/>
      <c r="I138" s="3442"/>
      <c r="J138" s="1574"/>
      <c r="K138" s="1579"/>
      <c r="L138" s="1579"/>
      <c r="M138" s="1588"/>
      <c r="N138" s="1580"/>
      <c r="O138" s="1589"/>
      <c r="P138" s="1588"/>
      <c r="Q138" s="1585"/>
      <c r="R138" s="1485"/>
      <c r="S138" s="1590"/>
      <c r="T138" s="1584"/>
      <c r="U138" s="1585"/>
      <c r="V138" s="478"/>
      <c r="W138" s="478"/>
      <c r="X138" s="478"/>
      <c r="Y138" s="478"/>
      <c r="Z138" s="478"/>
      <c r="AA138" s="478"/>
      <c r="AB138" s="478"/>
      <c r="AC138" s="478"/>
      <c r="AD138" s="478"/>
      <c r="AE138" s="478"/>
      <c r="AF138" s="478"/>
      <c r="AG138" s="478"/>
      <c r="AH138" s="478"/>
      <c r="AI138" s="478"/>
      <c r="AJ138" s="478"/>
    </row>
    <row r="139" spans="1:256" x14ac:dyDescent="0.2">
      <c r="E139" s="1574"/>
      <c r="F139" s="1586"/>
      <c r="G139" s="1574"/>
      <c r="H139" s="1587"/>
      <c r="I139" s="1587"/>
      <c r="J139" s="1574"/>
      <c r="K139" s="1579"/>
      <c r="L139" s="1579"/>
      <c r="M139" s="1588"/>
      <c r="N139" s="1580"/>
      <c r="O139" s="1589"/>
      <c r="P139" s="1588"/>
      <c r="Q139" s="1585"/>
      <c r="R139" s="1485"/>
      <c r="S139" s="1590"/>
      <c r="T139" s="1584"/>
      <c r="U139" s="1585"/>
      <c r="V139" s="478"/>
      <c r="W139" s="478"/>
      <c r="X139" s="478"/>
      <c r="Y139" s="478"/>
      <c r="Z139" s="478"/>
      <c r="AA139" s="478"/>
      <c r="AB139" s="478"/>
      <c r="AC139" s="478"/>
      <c r="AD139" s="478"/>
      <c r="AE139" s="478"/>
      <c r="AF139" s="478"/>
      <c r="AG139" s="478"/>
      <c r="AH139" s="478"/>
      <c r="AI139" s="478"/>
      <c r="AJ139" s="478"/>
    </row>
    <row r="140" spans="1:256" x14ac:dyDescent="0.2">
      <c r="A140" s="478"/>
      <c r="B140" s="478"/>
      <c r="C140" s="478"/>
      <c r="D140" s="478"/>
      <c r="E140" s="1574"/>
      <c r="F140" s="1586"/>
      <c r="G140" s="1574"/>
      <c r="H140" s="1587"/>
      <c r="I140" s="1587"/>
      <c r="J140" s="1574"/>
      <c r="K140" s="1579"/>
      <c r="L140" s="1579"/>
      <c r="M140" s="1588"/>
      <c r="N140" s="1580"/>
      <c r="O140" s="1589"/>
      <c r="P140" s="1588"/>
      <c r="Q140" s="1585"/>
      <c r="R140" s="1485"/>
      <c r="S140" s="1590"/>
      <c r="T140" s="1584"/>
      <c r="U140" s="1585"/>
      <c r="V140" s="478"/>
      <c r="W140" s="478"/>
      <c r="X140" s="478"/>
      <c r="Y140" s="478"/>
      <c r="Z140" s="478"/>
      <c r="AA140" s="478"/>
      <c r="AB140" s="478"/>
      <c r="AC140" s="478"/>
      <c r="AD140" s="478"/>
      <c r="AE140" s="478"/>
      <c r="AF140" s="478"/>
      <c r="AG140" s="478"/>
      <c r="AH140" s="478"/>
      <c r="AI140" s="478"/>
      <c r="AJ140" s="478"/>
    </row>
    <row r="141" spans="1:256" x14ac:dyDescent="0.2">
      <c r="A141" s="3450" t="s">
        <v>2066</v>
      </c>
      <c r="B141" s="3450"/>
      <c r="C141" s="3450"/>
      <c r="D141" s="3450"/>
      <c r="E141" s="3450"/>
      <c r="F141" s="3450"/>
      <c r="G141" s="3450"/>
      <c r="H141" s="3450"/>
      <c r="I141" s="3450"/>
      <c r="J141" s="1574"/>
      <c r="K141" s="1579"/>
      <c r="L141" s="1579"/>
      <c r="M141" s="1588"/>
      <c r="N141" s="1580"/>
      <c r="O141" s="1589"/>
      <c r="P141" s="1588"/>
      <c r="Q141" s="1585"/>
      <c r="R141" s="1485"/>
      <c r="S141" s="1590"/>
      <c r="T141" s="1584"/>
      <c r="U141" s="1585"/>
      <c r="V141" s="478"/>
      <c r="W141" s="478"/>
      <c r="X141" s="478"/>
      <c r="Y141" s="478"/>
      <c r="Z141" s="478"/>
      <c r="AA141" s="478"/>
      <c r="AB141" s="478"/>
      <c r="AC141" s="478"/>
      <c r="AD141" s="478"/>
      <c r="AE141" s="478"/>
      <c r="AF141" s="478"/>
      <c r="AG141" s="478"/>
      <c r="AH141" s="478"/>
      <c r="AI141" s="478"/>
      <c r="AJ141" s="478"/>
    </row>
    <row r="142" spans="1:256" x14ac:dyDescent="0.2">
      <c r="A142" s="478"/>
      <c r="B142" s="478"/>
      <c r="C142" s="478"/>
      <c r="D142" s="478"/>
      <c r="E142" s="1574"/>
      <c r="F142" s="1586"/>
      <c r="G142" s="1574"/>
      <c r="H142" s="1587"/>
      <c r="I142" s="1587"/>
      <c r="J142" s="1574"/>
      <c r="K142" s="1579"/>
      <c r="L142" s="1579"/>
      <c r="M142" s="1588"/>
      <c r="N142" s="1580"/>
      <c r="O142" s="1589"/>
      <c r="P142" s="1588"/>
      <c r="Q142" s="1585"/>
      <c r="R142" s="1485"/>
      <c r="S142" s="1590"/>
      <c r="T142" s="1584"/>
      <c r="U142" s="1585"/>
      <c r="V142" s="478"/>
      <c r="W142" s="478"/>
      <c r="X142" s="478"/>
      <c r="Y142" s="478"/>
      <c r="Z142" s="478"/>
      <c r="AA142" s="478"/>
      <c r="AB142" s="478"/>
      <c r="AC142" s="478"/>
      <c r="AD142" s="478"/>
      <c r="AE142" s="478"/>
      <c r="AF142" s="478"/>
      <c r="AG142" s="478"/>
      <c r="AH142" s="478"/>
      <c r="AI142" s="478"/>
      <c r="AJ142" s="478"/>
    </row>
    <row r="143" spans="1:256" x14ac:dyDescent="0.2">
      <c r="A143" s="478"/>
      <c r="B143" s="478"/>
      <c r="C143" s="478"/>
      <c r="D143" s="478"/>
      <c r="E143" s="1574"/>
      <c r="F143" s="1586"/>
      <c r="G143" s="1574"/>
      <c r="H143" s="1587"/>
      <c r="I143" s="1587"/>
      <c r="J143" s="1574"/>
      <c r="K143" s="1579"/>
      <c r="L143" s="1579"/>
      <c r="M143" s="1588"/>
      <c r="N143" s="1580"/>
      <c r="O143" s="1589"/>
      <c r="P143" s="1588"/>
      <c r="Q143" s="1585"/>
      <c r="R143" s="1485"/>
      <c r="S143" s="1590"/>
      <c r="T143" s="1584"/>
      <c r="U143" s="1585"/>
      <c r="V143" s="478"/>
      <c r="W143" s="478"/>
      <c r="X143" s="478"/>
      <c r="Y143" s="478"/>
      <c r="Z143" s="478"/>
      <c r="AA143" s="478"/>
      <c r="AB143" s="478"/>
      <c r="AC143" s="478"/>
      <c r="AD143" s="478"/>
      <c r="AE143" s="478"/>
      <c r="AF143" s="478"/>
      <c r="AG143" s="478"/>
      <c r="AH143" s="478"/>
      <c r="AI143" s="478"/>
      <c r="AJ143" s="478"/>
    </row>
    <row r="144" spans="1:256" x14ac:dyDescent="0.2">
      <c r="A144" s="478"/>
      <c r="B144" s="478"/>
      <c r="C144" s="478"/>
      <c r="D144" s="478"/>
      <c r="E144" s="1574"/>
      <c r="F144" s="1586"/>
      <c r="G144" s="1574"/>
      <c r="H144" s="1587"/>
      <c r="I144" s="1587"/>
      <c r="J144" s="1574"/>
      <c r="K144" s="1579"/>
      <c r="L144" s="1579"/>
      <c r="M144" s="1588"/>
      <c r="N144" s="1580"/>
      <c r="O144" s="1589"/>
      <c r="P144" s="1588"/>
      <c r="Q144" s="1585"/>
      <c r="R144" s="1485"/>
      <c r="S144" s="1590"/>
      <c r="T144" s="1584"/>
      <c r="U144" s="1585"/>
      <c r="V144" s="478"/>
      <c r="W144" s="478"/>
      <c r="X144" s="478"/>
      <c r="Y144" s="478"/>
      <c r="Z144" s="478"/>
      <c r="AA144" s="478"/>
      <c r="AB144" s="478"/>
      <c r="AC144" s="478"/>
      <c r="AD144" s="478"/>
      <c r="AE144" s="478"/>
      <c r="AF144" s="478"/>
      <c r="AG144" s="478"/>
      <c r="AH144" s="478"/>
      <c r="AI144" s="478"/>
      <c r="AJ144" s="478"/>
    </row>
    <row r="145" spans="1:36" x14ac:dyDescent="0.2">
      <c r="A145" s="478"/>
      <c r="B145" s="478"/>
      <c r="C145" s="478"/>
      <c r="D145" s="478"/>
      <c r="E145" s="1574"/>
      <c r="F145" s="1586"/>
      <c r="G145" s="1574"/>
      <c r="H145" s="1587"/>
      <c r="I145" s="1587"/>
      <c r="J145" s="1574"/>
      <c r="K145" s="1579"/>
      <c r="L145" s="1579"/>
      <c r="M145" s="1588"/>
      <c r="N145" s="1580"/>
      <c r="O145" s="1589"/>
      <c r="P145" s="1588"/>
      <c r="Q145" s="1585"/>
      <c r="R145" s="1485"/>
      <c r="S145" s="1590"/>
      <c r="T145" s="1584"/>
      <c r="U145" s="1585"/>
      <c r="V145" s="478"/>
      <c r="W145" s="478"/>
      <c r="X145" s="478"/>
      <c r="Y145" s="478"/>
      <c r="Z145" s="478"/>
      <c r="AA145" s="478"/>
      <c r="AB145" s="478"/>
      <c r="AC145" s="478"/>
      <c r="AD145" s="478"/>
      <c r="AE145" s="478"/>
      <c r="AF145" s="478"/>
      <c r="AG145" s="478"/>
      <c r="AH145" s="478"/>
      <c r="AI145" s="478"/>
      <c r="AJ145" s="478"/>
    </row>
    <row r="146" spans="1:36" x14ac:dyDescent="0.2">
      <c r="A146" s="478"/>
      <c r="B146" s="478"/>
      <c r="C146" s="478"/>
      <c r="D146" s="478"/>
      <c r="E146" s="1574"/>
      <c r="F146" s="1586"/>
      <c r="G146" s="1574"/>
      <c r="H146" s="1587"/>
      <c r="I146" s="1587"/>
      <c r="J146" s="1574"/>
      <c r="K146" s="1579"/>
      <c r="L146" s="1579"/>
      <c r="M146" s="1588"/>
      <c r="N146" s="1580"/>
      <c r="O146" s="1589"/>
      <c r="P146" s="1588"/>
      <c r="Q146" s="1585"/>
      <c r="R146" s="1485"/>
      <c r="S146" s="1590"/>
      <c r="T146" s="1584"/>
      <c r="U146" s="1585"/>
      <c r="V146" s="478"/>
      <c r="W146" s="478"/>
      <c r="X146" s="478"/>
      <c r="Y146" s="478"/>
      <c r="Z146" s="478"/>
      <c r="AA146" s="478"/>
      <c r="AB146" s="478"/>
      <c r="AC146" s="478"/>
      <c r="AD146" s="478"/>
      <c r="AE146" s="478"/>
      <c r="AF146" s="478"/>
      <c r="AG146" s="478"/>
      <c r="AH146" s="478"/>
      <c r="AI146" s="478"/>
      <c r="AJ146" s="478"/>
    </row>
    <row r="147" spans="1:36" x14ac:dyDescent="0.2">
      <c r="A147" s="478"/>
      <c r="B147" s="478"/>
      <c r="C147" s="478"/>
      <c r="D147" s="478"/>
      <c r="E147" s="1574"/>
      <c r="F147" s="1586"/>
      <c r="G147" s="1574"/>
      <c r="H147" s="1587"/>
      <c r="I147" s="1587"/>
      <c r="J147" s="1574"/>
      <c r="K147" s="1579"/>
      <c r="L147" s="1579"/>
      <c r="M147" s="1588"/>
      <c r="N147" s="1580"/>
      <c r="O147" s="1589"/>
      <c r="P147" s="1588"/>
      <c r="Q147" s="1585"/>
      <c r="R147" s="1485"/>
      <c r="S147" s="1590"/>
      <c r="T147" s="1584"/>
      <c r="U147" s="1585"/>
      <c r="V147" s="478"/>
      <c r="W147" s="478"/>
      <c r="X147" s="478"/>
      <c r="Y147" s="478"/>
      <c r="Z147" s="478"/>
      <c r="AA147" s="478"/>
      <c r="AB147" s="478"/>
      <c r="AC147" s="478"/>
      <c r="AD147" s="478"/>
      <c r="AE147" s="478"/>
      <c r="AF147" s="478"/>
      <c r="AG147" s="478"/>
      <c r="AH147" s="478"/>
      <c r="AI147" s="478"/>
      <c r="AJ147" s="478"/>
    </row>
    <row r="148" spans="1:36" x14ac:dyDescent="0.2">
      <c r="A148" s="478"/>
      <c r="B148" s="478"/>
      <c r="C148" s="478"/>
      <c r="D148" s="478"/>
      <c r="E148" s="1574"/>
      <c r="F148" s="1586"/>
      <c r="G148" s="1574"/>
      <c r="H148" s="1587"/>
      <c r="I148" s="1587"/>
      <c r="J148" s="1574"/>
      <c r="K148" s="1579"/>
      <c r="L148" s="1579"/>
      <c r="M148" s="1588"/>
      <c r="N148" s="1580"/>
      <c r="O148" s="1589"/>
      <c r="P148" s="1588"/>
      <c r="Q148" s="1585"/>
      <c r="R148" s="1485"/>
      <c r="S148" s="1590"/>
      <c r="T148" s="1584"/>
      <c r="U148" s="1585"/>
      <c r="V148" s="478"/>
      <c r="W148" s="478"/>
      <c r="X148" s="478"/>
      <c r="Y148" s="478"/>
      <c r="Z148" s="478"/>
      <c r="AA148" s="478"/>
      <c r="AB148" s="478"/>
      <c r="AC148" s="478"/>
      <c r="AD148" s="478"/>
      <c r="AE148" s="478"/>
      <c r="AF148" s="478"/>
      <c r="AG148" s="478"/>
      <c r="AH148" s="478"/>
      <c r="AI148" s="478"/>
      <c r="AJ148" s="478"/>
    </row>
    <row r="149" spans="1:36" x14ac:dyDescent="0.2">
      <c r="A149" s="478"/>
      <c r="B149" s="478"/>
      <c r="C149" s="478"/>
      <c r="D149" s="478"/>
      <c r="E149" s="1574"/>
      <c r="F149" s="1586"/>
      <c r="G149" s="1574"/>
      <c r="H149" s="1587"/>
      <c r="I149" s="1587"/>
      <c r="J149" s="1574"/>
      <c r="K149" s="1579"/>
      <c r="L149" s="1579"/>
      <c r="M149" s="1588"/>
      <c r="N149" s="1580"/>
      <c r="O149" s="1589"/>
      <c r="P149" s="1588"/>
      <c r="Q149" s="1585"/>
      <c r="R149" s="1485"/>
      <c r="S149" s="1590"/>
      <c r="T149" s="1584"/>
      <c r="U149" s="1585"/>
      <c r="V149" s="478"/>
      <c r="W149" s="478"/>
      <c r="X149" s="478"/>
      <c r="Y149" s="478"/>
      <c r="Z149" s="478"/>
      <c r="AA149" s="478"/>
      <c r="AB149" s="478"/>
      <c r="AC149" s="478"/>
      <c r="AD149" s="478"/>
      <c r="AE149" s="478"/>
      <c r="AF149" s="478"/>
      <c r="AG149" s="478"/>
      <c r="AH149" s="478"/>
      <c r="AI149" s="478"/>
      <c r="AJ149" s="478"/>
    </row>
    <row r="150" spans="1:36" x14ac:dyDescent="0.2">
      <c r="A150" s="478"/>
      <c r="B150" s="478"/>
      <c r="C150" s="478"/>
      <c r="D150" s="478"/>
      <c r="E150" s="1574"/>
      <c r="F150" s="1586"/>
      <c r="G150" s="1574"/>
      <c r="H150" s="1587"/>
      <c r="I150" s="1587"/>
      <c r="J150" s="1574"/>
      <c r="K150" s="1574"/>
      <c r="L150" s="1574"/>
      <c r="M150" s="1585"/>
      <c r="N150" s="478"/>
      <c r="O150" s="1590"/>
      <c r="P150" s="1585"/>
      <c r="Q150" s="1585"/>
      <c r="R150" s="1485"/>
      <c r="S150" s="1590"/>
      <c r="T150" s="1584"/>
      <c r="U150" s="1585"/>
      <c r="V150" s="478"/>
      <c r="W150" s="478"/>
      <c r="X150" s="478"/>
      <c r="Y150" s="478"/>
      <c r="Z150" s="478"/>
      <c r="AA150" s="478"/>
      <c r="AB150" s="478"/>
      <c r="AC150" s="478"/>
      <c r="AD150" s="478"/>
      <c r="AE150" s="478"/>
      <c r="AF150" s="478"/>
      <c r="AG150" s="478"/>
      <c r="AH150" s="478"/>
      <c r="AI150" s="478"/>
      <c r="AJ150" s="478"/>
    </row>
    <row r="151" spans="1:36" x14ac:dyDescent="0.2">
      <c r="A151" s="478"/>
      <c r="B151" s="478"/>
      <c r="C151" s="478"/>
      <c r="D151" s="478"/>
      <c r="E151" s="478"/>
      <c r="F151" s="1584"/>
      <c r="G151" s="478"/>
      <c r="H151" s="1585"/>
      <c r="I151" s="1585"/>
      <c r="J151" s="478"/>
      <c r="K151" s="478"/>
      <c r="L151" s="478"/>
      <c r="M151" s="1585"/>
      <c r="N151" s="478"/>
      <c r="O151" s="1590"/>
      <c r="P151" s="1585"/>
      <c r="Q151" s="1585"/>
      <c r="R151" s="1485"/>
      <c r="S151" s="1590"/>
      <c r="T151" s="1584"/>
      <c r="U151" s="1585"/>
      <c r="V151" s="478"/>
      <c r="W151" s="478"/>
      <c r="X151" s="478"/>
      <c r="Y151" s="478"/>
      <c r="Z151" s="478"/>
      <c r="AA151" s="478"/>
      <c r="AB151" s="478"/>
      <c r="AC151" s="478"/>
      <c r="AD151" s="478"/>
      <c r="AE151" s="478"/>
      <c r="AF151" s="478"/>
      <c r="AG151" s="478"/>
      <c r="AH151" s="478"/>
      <c r="AI151" s="478"/>
      <c r="AJ151" s="478"/>
    </row>
    <row r="152" spans="1:36" x14ac:dyDescent="0.2">
      <c r="A152" s="478"/>
      <c r="B152" s="478"/>
      <c r="C152" s="478"/>
      <c r="D152" s="478"/>
      <c r="E152" s="478"/>
      <c r="F152" s="1584"/>
      <c r="G152" s="478"/>
      <c r="H152" s="1585"/>
      <c r="I152" s="1585"/>
      <c r="J152" s="478"/>
      <c r="K152" s="478"/>
      <c r="L152" s="478"/>
      <c r="M152" s="1585"/>
      <c r="N152" s="478"/>
      <c r="O152" s="1590"/>
      <c r="P152" s="1585"/>
      <c r="Q152" s="1585"/>
      <c r="R152" s="1485"/>
      <c r="S152" s="1590"/>
      <c r="T152" s="1584"/>
      <c r="U152" s="1585"/>
      <c r="V152" s="478"/>
      <c r="W152" s="478"/>
      <c r="X152" s="478"/>
      <c r="Y152" s="478"/>
      <c r="Z152" s="478"/>
      <c r="AA152" s="478"/>
      <c r="AB152" s="478"/>
      <c r="AC152" s="478"/>
      <c r="AD152" s="478"/>
      <c r="AE152" s="478"/>
      <c r="AF152" s="478"/>
      <c r="AG152" s="478"/>
      <c r="AH152" s="478"/>
      <c r="AI152" s="478"/>
      <c r="AJ152" s="478"/>
    </row>
    <row r="153" spans="1:36" x14ac:dyDescent="0.2">
      <c r="A153" s="478"/>
      <c r="B153" s="478"/>
      <c r="C153" s="478"/>
      <c r="D153" s="478"/>
      <c r="E153" s="478"/>
      <c r="F153" s="1584"/>
      <c r="G153" s="478"/>
      <c r="H153" s="1585"/>
      <c r="I153" s="1585"/>
      <c r="J153" s="478"/>
      <c r="K153" s="478"/>
      <c r="L153" s="478"/>
      <c r="M153" s="1585"/>
      <c r="N153" s="478"/>
      <c r="O153" s="1590"/>
      <c r="P153" s="1585"/>
      <c r="Q153" s="1585"/>
      <c r="R153" s="1485"/>
      <c r="S153" s="1590"/>
      <c r="T153" s="1584"/>
      <c r="U153" s="1585"/>
      <c r="V153" s="478"/>
      <c r="W153" s="478"/>
      <c r="X153" s="478"/>
      <c r="Y153" s="478"/>
      <c r="Z153" s="478"/>
      <c r="AA153" s="478"/>
      <c r="AB153" s="478"/>
      <c r="AC153" s="478"/>
      <c r="AD153" s="478"/>
      <c r="AE153" s="478"/>
      <c r="AF153" s="478"/>
      <c r="AG153" s="478"/>
      <c r="AH153" s="478"/>
      <c r="AI153" s="478"/>
      <c r="AJ153" s="478"/>
    </row>
    <row r="154" spans="1:36" x14ac:dyDescent="0.2">
      <c r="A154" s="478"/>
      <c r="B154" s="478"/>
      <c r="C154" s="478"/>
      <c r="D154" s="478"/>
      <c r="E154" s="478"/>
      <c r="F154" s="1584"/>
      <c r="G154" s="478"/>
      <c r="H154" s="1585"/>
      <c r="I154" s="1585"/>
      <c r="J154" s="478"/>
      <c r="K154" s="478"/>
      <c r="L154" s="478"/>
      <c r="M154" s="1585"/>
      <c r="N154" s="478"/>
      <c r="O154" s="1590"/>
      <c r="P154" s="1585"/>
      <c r="Q154" s="1585"/>
      <c r="R154" s="1485"/>
      <c r="S154" s="1590"/>
      <c r="T154" s="1584"/>
      <c r="U154" s="1585"/>
      <c r="V154" s="478"/>
      <c r="W154" s="478"/>
      <c r="X154" s="478"/>
      <c r="Y154" s="478"/>
      <c r="Z154" s="478"/>
      <c r="AA154" s="478"/>
      <c r="AB154" s="478"/>
      <c r="AC154" s="478"/>
      <c r="AD154" s="478"/>
      <c r="AE154" s="478"/>
      <c r="AF154" s="478"/>
      <c r="AG154" s="478"/>
      <c r="AH154" s="478"/>
      <c r="AI154" s="478"/>
      <c r="AJ154" s="478"/>
    </row>
    <row r="155" spans="1:36" x14ac:dyDescent="0.2">
      <c r="A155" s="478"/>
      <c r="B155" s="478"/>
      <c r="C155" s="478"/>
      <c r="D155" s="478"/>
      <c r="E155" s="478"/>
      <c r="F155" s="1584"/>
      <c r="G155" s="478"/>
      <c r="H155" s="1585"/>
      <c r="I155" s="1585"/>
      <c r="J155" s="478"/>
      <c r="K155" s="478"/>
      <c r="L155" s="478"/>
      <c r="M155" s="1585"/>
      <c r="N155" s="478"/>
      <c r="O155" s="1590"/>
      <c r="P155" s="1585"/>
      <c r="Q155" s="1585"/>
    </row>
    <row r="156" spans="1:36" x14ac:dyDescent="0.2">
      <c r="A156" s="478"/>
      <c r="B156" s="478"/>
      <c r="C156" s="478"/>
      <c r="D156" s="478"/>
      <c r="E156" s="478"/>
      <c r="F156" s="1584"/>
      <c r="G156" s="478"/>
      <c r="H156" s="1585"/>
      <c r="I156" s="1585"/>
      <c r="J156" s="478"/>
      <c r="K156" s="478"/>
      <c r="L156" s="478"/>
      <c r="M156" s="1585"/>
      <c r="N156" s="478"/>
      <c r="O156" s="1590"/>
      <c r="P156" s="1585"/>
      <c r="Q156" s="1585"/>
    </row>
  </sheetData>
  <mergeCells count="486">
    <mergeCell ref="A1:AL4"/>
    <mergeCell ref="A5:J6"/>
    <mergeCell ref="M5:AN5"/>
    <mergeCell ref="M6:U6"/>
    <mergeCell ref="V6:AK6"/>
    <mergeCell ref="AL6:AN6"/>
    <mergeCell ref="A7:A9"/>
    <mergeCell ref="B7:B9"/>
    <mergeCell ref="C7:C9"/>
    <mergeCell ref="D7:D9"/>
    <mergeCell ref="E7:E9"/>
    <mergeCell ref="O7:O9"/>
    <mergeCell ref="P7:P9"/>
    <mergeCell ref="Q7:Q9"/>
    <mergeCell ref="R7:R9"/>
    <mergeCell ref="T7:T9"/>
    <mergeCell ref="U7:U9"/>
    <mergeCell ref="V7:W8"/>
    <mergeCell ref="X7:AA8"/>
    <mergeCell ref="AB7:AG8"/>
    <mergeCell ref="S7:S8"/>
    <mergeCell ref="H7:H9"/>
    <mergeCell ref="I7:I9"/>
    <mergeCell ref="J7:J9"/>
    <mergeCell ref="AL31:AL43"/>
    <mergeCell ref="AM31:AM43"/>
    <mergeCell ref="AN31:AN43"/>
    <mergeCell ref="AA31:AA43"/>
    <mergeCell ref="AB31:AB43"/>
    <mergeCell ref="P23:P29"/>
    <mergeCell ref="Q23:Q27"/>
    <mergeCell ref="T23:T29"/>
    <mergeCell ref="U23:U29"/>
    <mergeCell ref="V23:V29"/>
    <mergeCell ref="W23:W29"/>
    <mergeCell ref="X23:X29"/>
    <mergeCell ref="Y23:Y29"/>
    <mergeCell ref="Z23:Z29"/>
    <mergeCell ref="AC31:AC43"/>
    <mergeCell ref="AD31:AD43"/>
    <mergeCell ref="AE31:AE43"/>
    <mergeCell ref="AF31:AF43"/>
    <mergeCell ref="AG31:AG43"/>
    <mergeCell ref="AH31:AH43"/>
    <mergeCell ref="AI31:AI43"/>
    <mergeCell ref="AJ31:AJ43"/>
    <mergeCell ref="AK31:AK43"/>
    <mergeCell ref="AG23:AG29"/>
    <mergeCell ref="G58:G74"/>
    <mergeCell ref="H58:H74"/>
    <mergeCell ref="I58:I74"/>
    <mergeCell ref="J58:J74"/>
    <mergeCell ref="K58:K74"/>
    <mergeCell ref="L58:L74"/>
    <mergeCell ref="G41:G43"/>
    <mergeCell ref="H41:H43"/>
    <mergeCell ref="I41:I43"/>
    <mergeCell ref="J41:J43"/>
    <mergeCell ref="AA45:AA56"/>
    <mergeCell ref="AB45:AB56"/>
    <mergeCell ref="AC45:AC56"/>
    <mergeCell ref="AD45:AD56"/>
    <mergeCell ref="AE45:AE56"/>
    <mergeCell ref="AF45:AF56"/>
    <mergeCell ref="AA58:AA74"/>
    <mergeCell ref="AB58:AB74"/>
    <mergeCell ref="AC58:AC74"/>
    <mergeCell ref="AD58:AD74"/>
    <mergeCell ref="AE58:AE74"/>
    <mergeCell ref="AF58:AF74"/>
    <mergeCell ref="AM77:AM93"/>
    <mergeCell ref="AN77:AN93"/>
    <mergeCell ref="AC94:AC97"/>
    <mergeCell ref="AD94:AD97"/>
    <mergeCell ref="AE94:AE97"/>
    <mergeCell ref="AF94:AF97"/>
    <mergeCell ref="M58:M74"/>
    <mergeCell ref="N58:N74"/>
    <mergeCell ref="O58:O74"/>
    <mergeCell ref="P58:P74"/>
    <mergeCell ref="Q58:Q61"/>
    <mergeCell ref="T58:T74"/>
    <mergeCell ref="U58:U74"/>
    <mergeCell ref="V58:V74"/>
    <mergeCell ref="W58:W74"/>
    <mergeCell ref="X58:X74"/>
    <mergeCell ref="Y58:Y74"/>
    <mergeCell ref="Z58:Z74"/>
    <mergeCell ref="AD77:AD93"/>
    <mergeCell ref="AE77:AE93"/>
    <mergeCell ref="AF77:AF93"/>
    <mergeCell ref="AG77:AG93"/>
    <mergeCell ref="AH77:AH93"/>
    <mergeCell ref="AI77:AI93"/>
    <mergeCell ref="AJ77:AJ93"/>
    <mergeCell ref="AK77:AK93"/>
    <mergeCell ref="AL77:AL93"/>
    <mergeCell ref="AJ114:AJ120"/>
    <mergeCell ref="AK114:AK120"/>
    <mergeCell ref="AL114:AL120"/>
    <mergeCell ref="AM114:AM120"/>
    <mergeCell ref="AF109:AF112"/>
    <mergeCell ref="AG109:AG112"/>
    <mergeCell ref="AH109:AH112"/>
    <mergeCell ref="AI109:AI112"/>
    <mergeCell ref="AJ109:AJ112"/>
    <mergeCell ref="AK109:AK112"/>
    <mergeCell ref="AL109:AL112"/>
    <mergeCell ref="AM109:AM112"/>
    <mergeCell ref="AG94:AG97"/>
    <mergeCell ref="AH94:AH97"/>
    <mergeCell ref="AI94:AI97"/>
    <mergeCell ref="AJ94:AJ97"/>
    <mergeCell ref="AK94:AK97"/>
    <mergeCell ref="AL94:AL97"/>
    <mergeCell ref="AM94:AM97"/>
    <mergeCell ref="AG99:AG101"/>
    <mergeCell ref="AH99:AH101"/>
    <mergeCell ref="A141:I141"/>
    <mergeCell ref="AD123:AD132"/>
    <mergeCell ref="AE123:AE132"/>
    <mergeCell ref="AF123:AF132"/>
    <mergeCell ref="AG123:AG132"/>
    <mergeCell ref="AH123:AH132"/>
    <mergeCell ref="AI123:AI132"/>
    <mergeCell ref="AF114:AF120"/>
    <mergeCell ref="AG114:AG120"/>
    <mergeCell ref="AH114:AH120"/>
    <mergeCell ref="AI114:AI120"/>
    <mergeCell ref="K7:K9"/>
    <mergeCell ref="L7:L9"/>
    <mergeCell ref="M7:M9"/>
    <mergeCell ref="N7:N9"/>
    <mergeCell ref="A137:I137"/>
    <mergeCell ref="A138:I138"/>
    <mergeCell ref="AH7:AJ8"/>
    <mergeCell ref="AL7:AL9"/>
    <mergeCell ref="AM7:AM9"/>
    <mergeCell ref="G23:G29"/>
    <mergeCell ref="H23:H29"/>
    <mergeCell ref="I23:I29"/>
    <mergeCell ref="J23:J29"/>
    <mergeCell ref="K23:K29"/>
    <mergeCell ref="L23:L29"/>
    <mergeCell ref="M23:M29"/>
    <mergeCell ref="N23:N29"/>
    <mergeCell ref="O23:O29"/>
    <mergeCell ref="AA23:AA29"/>
    <mergeCell ref="AB23:AB29"/>
    <mergeCell ref="AC23:AC29"/>
    <mergeCell ref="AD23:AD29"/>
    <mergeCell ref="AE23:AE29"/>
    <mergeCell ref="AF23:AF29"/>
    <mergeCell ref="AN7:AN9"/>
    <mergeCell ref="E13:F20"/>
    <mergeCell ref="G13:G16"/>
    <mergeCell ref="H13:H16"/>
    <mergeCell ref="I13:I16"/>
    <mergeCell ref="J13:J16"/>
    <mergeCell ref="K13:K20"/>
    <mergeCell ref="L13:L20"/>
    <mergeCell ref="M13:M20"/>
    <mergeCell ref="N13:N16"/>
    <mergeCell ref="O13:O20"/>
    <mergeCell ref="P13:P20"/>
    <mergeCell ref="Q13:Q16"/>
    <mergeCell ref="V13:V20"/>
    <mergeCell ref="W13:W20"/>
    <mergeCell ref="X13:X20"/>
    <mergeCell ref="Y13:Y20"/>
    <mergeCell ref="Z13:Z20"/>
    <mergeCell ref="AA13:AA20"/>
    <mergeCell ref="F7:F9"/>
    <mergeCell ref="G7:G9"/>
    <mergeCell ref="AK13:AK20"/>
    <mergeCell ref="AL13:AL20"/>
    <mergeCell ref="AM13:AM20"/>
    <mergeCell ref="AN13:AN20"/>
    <mergeCell ref="G17:G20"/>
    <mergeCell ref="H17:H20"/>
    <mergeCell ref="I17:I20"/>
    <mergeCell ref="J17:J20"/>
    <mergeCell ref="N17:N20"/>
    <mergeCell ref="Q17:Q20"/>
    <mergeCell ref="AB13:AB20"/>
    <mergeCell ref="AC13:AC20"/>
    <mergeCell ref="AD13:AD20"/>
    <mergeCell ref="AE13:AE20"/>
    <mergeCell ref="AF13:AF20"/>
    <mergeCell ref="AG13:AG20"/>
    <mergeCell ref="AH13:AH20"/>
    <mergeCell ref="AI13:AI20"/>
    <mergeCell ref="AJ13:AJ20"/>
    <mergeCell ref="AH23:AH29"/>
    <mergeCell ref="AI23:AI29"/>
    <mergeCell ref="AJ23:AJ29"/>
    <mergeCell ref="AK23:AK29"/>
    <mergeCell ref="AL23:AL29"/>
    <mergeCell ref="AM23:AM29"/>
    <mergeCell ref="AN23:AN29"/>
    <mergeCell ref="Q28:Q29"/>
    <mergeCell ref="G31:G37"/>
    <mergeCell ref="H31:H37"/>
    <mergeCell ref="I31:I37"/>
    <mergeCell ref="J31:J37"/>
    <mergeCell ref="K31:K43"/>
    <mergeCell ref="L31:L43"/>
    <mergeCell ref="M31:M43"/>
    <mergeCell ref="N31:N37"/>
    <mergeCell ref="O31:O43"/>
    <mergeCell ref="P31:P43"/>
    <mergeCell ref="Q31:Q37"/>
    <mergeCell ref="T31:T43"/>
    <mergeCell ref="U31:U43"/>
    <mergeCell ref="V31:V43"/>
    <mergeCell ref="W31:W43"/>
    <mergeCell ref="X31:X43"/>
    <mergeCell ref="Y31:Y43"/>
    <mergeCell ref="Z31:Z43"/>
    <mergeCell ref="G38:G40"/>
    <mergeCell ref="H38:H40"/>
    <mergeCell ref="I38:I40"/>
    <mergeCell ref="J38:J40"/>
    <mergeCell ref="N38:N40"/>
    <mergeCell ref="Q38:Q40"/>
    <mergeCell ref="G45:G50"/>
    <mergeCell ref="H45:H50"/>
    <mergeCell ref="I45:I50"/>
    <mergeCell ref="J45:J50"/>
    <mergeCell ref="K45:K56"/>
    <mergeCell ref="L45:L56"/>
    <mergeCell ref="M45:M56"/>
    <mergeCell ref="N45:N50"/>
    <mergeCell ref="O45:O56"/>
    <mergeCell ref="P45:P56"/>
    <mergeCell ref="Q45:Q50"/>
    <mergeCell ref="Y45:Y56"/>
    <mergeCell ref="Z45:Z56"/>
    <mergeCell ref="T45:T56"/>
    <mergeCell ref="N41:N43"/>
    <mergeCell ref="Q41:Q43"/>
    <mergeCell ref="AG45:AG56"/>
    <mergeCell ref="AH45:AH56"/>
    <mergeCell ref="AI45:AI56"/>
    <mergeCell ref="AJ45:AJ56"/>
    <mergeCell ref="AK45:AK56"/>
    <mergeCell ref="AL45:AL56"/>
    <mergeCell ref="AM45:AM56"/>
    <mergeCell ref="AN45:AN56"/>
    <mergeCell ref="G51:G53"/>
    <mergeCell ref="H51:H53"/>
    <mergeCell ref="I51:I53"/>
    <mergeCell ref="J51:J53"/>
    <mergeCell ref="N51:N53"/>
    <mergeCell ref="Q51:Q53"/>
    <mergeCell ref="G54:G56"/>
    <mergeCell ref="H54:H56"/>
    <mergeCell ref="I54:I56"/>
    <mergeCell ref="J54:J56"/>
    <mergeCell ref="N54:N56"/>
    <mergeCell ref="Q54:Q56"/>
    <mergeCell ref="U45:U56"/>
    <mergeCell ref="V45:V56"/>
    <mergeCell ref="W45:W56"/>
    <mergeCell ref="X45:X56"/>
    <mergeCell ref="AG58:AG74"/>
    <mergeCell ref="AH58:AH74"/>
    <mergeCell ref="AI58:AI74"/>
    <mergeCell ref="AJ58:AJ74"/>
    <mergeCell ref="AK58:AK74"/>
    <mergeCell ref="AL58:AL74"/>
    <mergeCell ref="AM58:AM74"/>
    <mergeCell ref="AN58:AN74"/>
    <mergeCell ref="Q62:Q74"/>
    <mergeCell ref="Q77:Q87"/>
    <mergeCell ref="T77:T93"/>
    <mergeCell ref="U77:U93"/>
    <mergeCell ref="V77:W93"/>
    <mergeCell ref="X77:X93"/>
    <mergeCell ref="Y77:Y93"/>
    <mergeCell ref="Z77:Z93"/>
    <mergeCell ref="AA77:AA93"/>
    <mergeCell ref="G77:G93"/>
    <mergeCell ref="H77:H93"/>
    <mergeCell ref="I77:I93"/>
    <mergeCell ref="J77:J93"/>
    <mergeCell ref="K77:K93"/>
    <mergeCell ref="L77:L93"/>
    <mergeCell ref="M77:M93"/>
    <mergeCell ref="N77:N93"/>
    <mergeCell ref="O77:O93"/>
    <mergeCell ref="AB77:AB93"/>
    <mergeCell ref="AC77:AC93"/>
    <mergeCell ref="Q88:Q93"/>
    <mergeCell ref="G94:G97"/>
    <mergeCell ref="H94:H97"/>
    <mergeCell ref="I94:I97"/>
    <mergeCell ref="J94:J97"/>
    <mergeCell ref="K94:K97"/>
    <mergeCell ref="L94:L97"/>
    <mergeCell ref="M94:M97"/>
    <mergeCell ref="N94:N97"/>
    <mergeCell ref="O94:O97"/>
    <mergeCell ref="P94:P97"/>
    <mergeCell ref="Q94:Q97"/>
    <mergeCell ref="T94:T97"/>
    <mergeCell ref="U94:U97"/>
    <mergeCell ref="V94:V97"/>
    <mergeCell ref="W94:W97"/>
    <mergeCell ref="X94:X97"/>
    <mergeCell ref="Y94:Y97"/>
    <mergeCell ref="Z94:Z97"/>
    <mergeCell ref="AA94:AA97"/>
    <mergeCell ref="AB94:AB97"/>
    <mergeCell ref="P77:P93"/>
    <mergeCell ref="AN94:AN97"/>
    <mergeCell ref="G99:G101"/>
    <mergeCell ref="H99:H101"/>
    <mergeCell ref="I99:I101"/>
    <mergeCell ref="J99:J101"/>
    <mergeCell ref="K99:K101"/>
    <mergeCell ref="L99:L101"/>
    <mergeCell ref="M99:M101"/>
    <mergeCell ref="N99:N101"/>
    <mergeCell ref="O99:O101"/>
    <mergeCell ref="P99:P101"/>
    <mergeCell ref="Q99:Q100"/>
    <mergeCell ref="T99:T101"/>
    <mergeCell ref="U99:U101"/>
    <mergeCell ref="V99:W101"/>
    <mergeCell ref="X99:X101"/>
    <mergeCell ref="Y99:Y101"/>
    <mergeCell ref="Z99:Z101"/>
    <mergeCell ref="AA99:AA101"/>
    <mergeCell ref="AB99:AB101"/>
    <mergeCell ref="AC99:AC101"/>
    <mergeCell ref="AD99:AD101"/>
    <mergeCell ref="AE99:AE101"/>
    <mergeCell ref="AF99:AF101"/>
    <mergeCell ref="AI99:AI101"/>
    <mergeCell ref="AJ99:AJ101"/>
    <mergeCell ref="AK99:AK101"/>
    <mergeCell ref="AL99:AL101"/>
    <mergeCell ref="AM99:AM101"/>
    <mergeCell ref="AN99:AN101"/>
    <mergeCell ref="G102:G103"/>
    <mergeCell ref="H102:H103"/>
    <mergeCell ref="I102:I103"/>
    <mergeCell ref="J102:J103"/>
    <mergeCell ref="K102:K103"/>
    <mergeCell ref="L102:L103"/>
    <mergeCell ref="M102:M103"/>
    <mergeCell ref="N102:N103"/>
    <mergeCell ref="O102:O103"/>
    <mergeCell ref="P102:P103"/>
    <mergeCell ref="T102:T103"/>
    <mergeCell ref="U102:U103"/>
    <mergeCell ref="V102:W103"/>
    <mergeCell ref="X102:X103"/>
    <mergeCell ref="Y102:Y103"/>
    <mergeCell ref="Z102:Z103"/>
    <mergeCell ref="AA102:AA103"/>
    <mergeCell ref="AB102:AB103"/>
    <mergeCell ref="AC102:AC103"/>
    <mergeCell ref="AD102:AD103"/>
    <mergeCell ref="AE102:AE103"/>
    <mergeCell ref="AF102:AF103"/>
    <mergeCell ref="AG102:AG103"/>
    <mergeCell ref="AH102:AH103"/>
    <mergeCell ref="AI102:AI103"/>
    <mergeCell ref="AJ102:AJ103"/>
    <mergeCell ref="AK102:AK103"/>
    <mergeCell ref="AL102:AL103"/>
    <mergeCell ref="AM102:AM103"/>
    <mergeCell ref="AN102:AN103"/>
    <mergeCell ref="G105:G107"/>
    <mergeCell ref="H105:H107"/>
    <mergeCell ref="I105:I107"/>
    <mergeCell ref="J105:J107"/>
    <mergeCell ref="K105:K107"/>
    <mergeCell ref="L105:L107"/>
    <mergeCell ref="M105:M107"/>
    <mergeCell ref="N105:N107"/>
    <mergeCell ref="O105:O107"/>
    <mergeCell ref="P105:P107"/>
    <mergeCell ref="Q105:Q106"/>
    <mergeCell ref="T105:T107"/>
    <mergeCell ref="U105:U107"/>
    <mergeCell ref="V105:W107"/>
    <mergeCell ref="X105:X107"/>
    <mergeCell ref="Y105:Y107"/>
    <mergeCell ref="Z105:Z107"/>
    <mergeCell ref="AA105:AA107"/>
    <mergeCell ref="AB105:AB107"/>
    <mergeCell ref="AC105:AC107"/>
    <mergeCell ref="AD105:AD107"/>
    <mergeCell ref="AE105:AE107"/>
    <mergeCell ref="AF105:AF107"/>
    <mergeCell ref="AG105:AG107"/>
    <mergeCell ref="AH105:AH107"/>
    <mergeCell ref="AI105:AI107"/>
    <mergeCell ref="AJ105:AJ107"/>
    <mergeCell ref="AK105:AK107"/>
    <mergeCell ref="AL105:AL107"/>
    <mergeCell ref="AM105:AM107"/>
    <mergeCell ref="AN105:AN107"/>
    <mergeCell ref="G109:G112"/>
    <mergeCell ref="H109:H112"/>
    <mergeCell ref="I109:I112"/>
    <mergeCell ref="J109:J112"/>
    <mergeCell ref="K109:K112"/>
    <mergeCell ref="L109:L112"/>
    <mergeCell ref="M109:M112"/>
    <mergeCell ref="N109:N112"/>
    <mergeCell ref="O109:O112"/>
    <mergeCell ref="P109:P112"/>
    <mergeCell ref="Q109:Q110"/>
    <mergeCell ref="T109:T112"/>
    <mergeCell ref="U109:U112"/>
    <mergeCell ref="V109:V112"/>
    <mergeCell ref="W109:W112"/>
    <mergeCell ref="X109:X112"/>
    <mergeCell ref="Y109:Y112"/>
    <mergeCell ref="Z109:Z112"/>
    <mergeCell ref="AA109:AA112"/>
    <mergeCell ref="AB109:AB112"/>
    <mergeCell ref="AC109:AC112"/>
    <mergeCell ref="AD109:AD112"/>
    <mergeCell ref="AE109:AE112"/>
    <mergeCell ref="AN109:AN112"/>
    <mergeCell ref="Q111:Q112"/>
    <mergeCell ref="G114:G120"/>
    <mergeCell ref="H114:H120"/>
    <mergeCell ref="I114:I120"/>
    <mergeCell ref="J114:J120"/>
    <mergeCell ref="L114:L120"/>
    <mergeCell ref="M114:M120"/>
    <mergeCell ref="N114:N120"/>
    <mergeCell ref="O114:O120"/>
    <mergeCell ref="P114:P120"/>
    <mergeCell ref="Q114:Q116"/>
    <mergeCell ref="T114:T120"/>
    <mergeCell ref="U114:U120"/>
    <mergeCell ref="V114:V120"/>
    <mergeCell ref="W114:W120"/>
    <mergeCell ref="X114:X120"/>
    <mergeCell ref="Y114:Y120"/>
    <mergeCell ref="Z114:Z120"/>
    <mergeCell ref="AA114:AA120"/>
    <mergeCell ref="AB114:AB120"/>
    <mergeCell ref="AC114:AC120"/>
    <mergeCell ref="AD114:AD120"/>
    <mergeCell ref="AE114:AE120"/>
    <mergeCell ref="AN114:AN120"/>
    <mergeCell ref="Q117:Q120"/>
    <mergeCell ref="C122:D132"/>
    <mergeCell ref="G123:G129"/>
    <mergeCell ref="H123:H129"/>
    <mergeCell ref="I123:I129"/>
    <mergeCell ref="J123:J129"/>
    <mergeCell ref="K123:K130"/>
    <mergeCell ref="L123:L132"/>
    <mergeCell ref="M123:M132"/>
    <mergeCell ref="N123:N129"/>
    <mergeCell ref="O123:O132"/>
    <mergeCell ref="P123:P132"/>
    <mergeCell ref="Q123:Q130"/>
    <mergeCell ref="T123:T130"/>
    <mergeCell ref="U123:U130"/>
    <mergeCell ref="V123:V132"/>
    <mergeCell ref="W123:W132"/>
    <mergeCell ref="X123:X132"/>
    <mergeCell ref="Y123:Y132"/>
    <mergeCell ref="Z123:Z132"/>
    <mergeCell ref="AA123:AA132"/>
    <mergeCell ref="AB123:AB132"/>
    <mergeCell ref="AC123:AC132"/>
    <mergeCell ref="AJ123:AJ132"/>
    <mergeCell ref="AK123:AK132"/>
    <mergeCell ref="AL123:AL132"/>
    <mergeCell ref="AM123:AM132"/>
    <mergeCell ref="AN123:AN132"/>
    <mergeCell ref="K131:K132"/>
    <mergeCell ref="Q131:Q132"/>
    <mergeCell ref="U131:U132"/>
    <mergeCell ref="A133:N133"/>
  </mergeCells>
  <pageMargins left="0.7" right="0.7" top="0.75" bottom="0.75" header="0.3" footer="0.3"/>
  <pageSetup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R28"/>
  <sheetViews>
    <sheetView showGridLines="0" zoomScale="60" zoomScaleNormal="60" workbookViewId="0">
      <pane ySplit="9" topLeftCell="A10" activePane="bottomLeft" state="frozen"/>
      <selection pane="bottomLeft" activeCell="A10" sqref="A10"/>
    </sheetView>
  </sheetViews>
  <sheetFormatPr baseColWidth="10" defaultColWidth="11.42578125" defaultRowHeight="14.25" x14ac:dyDescent="0.2"/>
  <cols>
    <col min="1" max="1" width="13.28515625" style="477" customWidth="1"/>
    <col min="2" max="2" width="8.42578125" style="477" customWidth="1"/>
    <col min="3" max="3" width="10.42578125" style="477" customWidth="1"/>
    <col min="4" max="4" width="15.5703125" style="477" customWidth="1"/>
    <col min="5" max="5" width="8" style="477" customWidth="1"/>
    <col min="6" max="6" width="12.140625" style="477" customWidth="1"/>
    <col min="7" max="7" width="15.140625" style="477" customWidth="1"/>
    <col min="8" max="8" width="25.140625" style="477" customWidth="1"/>
    <col min="9" max="9" width="1.28515625" style="477" customWidth="1"/>
    <col min="10" max="10" width="16" style="477" customWidth="1"/>
    <col min="11" max="11" width="23" style="477" customWidth="1"/>
    <col min="12" max="12" width="20.5703125" style="477" customWidth="1"/>
    <col min="13" max="13" width="11.42578125" style="477" customWidth="1"/>
    <col min="14" max="14" width="10.85546875" style="477" customWidth="1"/>
    <col min="15" max="15" width="33.42578125" style="477" customWidth="1"/>
    <col min="16" max="16" width="21.7109375" style="477" customWidth="1"/>
    <col min="17" max="17" width="19.85546875" style="477" customWidth="1"/>
    <col min="18" max="18" width="14.28515625" style="477" customWidth="1"/>
    <col min="19" max="19" width="23.28515625" style="477" customWidth="1"/>
    <col min="20" max="20" width="19.140625" style="477" customWidth="1"/>
    <col min="21" max="21" width="26.5703125" style="477" customWidth="1"/>
    <col min="22" max="22" width="40" style="477" customWidth="1"/>
    <col min="23" max="23" width="23.85546875" style="477" customWidth="1"/>
    <col min="24" max="24" width="10.7109375" style="477" customWidth="1"/>
    <col min="25" max="25" width="14.85546875" style="477" customWidth="1"/>
    <col min="26" max="41" width="10.7109375" style="477" customWidth="1"/>
    <col min="42" max="42" width="18.42578125" style="477" customWidth="1"/>
    <col min="43" max="43" width="17.5703125" style="477" customWidth="1"/>
    <col min="44" max="44" width="24.42578125" style="477" customWidth="1"/>
    <col min="45" max="57" width="14.85546875" style="477" customWidth="1"/>
    <col min="58" max="16384" width="11.42578125" style="477"/>
  </cols>
  <sheetData>
    <row r="1" spans="1:44" ht="15" customHeight="1" x14ac:dyDescent="0.25">
      <c r="A1" s="2513" t="s">
        <v>2376</v>
      </c>
      <c r="B1" s="2514"/>
      <c r="C1" s="2514"/>
      <c r="D1" s="2514"/>
      <c r="E1" s="2514"/>
      <c r="F1" s="2514"/>
      <c r="G1" s="2514"/>
      <c r="H1" s="2514"/>
      <c r="I1" s="2514"/>
      <c r="J1" s="2514"/>
      <c r="K1" s="2514"/>
      <c r="L1" s="2514"/>
      <c r="M1" s="2514"/>
      <c r="N1" s="2514"/>
      <c r="O1" s="2514"/>
      <c r="P1" s="2514"/>
      <c r="Q1" s="2514"/>
      <c r="R1" s="2514"/>
      <c r="S1" s="2514"/>
      <c r="T1" s="2514"/>
      <c r="U1" s="2514"/>
      <c r="V1" s="2514"/>
      <c r="W1" s="2514"/>
      <c r="X1" s="2514"/>
      <c r="Y1" s="2514"/>
      <c r="Z1" s="2514"/>
      <c r="AA1" s="2514"/>
      <c r="AB1" s="2514"/>
      <c r="AC1" s="2514"/>
      <c r="AD1" s="2514"/>
      <c r="AE1" s="2514"/>
      <c r="AF1" s="2514"/>
      <c r="AG1" s="2514"/>
      <c r="AH1" s="2514"/>
      <c r="AI1" s="2514"/>
      <c r="AJ1" s="2514"/>
      <c r="AK1" s="2514"/>
      <c r="AL1" s="2514"/>
      <c r="AM1" s="2514"/>
      <c r="AN1" s="2514"/>
      <c r="AO1" s="2514"/>
      <c r="AP1" s="2514"/>
      <c r="AQ1" s="807" t="s">
        <v>0</v>
      </c>
      <c r="AR1" s="808" t="s">
        <v>1</v>
      </c>
    </row>
    <row r="2" spans="1:44" ht="15" customHeight="1" x14ac:dyDescent="0.25">
      <c r="A2" s="2513"/>
      <c r="B2" s="2514"/>
      <c r="C2" s="2514"/>
      <c r="D2" s="2514"/>
      <c r="E2" s="2514"/>
      <c r="F2" s="2514"/>
      <c r="G2" s="2514"/>
      <c r="H2" s="2514"/>
      <c r="I2" s="2514"/>
      <c r="J2" s="2514"/>
      <c r="K2" s="2514"/>
      <c r="L2" s="2514"/>
      <c r="M2" s="2514"/>
      <c r="N2" s="2514"/>
      <c r="O2" s="2514"/>
      <c r="P2" s="2514"/>
      <c r="Q2" s="2514"/>
      <c r="R2" s="2514"/>
      <c r="S2" s="2514"/>
      <c r="T2" s="2514"/>
      <c r="U2" s="2514"/>
      <c r="V2" s="2514"/>
      <c r="W2" s="2514"/>
      <c r="X2" s="2514"/>
      <c r="Y2" s="2514"/>
      <c r="Z2" s="2514"/>
      <c r="AA2" s="2514"/>
      <c r="AB2" s="2514"/>
      <c r="AC2" s="2514"/>
      <c r="AD2" s="2514"/>
      <c r="AE2" s="2514"/>
      <c r="AF2" s="2514"/>
      <c r="AG2" s="2514"/>
      <c r="AH2" s="2514"/>
      <c r="AI2" s="2514"/>
      <c r="AJ2" s="2514"/>
      <c r="AK2" s="2514"/>
      <c r="AL2" s="2514"/>
      <c r="AM2" s="2514"/>
      <c r="AN2" s="2514"/>
      <c r="AO2" s="2514"/>
      <c r="AP2" s="2514"/>
      <c r="AQ2" s="809" t="s">
        <v>2</v>
      </c>
      <c r="AR2" s="810">
        <v>6</v>
      </c>
    </row>
    <row r="3" spans="1:44" ht="15" customHeight="1" x14ac:dyDescent="0.25">
      <c r="A3" s="2513"/>
      <c r="B3" s="2514"/>
      <c r="C3" s="2514"/>
      <c r="D3" s="2514"/>
      <c r="E3" s="2514"/>
      <c r="F3" s="2514"/>
      <c r="G3" s="2514"/>
      <c r="H3" s="2514"/>
      <c r="I3" s="2514"/>
      <c r="J3" s="2514"/>
      <c r="K3" s="2514"/>
      <c r="L3" s="2514"/>
      <c r="M3" s="2514"/>
      <c r="N3" s="2514"/>
      <c r="O3" s="2514"/>
      <c r="P3" s="2514"/>
      <c r="Q3" s="2514"/>
      <c r="R3" s="2514"/>
      <c r="S3" s="2514"/>
      <c r="T3" s="2514"/>
      <c r="U3" s="2514"/>
      <c r="V3" s="2514"/>
      <c r="W3" s="2514"/>
      <c r="X3" s="2514"/>
      <c r="Y3" s="2514"/>
      <c r="Z3" s="2514"/>
      <c r="AA3" s="2514"/>
      <c r="AB3" s="2514"/>
      <c r="AC3" s="2514"/>
      <c r="AD3" s="2514"/>
      <c r="AE3" s="2514"/>
      <c r="AF3" s="2514"/>
      <c r="AG3" s="2514"/>
      <c r="AH3" s="2514"/>
      <c r="AI3" s="2514"/>
      <c r="AJ3" s="2514"/>
      <c r="AK3" s="2514"/>
      <c r="AL3" s="2514"/>
      <c r="AM3" s="2514"/>
      <c r="AN3" s="2514"/>
      <c r="AO3" s="2514"/>
      <c r="AP3" s="2514"/>
      <c r="AQ3" s="811" t="s">
        <v>3</v>
      </c>
      <c r="AR3" s="812" t="s">
        <v>4</v>
      </c>
    </row>
    <row r="4" spans="1:44" s="478" customFormat="1" ht="15" customHeight="1" x14ac:dyDescent="0.2">
      <c r="A4" s="2515"/>
      <c r="B4" s="2367"/>
      <c r="C4" s="2367"/>
      <c r="D4" s="2367"/>
      <c r="E4" s="2367"/>
      <c r="F4" s="2367"/>
      <c r="G4" s="2367"/>
      <c r="H4" s="2367"/>
      <c r="I4" s="2367"/>
      <c r="J4" s="2367"/>
      <c r="K4" s="2367"/>
      <c r="L4" s="2367"/>
      <c r="M4" s="2367"/>
      <c r="N4" s="2367"/>
      <c r="O4" s="2367"/>
      <c r="P4" s="2367"/>
      <c r="Q4" s="2367"/>
      <c r="R4" s="2367"/>
      <c r="S4" s="2367"/>
      <c r="T4" s="2367"/>
      <c r="U4" s="2367"/>
      <c r="V4" s="2367"/>
      <c r="W4" s="2367"/>
      <c r="X4" s="2367"/>
      <c r="Y4" s="2367"/>
      <c r="Z4" s="2367"/>
      <c r="AA4" s="2367"/>
      <c r="AB4" s="2367"/>
      <c r="AC4" s="2367"/>
      <c r="AD4" s="2367"/>
      <c r="AE4" s="2367"/>
      <c r="AF4" s="2367"/>
      <c r="AG4" s="2367"/>
      <c r="AH4" s="2367"/>
      <c r="AI4" s="2367"/>
      <c r="AJ4" s="2367"/>
      <c r="AK4" s="2367"/>
      <c r="AL4" s="2367"/>
      <c r="AM4" s="2367"/>
      <c r="AN4" s="2367"/>
      <c r="AO4" s="2367"/>
      <c r="AP4" s="2367"/>
      <c r="AQ4" s="813" t="s">
        <v>5</v>
      </c>
      <c r="AR4" s="814" t="s">
        <v>6</v>
      </c>
    </row>
    <row r="5" spans="1:44" ht="15.75" x14ac:dyDescent="0.2">
      <c r="A5" s="2516" t="s">
        <v>7</v>
      </c>
      <c r="B5" s="2368"/>
      <c r="C5" s="2368"/>
      <c r="D5" s="2368"/>
      <c r="E5" s="2368"/>
      <c r="F5" s="2368"/>
      <c r="G5" s="2368"/>
      <c r="H5" s="2368"/>
      <c r="I5" s="2368"/>
      <c r="J5" s="2368"/>
      <c r="K5" s="2368"/>
      <c r="L5" s="2368"/>
      <c r="M5" s="2368"/>
      <c r="N5" s="3501"/>
      <c r="O5" s="438"/>
      <c r="P5" s="438"/>
      <c r="Q5" s="2369" t="s">
        <v>8</v>
      </c>
      <c r="R5" s="2369"/>
      <c r="S5" s="2369"/>
      <c r="T5" s="2369"/>
      <c r="U5" s="2369"/>
      <c r="V5" s="2369"/>
      <c r="W5" s="2369"/>
      <c r="X5" s="2369"/>
      <c r="Y5" s="2369"/>
      <c r="Z5" s="2369"/>
      <c r="AA5" s="2369"/>
      <c r="AB5" s="2369"/>
      <c r="AC5" s="2369"/>
      <c r="AD5" s="2369"/>
      <c r="AE5" s="2369"/>
      <c r="AF5" s="2369"/>
      <c r="AG5" s="2369"/>
      <c r="AH5" s="2369"/>
      <c r="AI5" s="2369"/>
      <c r="AJ5" s="2369"/>
      <c r="AK5" s="2369"/>
      <c r="AL5" s="2369"/>
      <c r="AM5" s="2369"/>
      <c r="AN5" s="2369"/>
      <c r="AO5" s="2369"/>
      <c r="AP5" s="2369"/>
      <c r="AQ5" s="2369"/>
      <c r="AR5" s="2519"/>
    </row>
    <row r="6" spans="1:44" ht="15.75" x14ac:dyDescent="0.2">
      <c r="A6" s="2517"/>
      <c r="B6" s="2518"/>
      <c r="C6" s="2518"/>
      <c r="D6" s="2518"/>
      <c r="E6" s="2518"/>
      <c r="F6" s="2518"/>
      <c r="G6" s="2518"/>
      <c r="H6" s="2518"/>
      <c r="I6" s="2518"/>
      <c r="J6" s="2518"/>
      <c r="K6" s="2518"/>
      <c r="L6" s="2518"/>
      <c r="M6" s="2518"/>
      <c r="N6" s="2521"/>
      <c r="O6" s="438"/>
      <c r="P6" s="439"/>
      <c r="Q6" s="2866"/>
      <c r="R6" s="2867"/>
      <c r="S6" s="2867"/>
      <c r="T6" s="2867"/>
      <c r="U6" s="2867"/>
      <c r="V6" s="2867"/>
      <c r="W6" s="2867"/>
      <c r="X6" s="2867"/>
      <c r="Y6" s="2868"/>
      <c r="Z6" s="11"/>
      <c r="AA6" s="11"/>
      <c r="AB6" s="11"/>
      <c r="AC6" s="11"/>
      <c r="AD6" s="11"/>
      <c r="AE6" s="11"/>
      <c r="AF6" s="11"/>
      <c r="AG6" s="11"/>
      <c r="AH6" s="11"/>
      <c r="AI6" s="11"/>
      <c r="AJ6" s="11"/>
      <c r="AK6" s="11"/>
      <c r="AL6" s="11"/>
      <c r="AM6" s="11"/>
      <c r="AN6" s="11"/>
      <c r="AO6" s="11"/>
      <c r="AP6" s="2866"/>
      <c r="AQ6" s="2867"/>
      <c r="AR6" s="2869"/>
    </row>
    <row r="7" spans="1:44" ht="15.75" x14ac:dyDescent="0.2">
      <c r="A7" s="3502" t="s">
        <v>9</v>
      </c>
      <c r="B7" s="2784" t="s">
        <v>10</v>
      </c>
      <c r="C7" s="2784"/>
      <c r="D7" s="2784" t="s">
        <v>9</v>
      </c>
      <c r="E7" s="2784" t="s">
        <v>11</v>
      </c>
      <c r="F7" s="2784"/>
      <c r="G7" s="2784" t="s">
        <v>9</v>
      </c>
      <c r="H7" s="2784" t="s">
        <v>12</v>
      </c>
      <c r="I7" s="2784"/>
      <c r="J7" s="2784" t="s">
        <v>9</v>
      </c>
      <c r="K7" s="2784" t="s">
        <v>13</v>
      </c>
      <c r="L7" s="2784" t="s">
        <v>14</v>
      </c>
      <c r="M7" s="2364" t="s">
        <v>15</v>
      </c>
      <c r="N7" s="2372"/>
      <c r="O7" s="2784" t="s">
        <v>16</v>
      </c>
      <c r="P7" s="2362" t="s">
        <v>17</v>
      </c>
      <c r="Q7" s="2784" t="s">
        <v>8</v>
      </c>
      <c r="R7" s="2784" t="s">
        <v>18</v>
      </c>
      <c r="S7" s="2784" t="s">
        <v>19</v>
      </c>
      <c r="T7" s="2784" t="s">
        <v>20</v>
      </c>
      <c r="U7" s="2784" t="s">
        <v>21</v>
      </c>
      <c r="V7" s="2784" t="s">
        <v>22</v>
      </c>
      <c r="W7" s="2364" t="s">
        <v>19</v>
      </c>
      <c r="X7" s="2362" t="s">
        <v>9</v>
      </c>
      <c r="Y7" s="2784" t="s">
        <v>23</v>
      </c>
      <c r="Z7" s="2381" t="s">
        <v>24</v>
      </c>
      <c r="AA7" s="2382"/>
      <c r="AB7" s="2383" t="s">
        <v>25</v>
      </c>
      <c r="AC7" s="2384"/>
      <c r="AD7" s="2384"/>
      <c r="AE7" s="2384"/>
      <c r="AF7" s="2385" t="s">
        <v>26</v>
      </c>
      <c r="AG7" s="2386"/>
      <c r="AH7" s="2386"/>
      <c r="AI7" s="2386"/>
      <c r="AJ7" s="2386"/>
      <c r="AK7" s="2386"/>
      <c r="AL7" s="2383" t="s">
        <v>27</v>
      </c>
      <c r="AM7" s="2384"/>
      <c r="AN7" s="2384"/>
      <c r="AO7" s="2524" t="s">
        <v>28</v>
      </c>
      <c r="AP7" s="2873" t="s">
        <v>29</v>
      </c>
      <c r="AQ7" s="2873" t="s">
        <v>30</v>
      </c>
      <c r="AR7" s="2789" t="s">
        <v>31</v>
      </c>
    </row>
    <row r="8" spans="1:44" ht="108.75" customHeight="1" x14ac:dyDescent="0.2">
      <c r="A8" s="3502"/>
      <c r="B8" s="2784"/>
      <c r="C8" s="2784"/>
      <c r="D8" s="2784"/>
      <c r="E8" s="2784"/>
      <c r="F8" s="2784"/>
      <c r="G8" s="2784"/>
      <c r="H8" s="2784"/>
      <c r="I8" s="2784"/>
      <c r="J8" s="2784"/>
      <c r="K8" s="2784"/>
      <c r="L8" s="2784"/>
      <c r="M8" s="2365"/>
      <c r="N8" s="3500"/>
      <c r="O8" s="2784"/>
      <c r="P8" s="2363"/>
      <c r="Q8" s="2784"/>
      <c r="R8" s="2784"/>
      <c r="S8" s="2784"/>
      <c r="T8" s="2784"/>
      <c r="U8" s="2784"/>
      <c r="V8" s="2784"/>
      <c r="W8" s="2373"/>
      <c r="X8" s="2363"/>
      <c r="Y8" s="2784"/>
      <c r="Z8" s="151" t="s">
        <v>32</v>
      </c>
      <c r="AA8" s="595" t="s">
        <v>33</v>
      </c>
      <c r="AB8" s="149" t="s">
        <v>34</v>
      </c>
      <c r="AC8" s="151" t="s">
        <v>35</v>
      </c>
      <c r="AD8" s="149" t="s">
        <v>68</v>
      </c>
      <c r="AE8" s="151" t="s">
        <v>37</v>
      </c>
      <c r="AF8" s="151" t="s">
        <v>38</v>
      </c>
      <c r="AG8" s="151" t="s">
        <v>39</v>
      </c>
      <c r="AH8" s="151" t="s">
        <v>40</v>
      </c>
      <c r="AI8" s="151" t="s">
        <v>41</v>
      </c>
      <c r="AJ8" s="151" t="s">
        <v>42</v>
      </c>
      <c r="AK8" s="151" t="s">
        <v>43</v>
      </c>
      <c r="AL8" s="151" t="s">
        <v>44</v>
      </c>
      <c r="AM8" s="151" t="s">
        <v>45</v>
      </c>
      <c r="AN8" s="151" t="s">
        <v>46</v>
      </c>
      <c r="AO8" s="2525"/>
      <c r="AP8" s="2874"/>
      <c r="AQ8" s="2874"/>
      <c r="AR8" s="2789"/>
    </row>
    <row r="9" spans="1:44" ht="15.75" x14ac:dyDescent="0.2">
      <c r="A9" s="3502"/>
      <c r="B9" s="2784"/>
      <c r="C9" s="2784"/>
      <c r="D9" s="2784"/>
      <c r="E9" s="2784"/>
      <c r="F9" s="2784"/>
      <c r="G9" s="2784"/>
      <c r="H9" s="2784"/>
      <c r="I9" s="2784"/>
      <c r="J9" s="2784"/>
      <c r="K9" s="2784"/>
      <c r="L9" s="2784"/>
      <c r="M9" s="359" t="s">
        <v>297</v>
      </c>
      <c r="N9" s="815" t="s">
        <v>1410</v>
      </c>
      <c r="O9" s="2784"/>
      <c r="P9" s="2363"/>
      <c r="Q9" s="2784"/>
      <c r="R9" s="2784"/>
      <c r="S9" s="2784"/>
      <c r="T9" s="2784"/>
      <c r="U9" s="2784"/>
      <c r="V9" s="2784"/>
      <c r="W9" s="359" t="s">
        <v>737</v>
      </c>
      <c r="X9" s="2534"/>
      <c r="Y9" s="2784"/>
      <c r="Z9" s="359" t="s">
        <v>297</v>
      </c>
      <c r="AA9" s="359" t="s">
        <v>297</v>
      </c>
      <c r="AB9" s="359" t="s">
        <v>297</v>
      </c>
      <c r="AC9" s="359" t="s">
        <v>297</v>
      </c>
      <c r="AD9" s="359" t="s">
        <v>297</v>
      </c>
      <c r="AE9" s="359" t="s">
        <v>297</v>
      </c>
      <c r="AF9" s="359" t="s">
        <v>297</v>
      </c>
      <c r="AG9" s="359" t="s">
        <v>297</v>
      </c>
      <c r="AH9" s="359" t="s">
        <v>297</v>
      </c>
      <c r="AI9" s="359" t="s">
        <v>297</v>
      </c>
      <c r="AJ9" s="359" t="s">
        <v>297</v>
      </c>
      <c r="AK9" s="359" t="s">
        <v>297</v>
      </c>
      <c r="AL9" s="359" t="s">
        <v>297</v>
      </c>
      <c r="AM9" s="359" t="s">
        <v>297</v>
      </c>
      <c r="AN9" s="359" t="s">
        <v>297</v>
      </c>
      <c r="AO9" s="359" t="s">
        <v>297</v>
      </c>
      <c r="AP9" s="360" t="s">
        <v>297</v>
      </c>
      <c r="AQ9" s="360" t="s">
        <v>297</v>
      </c>
      <c r="AR9" s="2789"/>
    </row>
    <row r="10" spans="1:44" ht="15.75" x14ac:dyDescent="0.2">
      <c r="A10" s="816">
        <v>5</v>
      </c>
      <c r="B10" s="162" t="s">
        <v>70</v>
      </c>
      <c r="C10" s="162"/>
      <c r="D10" s="162"/>
      <c r="E10" s="162"/>
      <c r="F10" s="162"/>
      <c r="G10" s="162"/>
      <c r="H10" s="162"/>
      <c r="I10" s="162"/>
      <c r="J10" s="162"/>
      <c r="K10" s="162"/>
      <c r="L10" s="162"/>
      <c r="M10" s="162"/>
      <c r="N10" s="162"/>
      <c r="O10" s="162"/>
      <c r="P10" s="162"/>
      <c r="Q10" s="162"/>
      <c r="R10" s="162"/>
      <c r="S10" s="162"/>
      <c r="T10" s="162"/>
      <c r="U10" s="162"/>
      <c r="V10" s="162"/>
      <c r="W10" s="162"/>
      <c r="X10" s="162"/>
      <c r="Y10" s="162"/>
      <c r="Z10" s="162"/>
      <c r="AA10" s="162"/>
      <c r="AB10" s="162"/>
      <c r="AC10" s="162"/>
      <c r="AD10" s="162"/>
      <c r="AE10" s="162"/>
      <c r="AF10" s="162"/>
      <c r="AG10" s="162"/>
      <c r="AH10" s="817"/>
      <c r="AI10" s="817"/>
      <c r="AJ10" s="817"/>
      <c r="AK10" s="817"/>
      <c r="AL10" s="817"/>
      <c r="AM10" s="817"/>
      <c r="AN10" s="817"/>
      <c r="AO10" s="817"/>
      <c r="AP10" s="817"/>
      <c r="AQ10" s="817"/>
      <c r="AR10" s="818"/>
    </row>
    <row r="11" spans="1:44" s="485" customFormat="1" ht="15.75" x14ac:dyDescent="0.2">
      <c r="A11" s="3491"/>
      <c r="B11" s="2591"/>
      <c r="C11" s="2591"/>
      <c r="D11" s="418">
        <v>25</v>
      </c>
      <c r="E11" s="3493" t="s">
        <v>142</v>
      </c>
      <c r="F11" s="3493"/>
      <c r="G11" s="3493"/>
      <c r="H11" s="3493"/>
      <c r="I11" s="3493"/>
      <c r="J11" s="3493"/>
      <c r="K11" s="3493"/>
      <c r="L11" s="3493"/>
      <c r="M11" s="3493"/>
      <c r="N11" s="3493"/>
      <c r="O11" s="3493"/>
      <c r="P11" s="3493"/>
      <c r="Q11" s="3493"/>
      <c r="R11" s="3493"/>
      <c r="S11" s="3493"/>
      <c r="T11" s="3493"/>
      <c r="U11" s="3493"/>
      <c r="V11" s="3493"/>
      <c r="W11" s="3493"/>
      <c r="X11" s="3493"/>
      <c r="Y11" s="3493"/>
      <c r="Z11" s="3493"/>
      <c r="AA11" s="3493"/>
      <c r="AB11" s="3493"/>
      <c r="AC11" s="3493"/>
      <c r="AD11" s="3493"/>
      <c r="AE11" s="3493"/>
      <c r="AF11" s="3493"/>
      <c r="AG11" s="3493"/>
      <c r="AH11" s="819"/>
      <c r="AI11" s="819"/>
      <c r="AJ11" s="819"/>
      <c r="AK11" s="819"/>
      <c r="AL11" s="819"/>
      <c r="AM11" s="819"/>
      <c r="AN11" s="819"/>
      <c r="AO11" s="819"/>
      <c r="AP11" s="819"/>
      <c r="AQ11" s="819"/>
      <c r="AR11" s="820"/>
    </row>
    <row r="12" spans="1:44" s="485" customFormat="1" ht="15.75" x14ac:dyDescent="0.2">
      <c r="A12" s="3491"/>
      <c r="B12" s="2591"/>
      <c r="C12" s="2591"/>
      <c r="D12" s="2591"/>
      <c r="E12" s="2591"/>
      <c r="F12" s="2591"/>
      <c r="G12" s="821">
        <v>83</v>
      </c>
      <c r="H12" s="3494" t="s">
        <v>143</v>
      </c>
      <c r="I12" s="3495"/>
      <c r="J12" s="3495"/>
      <c r="K12" s="3495"/>
      <c r="L12" s="3495"/>
      <c r="M12" s="3495"/>
      <c r="N12" s="3495"/>
      <c r="O12" s="3495"/>
      <c r="P12" s="3495"/>
      <c r="Q12" s="3495"/>
      <c r="R12" s="3495"/>
      <c r="S12" s="3495"/>
      <c r="T12" s="3495"/>
      <c r="U12" s="3495"/>
      <c r="V12" s="3495"/>
      <c r="W12" s="3495"/>
      <c r="X12" s="3495"/>
      <c r="Y12" s="3495"/>
      <c r="Z12" s="3495"/>
      <c r="AA12" s="3495"/>
      <c r="AB12" s="3495"/>
      <c r="AC12" s="3495"/>
      <c r="AD12" s="3495"/>
      <c r="AE12" s="3495"/>
      <c r="AF12" s="3495"/>
      <c r="AG12" s="3495"/>
      <c r="AH12" s="822"/>
      <c r="AI12" s="822"/>
      <c r="AJ12" s="822"/>
      <c r="AK12" s="822"/>
      <c r="AL12" s="822"/>
      <c r="AM12" s="822"/>
      <c r="AN12" s="822"/>
      <c r="AO12" s="822"/>
      <c r="AP12" s="822"/>
      <c r="AQ12" s="822"/>
      <c r="AR12" s="823"/>
    </row>
    <row r="13" spans="1:44" ht="168" customHeight="1" x14ac:dyDescent="0.2">
      <c r="A13" s="3491"/>
      <c r="B13" s="2591"/>
      <c r="C13" s="2591"/>
      <c r="D13" s="2591"/>
      <c r="E13" s="2591"/>
      <c r="F13" s="2591"/>
      <c r="G13" s="2591"/>
      <c r="H13" s="2591"/>
      <c r="I13" s="2591"/>
      <c r="J13" s="2896">
        <v>243</v>
      </c>
      <c r="K13" s="3496" t="s">
        <v>1411</v>
      </c>
      <c r="L13" s="2938" t="s">
        <v>1412</v>
      </c>
      <c r="M13" s="2591">
        <v>6</v>
      </c>
      <c r="N13" s="3498">
        <v>6</v>
      </c>
      <c r="O13" s="2938" t="s">
        <v>1413</v>
      </c>
      <c r="P13" s="2938" t="s">
        <v>1414</v>
      </c>
      <c r="Q13" s="2938" t="s">
        <v>1415</v>
      </c>
      <c r="R13" s="3486">
        <f>SUM(W13:W20)/S13</f>
        <v>1</v>
      </c>
      <c r="S13" s="3244">
        <f>SUM(W13:W20)</f>
        <v>71548128</v>
      </c>
      <c r="T13" s="2938" t="s">
        <v>1416</v>
      </c>
      <c r="U13" s="3488" t="s">
        <v>1417</v>
      </c>
      <c r="V13" s="2938" t="s">
        <v>1418</v>
      </c>
      <c r="W13" s="3244">
        <v>17887032</v>
      </c>
      <c r="X13" s="1278">
        <v>20</v>
      </c>
      <c r="Y13" s="2896" t="s">
        <v>844</v>
      </c>
      <c r="Z13" s="2486">
        <v>292684</v>
      </c>
      <c r="AA13" s="2958">
        <v>282326</v>
      </c>
      <c r="AB13" s="2958">
        <v>135912</v>
      </c>
      <c r="AC13" s="2958">
        <v>45122</v>
      </c>
      <c r="AD13" s="2958">
        <v>307101</v>
      </c>
      <c r="AE13" s="2958">
        <v>86875</v>
      </c>
      <c r="AF13" s="2958">
        <v>2145</v>
      </c>
      <c r="AG13" s="2958">
        <v>12718</v>
      </c>
      <c r="AH13" s="2958">
        <v>26</v>
      </c>
      <c r="AI13" s="2958">
        <v>37</v>
      </c>
      <c r="AJ13" s="2486"/>
      <c r="AK13" s="2486"/>
      <c r="AL13" s="2958">
        <v>53164</v>
      </c>
      <c r="AM13" s="2958">
        <v>16982</v>
      </c>
      <c r="AN13" s="2958">
        <v>60013</v>
      </c>
      <c r="AO13" s="2958">
        <f>+Z13+AA13</f>
        <v>575010</v>
      </c>
      <c r="AP13" s="3481">
        <v>43467</v>
      </c>
      <c r="AQ13" s="3481">
        <v>43830</v>
      </c>
      <c r="AR13" s="3483" t="s">
        <v>1419</v>
      </c>
    </row>
    <row r="14" spans="1:44" ht="15" customHeight="1" x14ac:dyDescent="0.2">
      <c r="A14" s="3491"/>
      <c r="B14" s="2591"/>
      <c r="C14" s="2591"/>
      <c r="D14" s="2591"/>
      <c r="E14" s="2591"/>
      <c r="F14" s="2591"/>
      <c r="G14" s="2591"/>
      <c r="H14" s="2591"/>
      <c r="I14" s="2591"/>
      <c r="J14" s="2897"/>
      <c r="K14" s="3497"/>
      <c r="L14" s="2939"/>
      <c r="M14" s="2591"/>
      <c r="N14" s="3498"/>
      <c r="O14" s="2939"/>
      <c r="P14" s="2939"/>
      <c r="Q14" s="2939"/>
      <c r="R14" s="3487"/>
      <c r="S14" s="3225"/>
      <c r="T14" s="2939"/>
      <c r="U14" s="3253"/>
      <c r="V14" s="2992"/>
      <c r="W14" s="3484"/>
      <c r="X14" s="469"/>
      <c r="Y14" s="2897"/>
      <c r="Z14" s="2487"/>
      <c r="AA14" s="2959"/>
      <c r="AB14" s="2959"/>
      <c r="AC14" s="2959"/>
      <c r="AD14" s="2959"/>
      <c r="AE14" s="2959"/>
      <c r="AF14" s="2959"/>
      <c r="AG14" s="2959"/>
      <c r="AH14" s="2959"/>
      <c r="AI14" s="2959"/>
      <c r="AJ14" s="2487"/>
      <c r="AK14" s="2487"/>
      <c r="AL14" s="2959"/>
      <c r="AM14" s="2959"/>
      <c r="AN14" s="2959"/>
      <c r="AO14" s="2959"/>
      <c r="AP14" s="3482"/>
      <c r="AQ14" s="3482"/>
      <c r="AR14" s="2953"/>
    </row>
    <row r="15" spans="1:44" ht="83.25" customHeight="1" x14ac:dyDescent="0.2">
      <c r="A15" s="3491"/>
      <c r="B15" s="2591"/>
      <c r="C15" s="2591"/>
      <c r="D15" s="2591"/>
      <c r="E15" s="2591"/>
      <c r="F15" s="2591"/>
      <c r="G15" s="2591"/>
      <c r="H15" s="2591"/>
      <c r="I15" s="2591"/>
      <c r="J15" s="2897"/>
      <c r="K15" s="3497"/>
      <c r="L15" s="2939"/>
      <c r="M15" s="2591"/>
      <c r="N15" s="3498"/>
      <c r="O15" s="2939"/>
      <c r="P15" s="2939"/>
      <c r="Q15" s="2939"/>
      <c r="R15" s="3487"/>
      <c r="S15" s="3225"/>
      <c r="T15" s="2939"/>
      <c r="U15" s="3253"/>
      <c r="V15" s="2938" t="s">
        <v>1420</v>
      </c>
      <c r="W15" s="3244">
        <v>17887032</v>
      </c>
      <c r="X15" s="2907">
        <v>20</v>
      </c>
      <c r="Y15" s="2897"/>
      <c r="Z15" s="2487"/>
      <c r="AA15" s="2959"/>
      <c r="AB15" s="2959"/>
      <c r="AC15" s="2959"/>
      <c r="AD15" s="2959"/>
      <c r="AE15" s="2959"/>
      <c r="AF15" s="2959"/>
      <c r="AG15" s="2959"/>
      <c r="AH15" s="2959"/>
      <c r="AI15" s="2959"/>
      <c r="AJ15" s="2487"/>
      <c r="AK15" s="2487"/>
      <c r="AL15" s="2959"/>
      <c r="AM15" s="2959"/>
      <c r="AN15" s="2959"/>
      <c r="AO15" s="2959"/>
      <c r="AP15" s="3482"/>
      <c r="AQ15" s="3482"/>
      <c r="AR15" s="2953"/>
    </row>
    <row r="16" spans="1:44" ht="14.25" customHeight="1" x14ac:dyDescent="0.2">
      <c r="A16" s="3491"/>
      <c r="B16" s="2591"/>
      <c r="C16" s="2591"/>
      <c r="D16" s="2591"/>
      <c r="E16" s="2591"/>
      <c r="F16" s="2591"/>
      <c r="G16" s="2591"/>
      <c r="H16" s="2591"/>
      <c r="I16" s="2591"/>
      <c r="J16" s="2897"/>
      <c r="K16" s="3497"/>
      <c r="L16" s="2939"/>
      <c r="M16" s="2591"/>
      <c r="N16" s="3498"/>
      <c r="O16" s="2939"/>
      <c r="P16" s="2939"/>
      <c r="Q16" s="2939"/>
      <c r="R16" s="3487"/>
      <c r="S16" s="3225"/>
      <c r="T16" s="2939"/>
      <c r="U16" s="3489"/>
      <c r="V16" s="2992"/>
      <c r="W16" s="3484"/>
      <c r="X16" s="2909"/>
      <c r="Y16" s="2897"/>
      <c r="Z16" s="2487"/>
      <c r="AA16" s="2959"/>
      <c r="AB16" s="2959"/>
      <c r="AC16" s="2959"/>
      <c r="AD16" s="2959"/>
      <c r="AE16" s="2959"/>
      <c r="AF16" s="2959"/>
      <c r="AG16" s="2959"/>
      <c r="AH16" s="2959"/>
      <c r="AI16" s="2959"/>
      <c r="AJ16" s="2487"/>
      <c r="AK16" s="2487"/>
      <c r="AL16" s="2959"/>
      <c r="AM16" s="2959"/>
      <c r="AN16" s="2959"/>
      <c r="AO16" s="2959"/>
      <c r="AP16" s="3482"/>
      <c r="AQ16" s="3482"/>
      <c r="AR16" s="2953"/>
    </row>
    <row r="17" spans="1:44" ht="14.25" customHeight="1" x14ac:dyDescent="0.2">
      <c r="A17" s="3491"/>
      <c r="B17" s="2591"/>
      <c r="C17" s="2591"/>
      <c r="D17" s="2591"/>
      <c r="E17" s="2591"/>
      <c r="F17" s="2591"/>
      <c r="G17" s="2591"/>
      <c r="H17" s="2591"/>
      <c r="I17" s="2591"/>
      <c r="J17" s="2897"/>
      <c r="K17" s="3497"/>
      <c r="L17" s="2939"/>
      <c r="M17" s="2591"/>
      <c r="N17" s="3498"/>
      <c r="O17" s="2939"/>
      <c r="P17" s="2939"/>
      <c r="Q17" s="2939"/>
      <c r="R17" s="3487"/>
      <c r="S17" s="3225"/>
      <c r="T17" s="2939"/>
      <c r="U17" s="2938" t="s">
        <v>1421</v>
      </c>
      <c r="V17" s="2938" t="s">
        <v>1422</v>
      </c>
      <c r="W17" s="3244">
        <v>17887032</v>
      </c>
      <c r="X17" s="2907">
        <v>20</v>
      </c>
      <c r="Y17" s="2897"/>
      <c r="Z17" s="2487"/>
      <c r="AA17" s="2959"/>
      <c r="AB17" s="2959"/>
      <c r="AC17" s="2959"/>
      <c r="AD17" s="2959"/>
      <c r="AE17" s="2959"/>
      <c r="AF17" s="2959"/>
      <c r="AG17" s="2959"/>
      <c r="AH17" s="2959"/>
      <c r="AI17" s="2959"/>
      <c r="AJ17" s="2487"/>
      <c r="AK17" s="2487"/>
      <c r="AL17" s="2959"/>
      <c r="AM17" s="2959"/>
      <c r="AN17" s="2959"/>
      <c r="AO17" s="2959"/>
      <c r="AP17" s="3482"/>
      <c r="AQ17" s="3482"/>
      <c r="AR17" s="2953"/>
    </row>
    <row r="18" spans="1:44" ht="101.25" customHeight="1" x14ac:dyDescent="0.2">
      <c r="A18" s="3491"/>
      <c r="B18" s="2591"/>
      <c r="C18" s="2591"/>
      <c r="D18" s="2591"/>
      <c r="E18" s="2591"/>
      <c r="F18" s="2591"/>
      <c r="G18" s="2591"/>
      <c r="H18" s="2591"/>
      <c r="I18" s="2591"/>
      <c r="J18" s="2897"/>
      <c r="K18" s="3497"/>
      <c r="L18" s="2939"/>
      <c r="M18" s="2591"/>
      <c r="N18" s="3498"/>
      <c r="O18" s="2939"/>
      <c r="P18" s="2939"/>
      <c r="Q18" s="2939"/>
      <c r="R18" s="3487"/>
      <c r="S18" s="3225"/>
      <c r="T18" s="2939"/>
      <c r="U18" s="2939"/>
      <c r="V18" s="2992"/>
      <c r="W18" s="3484"/>
      <c r="X18" s="2909"/>
      <c r="Y18" s="2897"/>
      <c r="Z18" s="2487"/>
      <c r="AA18" s="2959"/>
      <c r="AB18" s="2959"/>
      <c r="AC18" s="2959"/>
      <c r="AD18" s="2959"/>
      <c r="AE18" s="2959"/>
      <c r="AF18" s="2959"/>
      <c r="AG18" s="2959"/>
      <c r="AH18" s="2959"/>
      <c r="AI18" s="2959"/>
      <c r="AJ18" s="2487"/>
      <c r="AK18" s="2487"/>
      <c r="AL18" s="2959"/>
      <c r="AM18" s="2959"/>
      <c r="AN18" s="2959"/>
      <c r="AO18" s="2959"/>
      <c r="AP18" s="3482"/>
      <c r="AQ18" s="3482"/>
      <c r="AR18" s="2953"/>
    </row>
    <row r="19" spans="1:44" ht="14.25" customHeight="1" x14ac:dyDescent="0.2">
      <c r="A19" s="3491"/>
      <c r="B19" s="2591"/>
      <c r="C19" s="2591"/>
      <c r="D19" s="2591"/>
      <c r="E19" s="2591"/>
      <c r="F19" s="2591"/>
      <c r="G19" s="2591"/>
      <c r="H19" s="2591"/>
      <c r="I19" s="2591"/>
      <c r="J19" s="2897"/>
      <c r="K19" s="3497"/>
      <c r="L19" s="2939"/>
      <c r="M19" s="2591"/>
      <c r="N19" s="3498"/>
      <c r="O19" s="2939"/>
      <c r="P19" s="2939"/>
      <c r="Q19" s="2939"/>
      <c r="R19" s="3487"/>
      <c r="S19" s="3225"/>
      <c r="T19" s="2939"/>
      <c r="U19" s="2939"/>
      <c r="V19" s="2938" t="s">
        <v>1423</v>
      </c>
      <c r="W19" s="3244">
        <v>17887032</v>
      </c>
      <c r="X19" s="2907">
        <v>20</v>
      </c>
      <c r="Y19" s="2897"/>
      <c r="Z19" s="2487"/>
      <c r="AA19" s="2959"/>
      <c r="AB19" s="2959"/>
      <c r="AC19" s="2959"/>
      <c r="AD19" s="2959"/>
      <c r="AE19" s="2959"/>
      <c r="AF19" s="2959"/>
      <c r="AG19" s="2959"/>
      <c r="AH19" s="2959"/>
      <c r="AI19" s="2959"/>
      <c r="AJ19" s="2487"/>
      <c r="AK19" s="2487"/>
      <c r="AL19" s="2959"/>
      <c r="AM19" s="2959"/>
      <c r="AN19" s="2959"/>
      <c r="AO19" s="2959"/>
      <c r="AP19" s="3482"/>
      <c r="AQ19" s="3482"/>
      <c r="AR19" s="2953"/>
    </row>
    <row r="20" spans="1:44" ht="63.75" customHeight="1" thickBot="1" x14ac:dyDescent="0.25">
      <c r="A20" s="3492"/>
      <c r="B20" s="2896"/>
      <c r="C20" s="2896"/>
      <c r="D20" s="2896"/>
      <c r="E20" s="2896"/>
      <c r="F20" s="2896"/>
      <c r="G20" s="2896"/>
      <c r="H20" s="2896"/>
      <c r="I20" s="2896"/>
      <c r="J20" s="2897"/>
      <c r="K20" s="3497"/>
      <c r="L20" s="2939"/>
      <c r="M20" s="2896"/>
      <c r="N20" s="3499"/>
      <c r="O20" s="2939"/>
      <c r="P20" s="2939"/>
      <c r="Q20" s="2939"/>
      <c r="R20" s="3487"/>
      <c r="S20" s="3484"/>
      <c r="T20" s="2992"/>
      <c r="U20" s="2992"/>
      <c r="V20" s="2992"/>
      <c r="W20" s="3484"/>
      <c r="X20" s="3145"/>
      <c r="Y20" s="2898"/>
      <c r="Z20" s="3485"/>
      <c r="AA20" s="3490"/>
      <c r="AB20" s="3490"/>
      <c r="AC20" s="2960"/>
      <c r="AD20" s="2960"/>
      <c r="AE20" s="2960"/>
      <c r="AF20" s="2960"/>
      <c r="AG20" s="2960"/>
      <c r="AH20" s="2960"/>
      <c r="AI20" s="2960"/>
      <c r="AJ20" s="3485"/>
      <c r="AK20" s="3485"/>
      <c r="AL20" s="2960"/>
      <c r="AM20" s="2960"/>
      <c r="AN20" s="2960"/>
      <c r="AO20" s="2960"/>
      <c r="AP20" s="3482"/>
      <c r="AQ20" s="3482"/>
      <c r="AR20" s="2953"/>
    </row>
    <row r="21" spans="1:44" s="825" customFormat="1" ht="16.5" thickBot="1" x14ac:dyDescent="0.3">
      <c r="A21" s="389"/>
      <c r="B21" s="390"/>
      <c r="C21" s="390"/>
      <c r="D21" s="390"/>
      <c r="E21" s="391"/>
      <c r="F21" s="391"/>
      <c r="G21" s="3133" t="s">
        <v>262</v>
      </c>
      <c r="H21" s="3133"/>
      <c r="I21" s="3133"/>
      <c r="J21" s="3133"/>
      <c r="K21" s="3133"/>
      <c r="L21" s="3133"/>
      <c r="M21" s="3133"/>
      <c r="N21" s="3133"/>
      <c r="O21" s="3133"/>
      <c r="P21" s="3133"/>
      <c r="Q21" s="3133"/>
      <c r="R21" s="3134"/>
      <c r="S21" s="824">
        <f>SUM(S13)</f>
        <v>71548128</v>
      </c>
      <c r="T21" s="389"/>
      <c r="U21" s="390"/>
      <c r="V21" s="394"/>
      <c r="W21" s="393">
        <f>SUM(W13:W20)</f>
        <v>71548128</v>
      </c>
      <c r="X21" s="395"/>
      <c r="Y21" s="396"/>
      <c r="Z21" s="396"/>
      <c r="AA21" s="396"/>
      <c r="AB21" s="396"/>
      <c r="AC21" s="396"/>
      <c r="AD21" s="396"/>
      <c r="AE21" s="396"/>
      <c r="AF21" s="396"/>
      <c r="AG21" s="396"/>
      <c r="AH21" s="396"/>
      <c r="AI21" s="396"/>
      <c r="AJ21" s="396"/>
      <c r="AK21" s="396"/>
      <c r="AL21" s="396"/>
      <c r="AM21" s="396"/>
      <c r="AN21" s="396"/>
      <c r="AO21" s="396"/>
      <c r="AP21" s="397"/>
      <c r="AQ21" s="398"/>
      <c r="AR21" s="399"/>
    </row>
    <row r="22" spans="1:44" ht="14.25" customHeight="1" x14ac:dyDescent="0.2">
      <c r="S22" s="826"/>
    </row>
    <row r="23" spans="1:44" x14ac:dyDescent="0.2">
      <c r="S23" s="827"/>
    </row>
    <row r="24" spans="1:44" x14ac:dyDescent="0.2">
      <c r="W24" s="827"/>
    </row>
    <row r="27" spans="1:44" ht="15.75" x14ac:dyDescent="0.25">
      <c r="M27" s="32" t="s">
        <v>1424</v>
      </c>
      <c r="N27" s="828"/>
      <c r="O27" s="828"/>
      <c r="P27" s="828"/>
      <c r="Q27" s="828"/>
      <c r="T27" s="513"/>
    </row>
    <row r="28" spans="1:44" ht="15.75" x14ac:dyDescent="0.25">
      <c r="M28" s="33" t="s">
        <v>1419</v>
      </c>
      <c r="T28" s="513"/>
    </row>
  </sheetData>
  <mergeCells count="87">
    <mergeCell ref="A7:A9"/>
    <mergeCell ref="B7:C9"/>
    <mergeCell ref="D7:D9"/>
    <mergeCell ref="E7:F9"/>
    <mergeCell ref="G7:G9"/>
    <mergeCell ref="A1:AP4"/>
    <mergeCell ref="A5:N6"/>
    <mergeCell ref="Q5:AR5"/>
    <mergeCell ref="Q6:Y6"/>
    <mergeCell ref="AP6:AR6"/>
    <mergeCell ref="U7:U9"/>
    <mergeCell ref="H7:I9"/>
    <mergeCell ref="J7:J9"/>
    <mergeCell ref="K7:K9"/>
    <mergeCell ref="L7:L9"/>
    <mergeCell ref="M7:N8"/>
    <mergeCell ref="O7:O9"/>
    <mergeCell ref="P7:P9"/>
    <mergeCell ref="Q7:Q9"/>
    <mergeCell ref="R7:R9"/>
    <mergeCell ref="S7:S9"/>
    <mergeCell ref="T7:T9"/>
    <mergeCell ref="AR7:AR9"/>
    <mergeCell ref="V7:V9"/>
    <mergeCell ref="W7:W8"/>
    <mergeCell ref="X7:X9"/>
    <mergeCell ref="Y7:Y9"/>
    <mergeCell ref="Z7:AA7"/>
    <mergeCell ref="AB7:AE7"/>
    <mergeCell ref="AF7:AK7"/>
    <mergeCell ref="AL7:AN7"/>
    <mergeCell ref="AO7:AO8"/>
    <mergeCell ref="AP7:AP8"/>
    <mergeCell ref="AQ7:AQ8"/>
    <mergeCell ref="Q13:Q20"/>
    <mergeCell ref="A11:A20"/>
    <mergeCell ref="B11:C20"/>
    <mergeCell ref="E11:AG11"/>
    <mergeCell ref="D12:D20"/>
    <mergeCell ref="E12:F20"/>
    <mergeCell ref="H12:AG12"/>
    <mergeCell ref="G13:G20"/>
    <mergeCell ref="H13:I20"/>
    <mergeCell ref="J13:J20"/>
    <mergeCell ref="K13:K20"/>
    <mergeCell ref="L13:L20"/>
    <mergeCell ref="M13:M20"/>
    <mergeCell ref="N13:N20"/>
    <mergeCell ref="O13:O20"/>
    <mergeCell ref="P13:P20"/>
    <mergeCell ref="AC13:AC20"/>
    <mergeCell ref="R13:R20"/>
    <mergeCell ref="S13:S20"/>
    <mergeCell ref="T13:T20"/>
    <mergeCell ref="U13:U16"/>
    <mergeCell ref="V13:V14"/>
    <mergeCell ref="W13:W14"/>
    <mergeCell ref="Y13:Y20"/>
    <mergeCell ref="Z13:Z20"/>
    <mergeCell ref="AA13:AA20"/>
    <mergeCell ref="AB13:AB20"/>
    <mergeCell ref="X15:X16"/>
    <mergeCell ref="X17:X18"/>
    <mergeCell ref="X19:X20"/>
    <mergeCell ref="AO13:AO20"/>
    <mergeCell ref="AD13:AD20"/>
    <mergeCell ref="AE13:AE20"/>
    <mergeCell ref="AF13:AF20"/>
    <mergeCell ref="AG13:AG20"/>
    <mergeCell ref="AH13:AH20"/>
    <mergeCell ref="AI13:AI20"/>
    <mergeCell ref="G21:R21"/>
    <mergeCell ref="AP13:AP20"/>
    <mergeCell ref="AQ13:AQ20"/>
    <mergeCell ref="AR13:AR20"/>
    <mergeCell ref="V15:V16"/>
    <mergeCell ref="W15:W16"/>
    <mergeCell ref="U17:U20"/>
    <mergeCell ref="V17:V18"/>
    <mergeCell ref="W17:W18"/>
    <mergeCell ref="V19:V20"/>
    <mergeCell ref="W19:W20"/>
    <mergeCell ref="AJ13:AJ20"/>
    <mergeCell ref="AK13:AK20"/>
    <mergeCell ref="AL13:AL20"/>
    <mergeCell ref="AM13:AM20"/>
    <mergeCell ref="AN13:AN20"/>
  </mergeCells>
  <pageMargins left="0.7" right="0.7" top="0.75" bottom="0.75" header="0.3" footer="0.3"/>
  <pageSetup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B274"/>
  <sheetViews>
    <sheetView showGridLines="0" topLeftCell="A7" zoomScale="50" zoomScaleNormal="50" workbookViewId="0">
      <pane ySplit="2" topLeftCell="A9" activePane="bottomLeft" state="frozen"/>
      <selection activeCell="A7" sqref="A7"/>
      <selection pane="bottomLeft" activeCell="A9" sqref="A9"/>
    </sheetView>
  </sheetViews>
  <sheetFormatPr baseColWidth="10" defaultColWidth="11.42578125" defaultRowHeight="15" x14ac:dyDescent="0.2"/>
  <cols>
    <col min="1" max="1" width="13.5703125" style="846" customWidth="1"/>
    <col min="2" max="2" width="5.42578125" style="846" customWidth="1"/>
    <col min="3" max="3" width="14.42578125" style="846" customWidth="1"/>
    <col min="4" max="4" width="14.140625" style="846" customWidth="1"/>
    <col min="5" max="5" width="4.28515625" style="846" customWidth="1"/>
    <col min="6" max="6" width="18" style="846" customWidth="1"/>
    <col min="7" max="7" width="15" style="846" customWidth="1"/>
    <col min="8" max="8" width="12.42578125" style="846" customWidth="1"/>
    <col min="9" max="9" width="11.85546875" style="846" customWidth="1"/>
    <col min="10" max="10" width="13.5703125" style="846" customWidth="1"/>
    <col min="11" max="11" width="31" style="1017" customWidth="1"/>
    <col min="12" max="12" width="10.85546875" style="878" customWidth="1"/>
    <col min="13" max="13" width="14.85546875" style="878" customWidth="1"/>
    <col min="14" max="14" width="34.28515625" style="931" customWidth="1"/>
    <col min="15" max="15" width="8.28515625" style="878" customWidth="1"/>
    <col min="16" max="16" width="29.7109375" style="1017" customWidth="1"/>
    <col min="17" max="17" width="13.42578125" style="1018" customWidth="1"/>
    <col min="18" max="18" width="29" style="931" customWidth="1"/>
    <col min="19" max="19" width="28.140625" style="878" customWidth="1"/>
    <col min="20" max="20" width="37.7109375" style="1017" customWidth="1"/>
    <col min="21" max="21" width="50.85546875" style="1019" customWidth="1"/>
    <col min="22" max="22" width="29.28515625" style="1019" customWidth="1"/>
    <col min="23" max="23" width="18" style="1018" customWidth="1"/>
    <col min="24" max="24" width="19.7109375" style="1018" customWidth="1"/>
    <col min="25" max="26" width="11.140625" style="1021" customWidth="1"/>
    <col min="27" max="27" width="11.42578125" style="1022" customWidth="1"/>
    <col min="28" max="30" width="11.42578125" style="1021" customWidth="1"/>
    <col min="31" max="31" width="11.140625" style="1021" customWidth="1"/>
    <col min="32" max="32" width="11.140625" style="1023" customWidth="1"/>
    <col min="33" max="33" width="11.140625" style="1021" customWidth="1"/>
    <col min="34" max="34" width="11.140625" style="1022" customWidth="1"/>
    <col min="35" max="36" width="11.140625" style="1021" customWidth="1"/>
    <col min="37" max="40" width="11.140625" style="1022" customWidth="1"/>
    <col min="41" max="42" width="18.7109375" style="846" customWidth="1"/>
    <col min="43" max="43" width="24.28515625" style="846" customWidth="1"/>
    <col min="44" max="44" width="19.42578125" style="846" customWidth="1"/>
    <col min="45" max="45" width="11.42578125" style="846"/>
    <col min="46" max="46" width="17.42578125" style="846" bestFit="1" customWidth="1"/>
    <col min="47" max="47" width="19.28515625" style="846" bestFit="1" customWidth="1"/>
    <col min="48" max="48" width="26.7109375" style="846" customWidth="1"/>
    <col min="49" max="49" width="23.140625" style="846" customWidth="1"/>
    <col min="50" max="50" width="23.7109375" style="846" customWidth="1"/>
    <col min="51" max="16384" width="11.42578125" style="846"/>
  </cols>
  <sheetData>
    <row r="1" spans="1:43" s="3" customFormat="1" ht="15" customHeight="1" x14ac:dyDescent="0.25">
      <c r="A1" s="2511" t="s">
        <v>2331</v>
      </c>
      <c r="B1" s="2512"/>
      <c r="C1" s="2512"/>
      <c r="D1" s="2512"/>
      <c r="E1" s="2512"/>
      <c r="F1" s="2512"/>
      <c r="G1" s="2512"/>
      <c r="H1" s="2512"/>
      <c r="I1" s="2512"/>
      <c r="J1" s="2512"/>
      <c r="K1" s="2512"/>
      <c r="L1" s="2512"/>
      <c r="M1" s="2512"/>
      <c r="N1" s="2512"/>
      <c r="O1" s="2512"/>
      <c r="P1" s="2512"/>
      <c r="Q1" s="2512"/>
      <c r="R1" s="2512"/>
      <c r="S1" s="2512"/>
      <c r="T1" s="2512"/>
      <c r="U1" s="2512"/>
      <c r="V1" s="2512"/>
      <c r="W1" s="2512"/>
      <c r="X1" s="2512"/>
      <c r="Y1" s="2512"/>
      <c r="Z1" s="2512"/>
      <c r="AA1" s="2512"/>
      <c r="AB1" s="2512"/>
      <c r="AC1" s="2512"/>
      <c r="AD1" s="2512"/>
      <c r="AE1" s="2512"/>
      <c r="AF1" s="2512"/>
      <c r="AG1" s="2512"/>
      <c r="AH1" s="2512"/>
      <c r="AI1" s="2512"/>
      <c r="AJ1" s="2512"/>
      <c r="AK1" s="2512"/>
      <c r="AL1" s="2512"/>
      <c r="AM1" s="2512"/>
      <c r="AN1" s="2512"/>
      <c r="AO1" s="2512"/>
      <c r="AP1" s="829" t="s">
        <v>0</v>
      </c>
      <c r="AQ1" s="830" t="s">
        <v>1</v>
      </c>
    </row>
    <row r="2" spans="1:43" s="3" customFormat="1" ht="20.25" customHeight="1" x14ac:dyDescent="0.25">
      <c r="A2" s="2513"/>
      <c r="B2" s="2514"/>
      <c r="C2" s="2514"/>
      <c r="D2" s="2514"/>
      <c r="E2" s="2514"/>
      <c r="F2" s="2514"/>
      <c r="G2" s="2514"/>
      <c r="H2" s="2514"/>
      <c r="I2" s="2514"/>
      <c r="J2" s="2514"/>
      <c r="K2" s="2514"/>
      <c r="L2" s="2514"/>
      <c r="M2" s="2514"/>
      <c r="N2" s="2514"/>
      <c r="O2" s="2514"/>
      <c r="P2" s="2514"/>
      <c r="Q2" s="2514"/>
      <c r="R2" s="2514"/>
      <c r="S2" s="2514"/>
      <c r="T2" s="2514"/>
      <c r="U2" s="2514"/>
      <c r="V2" s="2514"/>
      <c r="W2" s="2514"/>
      <c r="X2" s="2514"/>
      <c r="Y2" s="2514"/>
      <c r="Z2" s="2514"/>
      <c r="AA2" s="2514"/>
      <c r="AB2" s="2514"/>
      <c r="AC2" s="2514"/>
      <c r="AD2" s="2514"/>
      <c r="AE2" s="2514"/>
      <c r="AF2" s="2514"/>
      <c r="AG2" s="2514"/>
      <c r="AH2" s="2514"/>
      <c r="AI2" s="2514"/>
      <c r="AJ2" s="2514"/>
      <c r="AK2" s="2514"/>
      <c r="AL2" s="2514"/>
      <c r="AM2" s="2514"/>
      <c r="AN2" s="2514"/>
      <c r="AO2" s="2514"/>
      <c r="AP2" s="831" t="s">
        <v>2</v>
      </c>
      <c r="AQ2" s="832">
        <v>6</v>
      </c>
    </row>
    <row r="3" spans="1:43" s="3" customFormat="1" ht="15.75" customHeight="1" x14ac:dyDescent="0.25">
      <c r="A3" s="2513"/>
      <c r="B3" s="2514"/>
      <c r="C3" s="2514"/>
      <c r="D3" s="2514"/>
      <c r="E3" s="2514"/>
      <c r="F3" s="2514"/>
      <c r="G3" s="2514"/>
      <c r="H3" s="2514"/>
      <c r="I3" s="2514"/>
      <c r="J3" s="2514"/>
      <c r="K3" s="2514"/>
      <c r="L3" s="2514"/>
      <c r="M3" s="2514"/>
      <c r="N3" s="2514"/>
      <c r="O3" s="2514"/>
      <c r="P3" s="2514"/>
      <c r="Q3" s="2514"/>
      <c r="R3" s="2514"/>
      <c r="S3" s="2514"/>
      <c r="T3" s="2514"/>
      <c r="U3" s="2514"/>
      <c r="V3" s="2514"/>
      <c r="W3" s="2514"/>
      <c r="X3" s="2514"/>
      <c r="Y3" s="2514"/>
      <c r="Z3" s="2514"/>
      <c r="AA3" s="2514"/>
      <c r="AB3" s="2514"/>
      <c r="AC3" s="2514"/>
      <c r="AD3" s="2514"/>
      <c r="AE3" s="2514"/>
      <c r="AF3" s="2514"/>
      <c r="AG3" s="2514"/>
      <c r="AH3" s="2514"/>
      <c r="AI3" s="2514"/>
      <c r="AJ3" s="2514"/>
      <c r="AK3" s="2514"/>
      <c r="AL3" s="2514"/>
      <c r="AM3" s="2514"/>
      <c r="AN3" s="2514"/>
      <c r="AO3" s="2514"/>
      <c r="AP3" s="833" t="s">
        <v>3</v>
      </c>
      <c r="AQ3" s="834" t="s">
        <v>4</v>
      </c>
    </row>
    <row r="4" spans="1:43" s="10" customFormat="1" ht="15.75" customHeight="1" x14ac:dyDescent="0.2">
      <c r="A4" s="2515"/>
      <c r="B4" s="2367"/>
      <c r="C4" s="2367"/>
      <c r="D4" s="2367"/>
      <c r="E4" s="2367"/>
      <c r="F4" s="2367"/>
      <c r="G4" s="2367"/>
      <c r="H4" s="2367"/>
      <c r="I4" s="2367"/>
      <c r="J4" s="2367"/>
      <c r="K4" s="2367"/>
      <c r="L4" s="2367"/>
      <c r="M4" s="2367"/>
      <c r="N4" s="2367"/>
      <c r="O4" s="2367"/>
      <c r="P4" s="2367"/>
      <c r="Q4" s="2367"/>
      <c r="R4" s="2367"/>
      <c r="S4" s="2367"/>
      <c r="T4" s="2367"/>
      <c r="U4" s="2367"/>
      <c r="V4" s="2367"/>
      <c r="W4" s="2367"/>
      <c r="X4" s="2367"/>
      <c r="Y4" s="2367"/>
      <c r="Z4" s="2367"/>
      <c r="AA4" s="2367"/>
      <c r="AB4" s="2367"/>
      <c r="AC4" s="2367"/>
      <c r="AD4" s="2367"/>
      <c r="AE4" s="2367"/>
      <c r="AF4" s="2367"/>
      <c r="AG4" s="2367"/>
      <c r="AH4" s="2367"/>
      <c r="AI4" s="2367"/>
      <c r="AJ4" s="2367"/>
      <c r="AK4" s="2367"/>
      <c r="AL4" s="2367"/>
      <c r="AM4" s="2367"/>
      <c r="AN4" s="2367"/>
      <c r="AO4" s="2367"/>
      <c r="AP4" s="587" t="s">
        <v>5</v>
      </c>
      <c r="AQ4" s="835" t="s">
        <v>6</v>
      </c>
    </row>
    <row r="5" spans="1:43" s="3" customFormat="1" ht="31.5" customHeight="1" x14ac:dyDescent="0.2">
      <c r="A5" s="2516" t="s">
        <v>7</v>
      </c>
      <c r="B5" s="2368"/>
      <c r="C5" s="2368"/>
      <c r="D5" s="2368"/>
      <c r="E5" s="2368"/>
      <c r="F5" s="2368"/>
      <c r="G5" s="2368"/>
      <c r="H5" s="2368"/>
      <c r="I5" s="2368"/>
      <c r="J5" s="2368"/>
      <c r="K5" s="2368"/>
      <c r="L5" s="2368"/>
      <c r="M5" s="2368"/>
      <c r="N5" s="2368"/>
      <c r="O5" s="3501"/>
      <c r="P5" s="3175" t="s">
        <v>8</v>
      </c>
      <c r="Q5" s="2368"/>
      <c r="R5" s="2368"/>
      <c r="S5" s="2368"/>
      <c r="T5" s="2368"/>
      <c r="U5" s="2368"/>
      <c r="V5" s="2368"/>
      <c r="W5" s="2368"/>
      <c r="X5" s="2368"/>
      <c r="Y5" s="2368"/>
      <c r="Z5" s="2368"/>
      <c r="AA5" s="2368"/>
      <c r="AB5" s="2368"/>
      <c r="AC5" s="2368"/>
      <c r="AD5" s="2368"/>
      <c r="AE5" s="2368"/>
      <c r="AF5" s="2368"/>
      <c r="AG5" s="2368"/>
      <c r="AH5" s="2368"/>
      <c r="AI5" s="2368"/>
      <c r="AJ5" s="2368"/>
      <c r="AK5" s="2368"/>
      <c r="AL5" s="2368"/>
      <c r="AM5" s="2368"/>
      <c r="AN5" s="2368"/>
      <c r="AO5" s="2368"/>
      <c r="AP5" s="2368"/>
      <c r="AQ5" s="3653"/>
    </row>
    <row r="6" spans="1:43" s="3" customFormat="1" ht="30.75" customHeight="1" x14ac:dyDescent="0.2">
      <c r="A6" s="2517"/>
      <c r="B6" s="2518"/>
      <c r="C6" s="2518"/>
      <c r="D6" s="2518"/>
      <c r="E6" s="2518"/>
      <c r="F6" s="2518"/>
      <c r="G6" s="2518"/>
      <c r="H6" s="2518"/>
      <c r="I6" s="2518"/>
      <c r="J6" s="2518"/>
      <c r="K6" s="2518"/>
      <c r="L6" s="2518"/>
      <c r="M6" s="2518"/>
      <c r="N6" s="2518"/>
      <c r="O6" s="2521"/>
      <c r="P6" s="3654"/>
      <c r="Q6" s="2496"/>
      <c r="R6" s="2496"/>
      <c r="S6" s="2496"/>
      <c r="T6" s="2496"/>
      <c r="U6" s="2496"/>
      <c r="V6" s="2496"/>
      <c r="W6" s="2496"/>
      <c r="X6" s="2496"/>
      <c r="Y6" s="2496"/>
      <c r="Z6" s="2496"/>
      <c r="AA6" s="2496"/>
      <c r="AB6" s="2496"/>
      <c r="AC6" s="2496"/>
      <c r="AD6" s="2496"/>
      <c r="AE6" s="2496"/>
      <c r="AF6" s="2496"/>
      <c r="AG6" s="2496"/>
      <c r="AH6" s="2496"/>
      <c r="AI6" s="2496"/>
      <c r="AJ6" s="2496"/>
      <c r="AK6" s="2496"/>
      <c r="AL6" s="2496"/>
      <c r="AM6" s="2496"/>
      <c r="AN6" s="2496"/>
      <c r="AO6" s="2496"/>
      <c r="AP6" s="2496"/>
      <c r="AQ6" s="3655"/>
    </row>
    <row r="7" spans="1:43" s="653" customFormat="1" ht="48.75" customHeight="1" x14ac:dyDescent="0.25">
      <c r="A7" s="3502" t="s">
        <v>9</v>
      </c>
      <c r="B7" s="2784" t="s">
        <v>10</v>
      </c>
      <c r="C7" s="2784"/>
      <c r="D7" s="2784" t="s">
        <v>9</v>
      </c>
      <c r="E7" s="2784" t="s">
        <v>11</v>
      </c>
      <c r="F7" s="2784"/>
      <c r="G7" s="2784" t="s">
        <v>9</v>
      </c>
      <c r="H7" s="2784" t="s">
        <v>12</v>
      </c>
      <c r="I7" s="2784"/>
      <c r="J7" s="2784" t="s">
        <v>9</v>
      </c>
      <c r="K7" s="2784" t="s">
        <v>13</v>
      </c>
      <c r="L7" s="2784" t="s">
        <v>14</v>
      </c>
      <c r="M7" s="3650" t="s">
        <v>15</v>
      </c>
      <c r="N7" s="2784" t="s">
        <v>16</v>
      </c>
      <c r="O7" s="2362" t="s">
        <v>17</v>
      </c>
      <c r="P7" s="2784" t="s">
        <v>8</v>
      </c>
      <c r="Q7" s="2784" t="s">
        <v>18</v>
      </c>
      <c r="R7" s="2784" t="s">
        <v>19</v>
      </c>
      <c r="S7" s="2784" t="s">
        <v>20</v>
      </c>
      <c r="T7" s="2784" t="s">
        <v>21</v>
      </c>
      <c r="U7" s="2784" t="s">
        <v>22</v>
      </c>
      <c r="V7" s="3650" t="s">
        <v>19</v>
      </c>
      <c r="W7" s="2362" t="s">
        <v>9</v>
      </c>
      <c r="X7" s="2784" t="s">
        <v>23</v>
      </c>
      <c r="Y7" s="3291" t="s">
        <v>24</v>
      </c>
      <c r="Z7" s="3292"/>
      <c r="AA7" s="3285" t="s">
        <v>25</v>
      </c>
      <c r="AB7" s="3286"/>
      <c r="AC7" s="3286"/>
      <c r="AD7" s="3286"/>
      <c r="AE7" s="3287" t="s">
        <v>26</v>
      </c>
      <c r="AF7" s="3288"/>
      <c r="AG7" s="3288"/>
      <c r="AH7" s="3288"/>
      <c r="AI7" s="3288"/>
      <c r="AJ7" s="3288"/>
      <c r="AK7" s="3285" t="s">
        <v>27</v>
      </c>
      <c r="AL7" s="3286"/>
      <c r="AM7" s="3286"/>
      <c r="AN7" s="3289" t="s">
        <v>28</v>
      </c>
      <c r="AO7" s="3282" t="s">
        <v>29</v>
      </c>
      <c r="AP7" s="3282" t="s">
        <v>30</v>
      </c>
      <c r="AQ7" s="2919" t="s">
        <v>31</v>
      </c>
    </row>
    <row r="8" spans="1:43" s="653" customFormat="1" ht="122.25" customHeight="1" x14ac:dyDescent="0.25">
      <c r="A8" s="3502"/>
      <c r="B8" s="2784"/>
      <c r="C8" s="2784"/>
      <c r="D8" s="2784"/>
      <c r="E8" s="2784"/>
      <c r="F8" s="2784"/>
      <c r="G8" s="2784"/>
      <c r="H8" s="2784"/>
      <c r="I8" s="2784"/>
      <c r="J8" s="2784"/>
      <c r="K8" s="2784"/>
      <c r="L8" s="2784"/>
      <c r="M8" s="3652"/>
      <c r="N8" s="2784"/>
      <c r="O8" s="2363"/>
      <c r="P8" s="2784"/>
      <c r="Q8" s="2784"/>
      <c r="R8" s="2784"/>
      <c r="S8" s="2784"/>
      <c r="T8" s="2784"/>
      <c r="U8" s="2784"/>
      <c r="V8" s="3651"/>
      <c r="W8" s="2363"/>
      <c r="X8" s="2784"/>
      <c r="Y8" s="836" t="s">
        <v>32</v>
      </c>
      <c r="Z8" s="836" t="s">
        <v>33</v>
      </c>
      <c r="AA8" s="836" t="s">
        <v>34</v>
      </c>
      <c r="AB8" s="836" t="s">
        <v>35</v>
      </c>
      <c r="AC8" s="836" t="s">
        <v>736</v>
      </c>
      <c r="AD8" s="836" t="s">
        <v>37</v>
      </c>
      <c r="AE8" s="836" t="s">
        <v>38</v>
      </c>
      <c r="AF8" s="836" t="s">
        <v>39</v>
      </c>
      <c r="AG8" s="836" t="s">
        <v>40</v>
      </c>
      <c r="AH8" s="836" t="s">
        <v>41</v>
      </c>
      <c r="AI8" s="836" t="s">
        <v>42</v>
      </c>
      <c r="AJ8" s="836" t="s">
        <v>43</v>
      </c>
      <c r="AK8" s="836" t="s">
        <v>44</v>
      </c>
      <c r="AL8" s="836" t="s">
        <v>45</v>
      </c>
      <c r="AM8" s="836" t="s">
        <v>46</v>
      </c>
      <c r="AN8" s="3290"/>
      <c r="AO8" s="3283"/>
      <c r="AP8" s="3283"/>
      <c r="AQ8" s="2920"/>
    </row>
    <row r="9" spans="1:43" ht="15.75" x14ac:dyDescent="0.2">
      <c r="A9" s="837">
        <v>3</v>
      </c>
      <c r="B9" s="838" t="s">
        <v>919</v>
      </c>
      <c r="C9" s="838"/>
      <c r="D9" s="838"/>
      <c r="E9" s="838"/>
      <c r="F9" s="838"/>
      <c r="G9" s="838"/>
      <c r="H9" s="838"/>
      <c r="I9" s="838"/>
      <c r="J9" s="838"/>
      <c r="K9" s="839"/>
      <c r="L9" s="838"/>
      <c r="M9" s="838"/>
      <c r="N9" s="840"/>
      <c r="O9" s="838"/>
      <c r="P9" s="839"/>
      <c r="Q9" s="838"/>
      <c r="R9" s="840"/>
      <c r="S9" s="838"/>
      <c r="T9" s="839"/>
      <c r="U9" s="839"/>
      <c r="V9" s="841"/>
      <c r="W9" s="840"/>
      <c r="X9" s="840"/>
      <c r="Y9" s="842"/>
      <c r="Z9" s="842"/>
      <c r="AA9" s="843"/>
      <c r="AB9" s="842"/>
      <c r="AC9" s="842"/>
      <c r="AD9" s="842"/>
      <c r="AE9" s="842"/>
      <c r="AF9" s="844"/>
      <c r="AG9" s="842"/>
      <c r="AH9" s="843"/>
      <c r="AI9" s="842"/>
      <c r="AJ9" s="842"/>
      <c r="AK9" s="843"/>
      <c r="AL9" s="843"/>
      <c r="AM9" s="843"/>
      <c r="AN9" s="843"/>
      <c r="AO9" s="838"/>
      <c r="AP9" s="838"/>
      <c r="AQ9" s="845"/>
    </row>
    <row r="10" spans="1:43" ht="13.5" customHeight="1" x14ac:dyDescent="0.2">
      <c r="A10" s="3647"/>
      <c r="B10" s="3648"/>
      <c r="C10" s="3649"/>
      <c r="D10" s="847">
        <v>11</v>
      </c>
      <c r="E10" s="848" t="s">
        <v>920</v>
      </c>
      <c r="F10" s="848"/>
      <c r="G10" s="849"/>
      <c r="H10" s="849"/>
      <c r="I10" s="849"/>
      <c r="J10" s="849"/>
      <c r="K10" s="850"/>
      <c r="L10" s="849"/>
      <c r="M10" s="849"/>
      <c r="N10" s="851"/>
      <c r="O10" s="849"/>
      <c r="P10" s="850"/>
      <c r="Q10" s="849"/>
      <c r="R10" s="851"/>
      <c r="S10" s="849"/>
      <c r="T10" s="850"/>
      <c r="U10" s="850"/>
      <c r="V10" s="852"/>
      <c r="W10" s="851"/>
      <c r="X10" s="851"/>
      <c r="Y10" s="853"/>
      <c r="Z10" s="853"/>
      <c r="AA10" s="854"/>
      <c r="AB10" s="853"/>
      <c r="AC10" s="853"/>
      <c r="AD10" s="853"/>
      <c r="AE10" s="853"/>
      <c r="AF10" s="855"/>
      <c r="AG10" s="853"/>
      <c r="AH10" s="854"/>
      <c r="AI10" s="853"/>
      <c r="AJ10" s="853"/>
      <c r="AK10" s="854"/>
      <c r="AL10" s="854"/>
      <c r="AM10" s="854"/>
      <c r="AN10" s="854"/>
      <c r="AO10" s="849"/>
      <c r="AP10" s="849"/>
      <c r="AQ10" s="856"/>
    </row>
    <row r="11" spans="1:43" ht="27.75" customHeight="1" x14ac:dyDescent="0.2">
      <c r="A11" s="857"/>
      <c r="B11" s="858"/>
      <c r="C11" s="859"/>
      <c r="D11" s="860"/>
      <c r="E11" s="860"/>
      <c r="F11" s="861"/>
      <c r="G11" s="862">
        <v>35</v>
      </c>
      <c r="H11" s="863" t="s">
        <v>1425</v>
      </c>
      <c r="I11" s="863"/>
      <c r="J11" s="863"/>
      <c r="K11" s="864"/>
      <c r="L11" s="863"/>
      <c r="M11" s="863"/>
      <c r="N11" s="865"/>
      <c r="O11" s="863"/>
      <c r="P11" s="864"/>
      <c r="Q11" s="863"/>
      <c r="R11" s="865"/>
      <c r="S11" s="863"/>
      <c r="T11" s="864"/>
      <c r="U11" s="864"/>
      <c r="V11" s="866"/>
      <c r="W11" s="865"/>
      <c r="X11" s="865"/>
      <c r="Y11" s="867"/>
      <c r="Z11" s="867"/>
      <c r="AA11" s="868"/>
      <c r="AB11" s="867"/>
      <c r="AC11" s="867"/>
      <c r="AD11" s="867"/>
      <c r="AE11" s="867"/>
      <c r="AF11" s="869"/>
      <c r="AG11" s="867"/>
      <c r="AH11" s="868"/>
      <c r="AI11" s="867"/>
      <c r="AJ11" s="867"/>
      <c r="AK11" s="868"/>
      <c r="AL11" s="868"/>
      <c r="AM11" s="868"/>
      <c r="AN11" s="868"/>
      <c r="AO11" s="863"/>
      <c r="AP11" s="863"/>
      <c r="AQ11" s="870"/>
    </row>
    <row r="12" spans="1:43" s="878" customFormat="1" ht="80.25" customHeight="1" x14ac:dyDescent="0.2">
      <c r="A12" s="871"/>
      <c r="B12" s="872"/>
      <c r="C12" s="873"/>
      <c r="D12" s="872"/>
      <c r="E12" s="872"/>
      <c r="F12" s="873"/>
      <c r="G12" s="874"/>
      <c r="H12" s="875"/>
      <c r="I12" s="876"/>
      <c r="J12" s="3527">
        <v>127</v>
      </c>
      <c r="K12" s="3518" t="s">
        <v>1426</v>
      </c>
      <c r="L12" s="3503" t="s">
        <v>1427</v>
      </c>
      <c r="M12" s="3503">
        <v>1</v>
      </c>
      <c r="N12" s="3503" t="s">
        <v>2153</v>
      </c>
      <c r="O12" s="3503">
        <v>132</v>
      </c>
      <c r="P12" s="3518" t="s">
        <v>1428</v>
      </c>
      <c r="Q12" s="3543">
        <f>+(V12+V13+V14+V15+V16+V17+V18)/R12</f>
        <v>0.22222222222222221</v>
      </c>
      <c r="R12" s="3244">
        <f>SUM(V12:V30)</f>
        <v>126000000</v>
      </c>
      <c r="S12" s="3518" t="s">
        <v>1429</v>
      </c>
      <c r="T12" s="3550" t="s">
        <v>1430</v>
      </c>
      <c r="U12" s="894" t="s">
        <v>1431</v>
      </c>
      <c r="V12" s="387">
        <v>4000000</v>
      </c>
      <c r="W12" s="1315">
        <v>61</v>
      </c>
      <c r="X12" s="3503" t="s">
        <v>1432</v>
      </c>
      <c r="Y12" s="3503" t="s">
        <v>1433</v>
      </c>
      <c r="Z12" s="3503" t="s">
        <v>1433</v>
      </c>
      <c r="AA12" s="3561">
        <v>64149</v>
      </c>
      <c r="AB12" s="2476" t="s">
        <v>1433</v>
      </c>
      <c r="AC12" s="3607" t="s">
        <v>1433</v>
      </c>
      <c r="AD12" s="2476" t="s">
        <v>1433</v>
      </c>
      <c r="AE12" s="2476" t="s">
        <v>1433</v>
      </c>
      <c r="AF12" s="2476" t="s">
        <v>1433</v>
      </c>
      <c r="AG12" s="2476" t="s">
        <v>1433</v>
      </c>
      <c r="AH12" s="2476" t="s">
        <v>1433</v>
      </c>
      <c r="AI12" s="2476" t="s">
        <v>1433</v>
      </c>
      <c r="AJ12" s="3607" t="s">
        <v>1433</v>
      </c>
      <c r="AK12" s="2476" t="s">
        <v>1433</v>
      </c>
      <c r="AL12" s="2476" t="s">
        <v>1433</v>
      </c>
      <c r="AM12" s="3607" t="s">
        <v>1433</v>
      </c>
      <c r="AN12" s="3607" t="s">
        <v>1433</v>
      </c>
      <c r="AO12" s="3536">
        <v>43467</v>
      </c>
      <c r="AP12" s="3536">
        <v>43830</v>
      </c>
      <c r="AQ12" s="3515" t="s">
        <v>1434</v>
      </c>
    </row>
    <row r="13" spans="1:43" s="878" customFormat="1" ht="91.5" customHeight="1" x14ac:dyDescent="0.2">
      <c r="A13" s="871"/>
      <c r="B13" s="872"/>
      <c r="C13" s="873"/>
      <c r="D13" s="872"/>
      <c r="E13" s="872"/>
      <c r="F13" s="873"/>
      <c r="G13" s="879"/>
      <c r="H13" s="872"/>
      <c r="I13" s="873"/>
      <c r="J13" s="3528"/>
      <c r="K13" s="3519"/>
      <c r="L13" s="3504"/>
      <c r="M13" s="3504"/>
      <c r="N13" s="3504"/>
      <c r="O13" s="3504"/>
      <c r="P13" s="3519"/>
      <c r="Q13" s="3508"/>
      <c r="R13" s="3225"/>
      <c r="S13" s="3519"/>
      <c r="T13" s="3555"/>
      <c r="U13" s="894" t="s">
        <v>1435</v>
      </c>
      <c r="V13" s="387">
        <v>4000000</v>
      </c>
      <c r="W13" s="1315">
        <v>61</v>
      </c>
      <c r="X13" s="3504"/>
      <c r="Y13" s="3504"/>
      <c r="Z13" s="3504"/>
      <c r="AA13" s="3562"/>
      <c r="AB13" s="2477"/>
      <c r="AC13" s="3608"/>
      <c r="AD13" s="2477"/>
      <c r="AE13" s="2477"/>
      <c r="AF13" s="2477"/>
      <c r="AG13" s="2477"/>
      <c r="AH13" s="2477"/>
      <c r="AI13" s="2477"/>
      <c r="AJ13" s="3608"/>
      <c r="AK13" s="2477"/>
      <c r="AL13" s="2477"/>
      <c r="AM13" s="3608"/>
      <c r="AN13" s="3608"/>
      <c r="AO13" s="3537"/>
      <c r="AP13" s="3537"/>
      <c r="AQ13" s="3516"/>
    </row>
    <row r="14" spans="1:43" s="878" customFormat="1" ht="48" customHeight="1" x14ac:dyDescent="0.2">
      <c r="A14" s="871"/>
      <c r="B14" s="872"/>
      <c r="C14" s="873"/>
      <c r="D14" s="872"/>
      <c r="E14" s="872"/>
      <c r="F14" s="873"/>
      <c r="G14" s="879"/>
      <c r="H14" s="872"/>
      <c r="I14" s="873"/>
      <c r="J14" s="3528"/>
      <c r="K14" s="3519"/>
      <c r="L14" s="3504"/>
      <c r="M14" s="3504"/>
      <c r="N14" s="3504"/>
      <c r="O14" s="3504"/>
      <c r="P14" s="3519"/>
      <c r="Q14" s="3508"/>
      <c r="R14" s="3225"/>
      <c r="S14" s="3519"/>
      <c r="T14" s="3555"/>
      <c r="U14" s="894" t="s">
        <v>1436</v>
      </c>
      <c r="V14" s="387">
        <v>4000000</v>
      </c>
      <c r="W14" s="1315">
        <v>61</v>
      </c>
      <c r="X14" s="3504"/>
      <c r="Y14" s="3504"/>
      <c r="Z14" s="3504"/>
      <c r="AA14" s="3562"/>
      <c r="AB14" s="2477"/>
      <c r="AC14" s="3608"/>
      <c r="AD14" s="2477"/>
      <c r="AE14" s="2477"/>
      <c r="AF14" s="2477"/>
      <c r="AG14" s="2477"/>
      <c r="AH14" s="2477"/>
      <c r="AI14" s="2477"/>
      <c r="AJ14" s="3608"/>
      <c r="AK14" s="2477"/>
      <c r="AL14" s="2477"/>
      <c r="AM14" s="3608"/>
      <c r="AN14" s="3608"/>
      <c r="AO14" s="3537"/>
      <c r="AP14" s="3537"/>
      <c r="AQ14" s="3516"/>
    </row>
    <row r="15" spans="1:43" s="878" customFormat="1" ht="72.75" customHeight="1" x14ac:dyDescent="0.2">
      <c r="A15" s="871"/>
      <c r="B15" s="872"/>
      <c r="C15" s="873"/>
      <c r="D15" s="872"/>
      <c r="E15" s="872"/>
      <c r="F15" s="873"/>
      <c r="G15" s="879"/>
      <c r="H15" s="872"/>
      <c r="I15" s="873"/>
      <c r="J15" s="3528"/>
      <c r="K15" s="3519"/>
      <c r="L15" s="3504"/>
      <c r="M15" s="3504"/>
      <c r="N15" s="3504"/>
      <c r="O15" s="3504"/>
      <c r="P15" s="3519"/>
      <c r="Q15" s="3508"/>
      <c r="R15" s="3225"/>
      <c r="S15" s="3519"/>
      <c r="T15" s="3555"/>
      <c r="U15" s="894" t="s">
        <v>1437</v>
      </c>
      <c r="V15" s="387">
        <v>1000000</v>
      </c>
      <c r="W15" s="1315">
        <v>61</v>
      </c>
      <c r="X15" s="3504"/>
      <c r="Y15" s="3504"/>
      <c r="Z15" s="3504"/>
      <c r="AA15" s="3562"/>
      <c r="AB15" s="2477"/>
      <c r="AC15" s="3608"/>
      <c r="AD15" s="2477"/>
      <c r="AE15" s="2477"/>
      <c r="AF15" s="2477"/>
      <c r="AG15" s="2477"/>
      <c r="AH15" s="2477"/>
      <c r="AI15" s="2477"/>
      <c r="AJ15" s="3608"/>
      <c r="AK15" s="2477"/>
      <c r="AL15" s="2477"/>
      <c r="AM15" s="3608"/>
      <c r="AN15" s="3608"/>
      <c r="AO15" s="3537"/>
      <c r="AP15" s="3537"/>
      <c r="AQ15" s="3516"/>
    </row>
    <row r="16" spans="1:43" s="878" customFormat="1" ht="60" x14ac:dyDescent="0.2">
      <c r="A16" s="871"/>
      <c r="B16" s="872"/>
      <c r="C16" s="873"/>
      <c r="D16" s="872"/>
      <c r="E16" s="872"/>
      <c r="F16" s="873"/>
      <c r="G16" s="879"/>
      <c r="H16" s="872"/>
      <c r="I16" s="873"/>
      <c r="J16" s="3528"/>
      <c r="K16" s="3519"/>
      <c r="L16" s="3504"/>
      <c r="M16" s="3504"/>
      <c r="N16" s="3504"/>
      <c r="O16" s="3504"/>
      <c r="P16" s="3519"/>
      <c r="Q16" s="3508"/>
      <c r="R16" s="3225"/>
      <c r="S16" s="3519"/>
      <c r="T16" s="3555"/>
      <c r="U16" s="894" t="s">
        <v>1438</v>
      </c>
      <c r="V16" s="387">
        <v>4000000</v>
      </c>
      <c r="W16" s="1315">
        <v>61</v>
      </c>
      <c r="X16" s="3504"/>
      <c r="Y16" s="3504"/>
      <c r="Z16" s="3504"/>
      <c r="AA16" s="3562"/>
      <c r="AB16" s="2477"/>
      <c r="AC16" s="3608"/>
      <c r="AD16" s="2477"/>
      <c r="AE16" s="2477"/>
      <c r="AF16" s="2477"/>
      <c r="AG16" s="2477"/>
      <c r="AH16" s="2477"/>
      <c r="AI16" s="2477"/>
      <c r="AJ16" s="3608"/>
      <c r="AK16" s="2477"/>
      <c r="AL16" s="2477"/>
      <c r="AM16" s="3608"/>
      <c r="AN16" s="3608"/>
      <c r="AO16" s="3537"/>
      <c r="AP16" s="3537"/>
      <c r="AQ16" s="3516"/>
    </row>
    <row r="17" spans="1:44" s="878" customFormat="1" ht="60" x14ac:dyDescent="0.2">
      <c r="A17" s="871"/>
      <c r="B17" s="872"/>
      <c r="C17" s="873"/>
      <c r="D17" s="872"/>
      <c r="E17" s="872"/>
      <c r="F17" s="873"/>
      <c r="G17" s="879"/>
      <c r="H17" s="872"/>
      <c r="I17" s="873"/>
      <c r="J17" s="3528"/>
      <c r="K17" s="3519"/>
      <c r="L17" s="3504"/>
      <c r="M17" s="3504"/>
      <c r="N17" s="3504"/>
      <c r="O17" s="3504"/>
      <c r="P17" s="3519"/>
      <c r="Q17" s="3508"/>
      <c r="R17" s="3225"/>
      <c r="S17" s="3519"/>
      <c r="T17" s="3555"/>
      <c r="U17" s="894" t="s">
        <v>2154</v>
      </c>
      <c r="V17" s="387">
        <v>7000000</v>
      </c>
      <c r="W17" s="1315">
        <v>61</v>
      </c>
      <c r="X17" s="3504"/>
      <c r="Y17" s="3504"/>
      <c r="Z17" s="3504"/>
      <c r="AA17" s="3562"/>
      <c r="AB17" s="2477"/>
      <c r="AC17" s="3608"/>
      <c r="AD17" s="2477"/>
      <c r="AE17" s="2477"/>
      <c r="AF17" s="2477"/>
      <c r="AG17" s="2477"/>
      <c r="AH17" s="2477"/>
      <c r="AI17" s="2477"/>
      <c r="AJ17" s="3608"/>
      <c r="AK17" s="2477"/>
      <c r="AL17" s="2477"/>
      <c r="AM17" s="3608"/>
      <c r="AN17" s="3608"/>
      <c r="AO17" s="3537"/>
      <c r="AP17" s="3537"/>
      <c r="AQ17" s="3516"/>
    </row>
    <row r="18" spans="1:44" s="878" customFormat="1" ht="60" x14ac:dyDescent="0.2">
      <c r="A18" s="871"/>
      <c r="B18" s="872"/>
      <c r="C18" s="873"/>
      <c r="D18" s="872"/>
      <c r="E18" s="872"/>
      <c r="F18" s="873"/>
      <c r="G18" s="879"/>
      <c r="H18" s="872"/>
      <c r="I18" s="873"/>
      <c r="J18" s="3544"/>
      <c r="K18" s="3539"/>
      <c r="L18" s="3505"/>
      <c r="M18" s="3505"/>
      <c r="N18" s="3504"/>
      <c r="O18" s="3504"/>
      <c r="P18" s="3519"/>
      <c r="Q18" s="3509"/>
      <c r="R18" s="3225"/>
      <c r="S18" s="3519"/>
      <c r="T18" s="3551"/>
      <c r="U18" s="894" t="s">
        <v>1439</v>
      </c>
      <c r="V18" s="387">
        <v>4000000</v>
      </c>
      <c r="W18" s="1315">
        <v>61</v>
      </c>
      <c r="X18" s="3504"/>
      <c r="Y18" s="3504"/>
      <c r="Z18" s="3504"/>
      <c r="AA18" s="3562"/>
      <c r="AB18" s="2477"/>
      <c r="AC18" s="3608"/>
      <c r="AD18" s="2477"/>
      <c r="AE18" s="2477"/>
      <c r="AF18" s="2477"/>
      <c r="AG18" s="2477"/>
      <c r="AH18" s="2477"/>
      <c r="AI18" s="2477"/>
      <c r="AJ18" s="3608"/>
      <c r="AK18" s="2477"/>
      <c r="AL18" s="2477"/>
      <c r="AM18" s="3608"/>
      <c r="AN18" s="3608"/>
      <c r="AO18" s="3537"/>
      <c r="AP18" s="3537"/>
      <c r="AQ18" s="3516"/>
      <c r="AR18" s="1767"/>
    </row>
    <row r="19" spans="1:44" s="878" customFormat="1" ht="75" x14ac:dyDescent="0.2">
      <c r="A19" s="871"/>
      <c r="B19" s="872"/>
      <c r="C19" s="873"/>
      <c r="D19" s="872"/>
      <c r="E19" s="872"/>
      <c r="F19" s="873"/>
      <c r="G19" s="879"/>
      <c r="H19" s="872"/>
      <c r="I19" s="873"/>
      <c r="J19" s="3527">
        <v>128</v>
      </c>
      <c r="K19" s="3518" t="s">
        <v>1440</v>
      </c>
      <c r="L19" s="3503" t="s">
        <v>1427</v>
      </c>
      <c r="M19" s="3503">
        <v>1</v>
      </c>
      <c r="N19" s="3504"/>
      <c r="O19" s="3504"/>
      <c r="P19" s="3519"/>
      <c r="Q19" s="3543">
        <f>+(V19+V20+V21+V22+V23)/R12</f>
        <v>0.22222222222222221</v>
      </c>
      <c r="R19" s="3225"/>
      <c r="S19" s="3519"/>
      <c r="T19" s="3518" t="s">
        <v>1441</v>
      </c>
      <c r="U19" s="894" t="s">
        <v>1442</v>
      </c>
      <c r="V19" s="387">
        <v>5600000</v>
      </c>
      <c r="W19" s="1315">
        <v>61</v>
      </c>
      <c r="X19" s="3504"/>
      <c r="Y19" s="3504"/>
      <c r="Z19" s="3504"/>
      <c r="AA19" s="3562"/>
      <c r="AB19" s="2477"/>
      <c r="AC19" s="3608"/>
      <c r="AD19" s="2477"/>
      <c r="AE19" s="2477"/>
      <c r="AF19" s="2477"/>
      <c r="AG19" s="2477"/>
      <c r="AH19" s="2477"/>
      <c r="AI19" s="2477"/>
      <c r="AJ19" s="3608"/>
      <c r="AK19" s="2477"/>
      <c r="AL19" s="2477"/>
      <c r="AM19" s="3608"/>
      <c r="AN19" s="3608"/>
      <c r="AO19" s="3537"/>
      <c r="AP19" s="3537"/>
      <c r="AQ19" s="3516"/>
    </row>
    <row r="20" spans="1:44" s="878" customFormat="1" ht="75" x14ac:dyDescent="0.2">
      <c r="A20" s="871"/>
      <c r="B20" s="872"/>
      <c r="C20" s="873"/>
      <c r="D20" s="872"/>
      <c r="E20" s="872"/>
      <c r="F20" s="873"/>
      <c r="G20" s="879"/>
      <c r="H20" s="872"/>
      <c r="I20" s="873"/>
      <c r="J20" s="3528"/>
      <c r="K20" s="3519"/>
      <c r="L20" s="3504"/>
      <c r="M20" s="3504"/>
      <c r="N20" s="3504"/>
      <c r="O20" s="3504"/>
      <c r="P20" s="3519"/>
      <c r="Q20" s="3508"/>
      <c r="R20" s="3225"/>
      <c r="S20" s="3519"/>
      <c r="T20" s="3519"/>
      <c r="U20" s="894" t="s">
        <v>2155</v>
      </c>
      <c r="V20" s="387">
        <v>5600000</v>
      </c>
      <c r="W20" s="1315">
        <v>61</v>
      </c>
      <c r="X20" s="3504"/>
      <c r="Y20" s="3504"/>
      <c r="Z20" s="3504"/>
      <c r="AA20" s="3562"/>
      <c r="AB20" s="2477"/>
      <c r="AC20" s="3608"/>
      <c r="AD20" s="2477"/>
      <c r="AE20" s="2477"/>
      <c r="AF20" s="2477"/>
      <c r="AG20" s="2477"/>
      <c r="AH20" s="2477"/>
      <c r="AI20" s="2477"/>
      <c r="AJ20" s="3608"/>
      <c r="AK20" s="2477"/>
      <c r="AL20" s="2477"/>
      <c r="AM20" s="3608"/>
      <c r="AN20" s="3608"/>
      <c r="AO20" s="3537"/>
      <c r="AP20" s="3537"/>
      <c r="AQ20" s="3516"/>
    </row>
    <row r="21" spans="1:44" s="878" customFormat="1" ht="45" x14ac:dyDescent="0.2">
      <c r="A21" s="871"/>
      <c r="B21" s="872"/>
      <c r="C21" s="873"/>
      <c r="D21" s="872"/>
      <c r="E21" s="872"/>
      <c r="F21" s="873"/>
      <c r="G21" s="879"/>
      <c r="H21" s="872"/>
      <c r="I21" s="873"/>
      <c r="J21" s="3528"/>
      <c r="K21" s="3519"/>
      <c r="L21" s="3504"/>
      <c r="M21" s="3504"/>
      <c r="N21" s="3504"/>
      <c r="O21" s="3504"/>
      <c r="P21" s="3519"/>
      <c r="Q21" s="3508"/>
      <c r="R21" s="3225"/>
      <c r="S21" s="3519"/>
      <c r="T21" s="3519"/>
      <c r="U21" s="894" t="s">
        <v>2156</v>
      </c>
      <c r="V21" s="387">
        <v>5600000</v>
      </c>
      <c r="W21" s="1315">
        <v>61</v>
      </c>
      <c r="X21" s="3504"/>
      <c r="Y21" s="3504"/>
      <c r="Z21" s="3504"/>
      <c r="AA21" s="3562"/>
      <c r="AB21" s="2477"/>
      <c r="AC21" s="3608"/>
      <c r="AD21" s="2477"/>
      <c r="AE21" s="2477"/>
      <c r="AF21" s="2477"/>
      <c r="AG21" s="2477"/>
      <c r="AH21" s="2477"/>
      <c r="AI21" s="2477"/>
      <c r="AJ21" s="3608"/>
      <c r="AK21" s="2477"/>
      <c r="AL21" s="2477"/>
      <c r="AM21" s="3608"/>
      <c r="AN21" s="3608"/>
      <c r="AO21" s="3537"/>
      <c r="AP21" s="3537"/>
      <c r="AQ21" s="3516"/>
    </row>
    <row r="22" spans="1:44" s="878" customFormat="1" ht="39.75" customHeight="1" x14ac:dyDescent="0.2">
      <c r="A22" s="871"/>
      <c r="B22" s="872"/>
      <c r="C22" s="873"/>
      <c r="D22" s="872"/>
      <c r="E22" s="872"/>
      <c r="F22" s="873"/>
      <c r="G22" s="879"/>
      <c r="H22" s="872"/>
      <c r="I22" s="873"/>
      <c r="J22" s="3528"/>
      <c r="K22" s="3519"/>
      <c r="L22" s="3504"/>
      <c r="M22" s="3504"/>
      <c r="N22" s="3504"/>
      <c r="O22" s="3504"/>
      <c r="P22" s="3519"/>
      <c r="Q22" s="3508"/>
      <c r="R22" s="3225"/>
      <c r="S22" s="3519"/>
      <c r="T22" s="3519"/>
      <c r="U22" s="894" t="s">
        <v>2157</v>
      </c>
      <c r="V22" s="387">
        <v>5600000</v>
      </c>
      <c r="W22" s="1315">
        <v>61</v>
      </c>
      <c r="X22" s="3504"/>
      <c r="Y22" s="3504"/>
      <c r="Z22" s="3504"/>
      <c r="AA22" s="3562"/>
      <c r="AB22" s="2477"/>
      <c r="AC22" s="3608"/>
      <c r="AD22" s="2477"/>
      <c r="AE22" s="2477"/>
      <c r="AF22" s="2477"/>
      <c r="AG22" s="2477"/>
      <c r="AH22" s="2477"/>
      <c r="AI22" s="2477"/>
      <c r="AJ22" s="3608"/>
      <c r="AK22" s="2477"/>
      <c r="AL22" s="2477"/>
      <c r="AM22" s="3608"/>
      <c r="AN22" s="3608"/>
      <c r="AO22" s="3537"/>
      <c r="AP22" s="3537"/>
      <c r="AQ22" s="3516"/>
    </row>
    <row r="23" spans="1:44" s="878" customFormat="1" ht="69" customHeight="1" x14ac:dyDescent="0.2">
      <c r="A23" s="871"/>
      <c r="B23" s="872"/>
      <c r="C23" s="873"/>
      <c r="D23" s="872"/>
      <c r="E23" s="872"/>
      <c r="F23" s="873"/>
      <c r="G23" s="879"/>
      <c r="H23" s="872"/>
      <c r="I23" s="873"/>
      <c r="J23" s="3528"/>
      <c r="K23" s="3519"/>
      <c r="L23" s="3504"/>
      <c r="M23" s="3504"/>
      <c r="N23" s="3504"/>
      <c r="O23" s="3504"/>
      <c r="P23" s="3519"/>
      <c r="Q23" s="3508"/>
      <c r="R23" s="3225"/>
      <c r="S23" s="3519"/>
      <c r="T23" s="3519"/>
      <c r="U23" s="894" t="s">
        <v>1443</v>
      </c>
      <c r="V23" s="387">
        <v>5600000</v>
      </c>
      <c r="W23" s="1315">
        <v>61</v>
      </c>
      <c r="X23" s="3504"/>
      <c r="Y23" s="3504"/>
      <c r="Z23" s="3504"/>
      <c r="AA23" s="3562"/>
      <c r="AB23" s="2477"/>
      <c r="AC23" s="3608"/>
      <c r="AD23" s="2477"/>
      <c r="AE23" s="2477"/>
      <c r="AF23" s="2477"/>
      <c r="AG23" s="2477"/>
      <c r="AH23" s="2477"/>
      <c r="AI23" s="2477"/>
      <c r="AJ23" s="3608"/>
      <c r="AK23" s="2477"/>
      <c r="AL23" s="2477"/>
      <c r="AM23" s="3608"/>
      <c r="AN23" s="3608"/>
      <c r="AO23" s="3537"/>
      <c r="AP23" s="3537"/>
      <c r="AQ23" s="3516"/>
    </row>
    <row r="24" spans="1:44" s="878" customFormat="1" ht="73.5" customHeight="1" x14ac:dyDescent="0.2">
      <c r="A24" s="871"/>
      <c r="B24" s="872"/>
      <c r="C24" s="873"/>
      <c r="D24" s="872"/>
      <c r="E24" s="872"/>
      <c r="F24" s="873"/>
      <c r="G24" s="879"/>
      <c r="H24" s="872"/>
      <c r="I24" s="873"/>
      <c r="J24" s="3564">
        <v>129</v>
      </c>
      <c r="K24" s="3518" t="s">
        <v>1444</v>
      </c>
      <c r="L24" s="3503" t="s">
        <v>1427</v>
      </c>
      <c r="M24" s="3503">
        <v>6</v>
      </c>
      <c r="N24" s="3504"/>
      <c r="O24" s="3504"/>
      <c r="P24" s="3519"/>
      <c r="Q24" s="3543">
        <f>+(V24+V25+V26+V27+V28+V30+V29)/R12</f>
        <v>0.55555555555555558</v>
      </c>
      <c r="R24" s="3225"/>
      <c r="S24" s="3519"/>
      <c r="T24" s="3518" t="s">
        <v>2158</v>
      </c>
      <c r="U24" s="894" t="s">
        <v>1445</v>
      </c>
      <c r="V24" s="387">
        <v>6000000</v>
      </c>
      <c r="W24" s="1315">
        <v>61</v>
      </c>
      <c r="X24" s="3504"/>
      <c r="Y24" s="3504"/>
      <c r="Z24" s="3504"/>
      <c r="AA24" s="3562"/>
      <c r="AB24" s="2477"/>
      <c r="AC24" s="3608"/>
      <c r="AD24" s="2477"/>
      <c r="AE24" s="2477"/>
      <c r="AF24" s="2477"/>
      <c r="AG24" s="2477"/>
      <c r="AH24" s="2477"/>
      <c r="AI24" s="2477"/>
      <c r="AJ24" s="3608"/>
      <c r="AK24" s="2477"/>
      <c r="AL24" s="2477"/>
      <c r="AM24" s="3608"/>
      <c r="AN24" s="3608"/>
      <c r="AO24" s="3537"/>
      <c r="AP24" s="3537"/>
      <c r="AQ24" s="3516"/>
    </row>
    <row r="25" spans="1:44" s="878" customFormat="1" ht="51" customHeight="1" x14ac:dyDescent="0.2">
      <c r="A25" s="871"/>
      <c r="B25" s="872"/>
      <c r="C25" s="873"/>
      <c r="D25" s="872"/>
      <c r="E25" s="872"/>
      <c r="F25" s="873"/>
      <c r="G25" s="879"/>
      <c r="H25" s="872"/>
      <c r="I25" s="873"/>
      <c r="J25" s="3564"/>
      <c r="K25" s="3519"/>
      <c r="L25" s="3504"/>
      <c r="M25" s="3504"/>
      <c r="N25" s="3504"/>
      <c r="O25" s="3504"/>
      <c r="P25" s="3519"/>
      <c r="Q25" s="3508"/>
      <c r="R25" s="3225"/>
      <c r="S25" s="3519"/>
      <c r="T25" s="3519"/>
      <c r="U25" s="894" t="s">
        <v>1446</v>
      </c>
      <c r="V25" s="387">
        <v>6000000</v>
      </c>
      <c r="W25" s="1315">
        <v>61</v>
      </c>
      <c r="X25" s="3504"/>
      <c r="Y25" s="3504"/>
      <c r="Z25" s="3504"/>
      <c r="AA25" s="3562"/>
      <c r="AB25" s="2477"/>
      <c r="AC25" s="3608"/>
      <c r="AD25" s="2477"/>
      <c r="AE25" s="2477"/>
      <c r="AF25" s="2477"/>
      <c r="AG25" s="2477"/>
      <c r="AH25" s="2477"/>
      <c r="AI25" s="2477"/>
      <c r="AJ25" s="3608"/>
      <c r="AK25" s="2477"/>
      <c r="AL25" s="2477"/>
      <c r="AM25" s="3608"/>
      <c r="AN25" s="3608"/>
      <c r="AO25" s="3537"/>
      <c r="AP25" s="3537"/>
      <c r="AQ25" s="3516"/>
    </row>
    <row r="26" spans="1:44" s="878" customFormat="1" ht="60" x14ac:dyDescent="0.2">
      <c r="A26" s="871"/>
      <c r="B26" s="872"/>
      <c r="C26" s="873"/>
      <c r="D26" s="872"/>
      <c r="E26" s="872"/>
      <c r="F26" s="873"/>
      <c r="G26" s="879"/>
      <c r="H26" s="872"/>
      <c r="I26" s="873"/>
      <c r="J26" s="3564"/>
      <c r="K26" s="3519"/>
      <c r="L26" s="3504"/>
      <c r="M26" s="3504"/>
      <c r="N26" s="3504"/>
      <c r="O26" s="3504"/>
      <c r="P26" s="3519"/>
      <c r="Q26" s="3508"/>
      <c r="R26" s="3225"/>
      <c r="S26" s="3519"/>
      <c r="T26" s="3519"/>
      <c r="U26" s="894" t="s">
        <v>1447</v>
      </c>
      <c r="V26" s="387">
        <v>6000000</v>
      </c>
      <c r="W26" s="1315">
        <v>61</v>
      </c>
      <c r="X26" s="3504"/>
      <c r="Y26" s="3504"/>
      <c r="Z26" s="3504"/>
      <c r="AA26" s="3562"/>
      <c r="AB26" s="2477"/>
      <c r="AC26" s="3608"/>
      <c r="AD26" s="2477"/>
      <c r="AE26" s="2477"/>
      <c r="AF26" s="2477"/>
      <c r="AG26" s="2477"/>
      <c r="AH26" s="2477"/>
      <c r="AI26" s="2477"/>
      <c r="AJ26" s="3608"/>
      <c r="AK26" s="2477"/>
      <c r="AL26" s="2477"/>
      <c r="AM26" s="3608"/>
      <c r="AN26" s="3608"/>
      <c r="AO26" s="3537"/>
      <c r="AP26" s="3537"/>
      <c r="AQ26" s="3516"/>
    </row>
    <row r="27" spans="1:44" s="878" customFormat="1" ht="67.5" customHeight="1" x14ac:dyDescent="0.2">
      <c r="A27" s="871"/>
      <c r="B27" s="872"/>
      <c r="C27" s="873"/>
      <c r="D27" s="872"/>
      <c r="E27" s="872"/>
      <c r="F27" s="873"/>
      <c r="G27" s="879"/>
      <c r="H27" s="872"/>
      <c r="I27" s="873"/>
      <c r="J27" s="3564"/>
      <c r="K27" s="3519"/>
      <c r="L27" s="3504"/>
      <c r="M27" s="3504"/>
      <c r="N27" s="3504"/>
      <c r="O27" s="3504"/>
      <c r="P27" s="3519"/>
      <c r="Q27" s="3508"/>
      <c r="R27" s="3225"/>
      <c r="S27" s="3519"/>
      <c r="T27" s="3519"/>
      <c r="U27" s="894" t="s">
        <v>2159</v>
      </c>
      <c r="V27" s="387">
        <v>28000000</v>
      </c>
      <c r="W27" s="1315">
        <v>61</v>
      </c>
      <c r="X27" s="3504"/>
      <c r="Y27" s="3504"/>
      <c r="Z27" s="3504"/>
      <c r="AA27" s="3562"/>
      <c r="AB27" s="2477"/>
      <c r="AC27" s="3608"/>
      <c r="AD27" s="2477"/>
      <c r="AE27" s="2477"/>
      <c r="AF27" s="2477"/>
      <c r="AG27" s="2477"/>
      <c r="AH27" s="2477"/>
      <c r="AI27" s="2477"/>
      <c r="AJ27" s="3608"/>
      <c r="AK27" s="2477"/>
      <c r="AL27" s="2477"/>
      <c r="AM27" s="3608"/>
      <c r="AN27" s="3608"/>
      <c r="AO27" s="3537"/>
      <c r="AP27" s="3537"/>
      <c r="AQ27" s="3516"/>
    </row>
    <row r="28" spans="1:44" s="878" customFormat="1" ht="54" customHeight="1" x14ac:dyDescent="0.2">
      <c r="A28" s="871"/>
      <c r="B28" s="872"/>
      <c r="C28" s="873"/>
      <c r="D28" s="872"/>
      <c r="E28" s="872"/>
      <c r="F28" s="873"/>
      <c r="G28" s="879"/>
      <c r="H28" s="872"/>
      <c r="I28" s="873"/>
      <c r="J28" s="3564"/>
      <c r="K28" s="3519"/>
      <c r="L28" s="3504"/>
      <c r="M28" s="3504"/>
      <c r="N28" s="3504"/>
      <c r="O28" s="3504"/>
      <c r="P28" s="3519"/>
      <c r="Q28" s="3508"/>
      <c r="R28" s="3225"/>
      <c r="S28" s="3519"/>
      <c r="T28" s="3519"/>
      <c r="U28" s="894" t="s">
        <v>2160</v>
      </c>
      <c r="V28" s="387">
        <v>6000000</v>
      </c>
      <c r="W28" s="1315">
        <v>61</v>
      </c>
      <c r="X28" s="3504"/>
      <c r="Y28" s="3504"/>
      <c r="Z28" s="3504"/>
      <c r="AA28" s="3562"/>
      <c r="AB28" s="2477"/>
      <c r="AC28" s="3608"/>
      <c r="AD28" s="2477"/>
      <c r="AE28" s="2477"/>
      <c r="AF28" s="2477"/>
      <c r="AG28" s="2477"/>
      <c r="AH28" s="2477"/>
      <c r="AI28" s="2477"/>
      <c r="AJ28" s="3608"/>
      <c r="AK28" s="2477"/>
      <c r="AL28" s="2477"/>
      <c r="AM28" s="3608"/>
      <c r="AN28" s="3608"/>
      <c r="AO28" s="3537"/>
      <c r="AP28" s="3537"/>
      <c r="AQ28" s="3516"/>
    </row>
    <row r="29" spans="1:44" s="878" customFormat="1" ht="54" customHeight="1" x14ac:dyDescent="0.2">
      <c r="A29" s="871"/>
      <c r="B29" s="872"/>
      <c r="C29" s="873"/>
      <c r="D29" s="872"/>
      <c r="E29" s="872"/>
      <c r="F29" s="873"/>
      <c r="G29" s="879"/>
      <c r="H29" s="872"/>
      <c r="I29" s="873"/>
      <c r="J29" s="3564"/>
      <c r="K29" s="3519"/>
      <c r="L29" s="3504"/>
      <c r="M29" s="3504"/>
      <c r="N29" s="3504"/>
      <c r="O29" s="3504"/>
      <c r="P29" s="3519"/>
      <c r="Q29" s="3508"/>
      <c r="R29" s="3225"/>
      <c r="S29" s="3519"/>
      <c r="T29" s="3519"/>
      <c r="U29" s="894" t="s">
        <v>2161</v>
      </c>
      <c r="V29" s="387">
        <v>6000000</v>
      </c>
      <c r="W29" s="1315">
        <v>61</v>
      </c>
      <c r="X29" s="3504"/>
      <c r="Y29" s="3504"/>
      <c r="Z29" s="3504"/>
      <c r="AA29" s="3562"/>
      <c r="AB29" s="2477"/>
      <c r="AC29" s="3608"/>
      <c r="AD29" s="2477"/>
      <c r="AE29" s="2477"/>
      <c r="AF29" s="2477"/>
      <c r="AG29" s="2477"/>
      <c r="AH29" s="2477"/>
      <c r="AI29" s="2477"/>
      <c r="AJ29" s="3608"/>
      <c r="AK29" s="2477"/>
      <c r="AL29" s="2477"/>
      <c r="AM29" s="3608"/>
      <c r="AN29" s="3608"/>
      <c r="AO29" s="3537"/>
      <c r="AP29" s="3537"/>
      <c r="AQ29" s="3516"/>
    </row>
    <row r="30" spans="1:44" s="878" customFormat="1" ht="54.75" customHeight="1" x14ac:dyDescent="0.2">
      <c r="A30" s="871"/>
      <c r="B30" s="872"/>
      <c r="C30" s="873"/>
      <c r="D30" s="880"/>
      <c r="E30" s="880"/>
      <c r="F30" s="881"/>
      <c r="G30" s="882"/>
      <c r="H30" s="880"/>
      <c r="I30" s="881"/>
      <c r="J30" s="3564"/>
      <c r="K30" s="3539"/>
      <c r="L30" s="3505"/>
      <c r="M30" s="3505"/>
      <c r="N30" s="3505"/>
      <c r="O30" s="3505"/>
      <c r="P30" s="3539"/>
      <c r="Q30" s="3509"/>
      <c r="R30" s="3484"/>
      <c r="S30" s="3539"/>
      <c r="T30" s="3539"/>
      <c r="U30" s="894" t="s">
        <v>1448</v>
      </c>
      <c r="V30" s="387">
        <v>12000000</v>
      </c>
      <c r="W30" s="1315">
        <v>61</v>
      </c>
      <c r="X30" s="3505"/>
      <c r="Y30" s="3505"/>
      <c r="Z30" s="3505"/>
      <c r="AA30" s="3563"/>
      <c r="AB30" s="2478"/>
      <c r="AC30" s="3612"/>
      <c r="AD30" s="2478"/>
      <c r="AE30" s="2478"/>
      <c r="AF30" s="2478"/>
      <c r="AG30" s="2478"/>
      <c r="AH30" s="2478"/>
      <c r="AI30" s="2478"/>
      <c r="AJ30" s="3612"/>
      <c r="AK30" s="2478"/>
      <c r="AL30" s="2478"/>
      <c r="AM30" s="3612"/>
      <c r="AN30" s="3612"/>
      <c r="AO30" s="3538"/>
      <c r="AP30" s="3538"/>
      <c r="AQ30" s="3517"/>
    </row>
    <row r="31" spans="1:44" ht="36" customHeight="1" x14ac:dyDescent="0.2">
      <c r="A31" s="857"/>
      <c r="C31" s="883"/>
      <c r="D31" s="884">
        <v>12</v>
      </c>
      <c r="E31" s="885" t="s">
        <v>1449</v>
      </c>
      <c r="F31" s="886"/>
      <c r="G31" s="849"/>
      <c r="H31" s="849"/>
      <c r="I31" s="849"/>
      <c r="J31" s="849"/>
      <c r="K31" s="850"/>
      <c r="L31" s="849"/>
      <c r="M31" s="849"/>
      <c r="N31" s="851"/>
      <c r="O31" s="849"/>
      <c r="P31" s="850"/>
      <c r="Q31" s="849"/>
      <c r="R31" s="887"/>
      <c r="S31" s="849"/>
      <c r="T31" s="850"/>
      <c r="U31" s="850"/>
      <c r="V31" s="888"/>
      <c r="W31" s="889"/>
      <c r="X31" s="851"/>
      <c r="Y31" s="851"/>
      <c r="Z31" s="851"/>
      <c r="AA31" s="851"/>
      <c r="AB31" s="851"/>
      <c r="AC31" s="851"/>
      <c r="AD31" s="851"/>
      <c r="AE31" s="851"/>
      <c r="AF31" s="851"/>
      <c r="AG31" s="851"/>
      <c r="AH31" s="851"/>
      <c r="AI31" s="851"/>
      <c r="AJ31" s="851"/>
      <c r="AK31" s="851"/>
      <c r="AL31" s="851"/>
      <c r="AM31" s="851"/>
      <c r="AN31" s="851"/>
      <c r="AO31" s="849"/>
      <c r="AP31" s="849"/>
      <c r="AQ31" s="856"/>
    </row>
    <row r="32" spans="1:44" ht="36" customHeight="1" x14ac:dyDescent="0.2">
      <c r="A32" s="857"/>
      <c r="B32" s="858"/>
      <c r="C32" s="859"/>
      <c r="D32" s="860"/>
      <c r="E32" s="860"/>
      <c r="F32" s="861"/>
      <c r="G32" s="890">
        <v>36</v>
      </c>
      <c r="H32" s="863" t="s">
        <v>1450</v>
      </c>
      <c r="I32" s="863"/>
      <c r="J32" s="863"/>
      <c r="K32" s="864"/>
      <c r="L32" s="863"/>
      <c r="M32" s="863"/>
      <c r="N32" s="865"/>
      <c r="O32" s="863"/>
      <c r="P32" s="864"/>
      <c r="Q32" s="863"/>
      <c r="R32" s="891"/>
      <c r="S32" s="863"/>
      <c r="T32" s="864"/>
      <c r="U32" s="864"/>
      <c r="V32" s="892"/>
      <c r="W32" s="893"/>
      <c r="X32" s="865"/>
      <c r="Y32" s="865"/>
      <c r="Z32" s="865"/>
      <c r="AA32" s="865"/>
      <c r="AB32" s="865"/>
      <c r="AC32" s="865"/>
      <c r="AD32" s="865"/>
      <c r="AE32" s="865"/>
      <c r="AF32" s="865"/>
      <c r="AG32" s="865"/>
      <c r="AH32" s="865"/>
      <c r="AI32" s="865"/>
      <c r="AJ32" s="865"/>
      <c r="AK32" s="865"/>
      <c r="AL32" s="865"/>
      <c r="AM32" s="865"/>
      <c r="AN32" s="865"/>
      <c r="AO32" s="863"/>
      <c r="AP32" s="863"/>
      <c r="AQ32" s="870"/>
    </row>
    <row r="33" spans="1:50" s="878" customFormat="1" ht="135" x14ac:dyDescent="0.2">
      <c r="A33" s="871"/>
      <c r="B33" s="872"/>
      <c r="C33" s="873"/>
      <c r="D33" s="872"/>
      <c r="E33" s="872"/>
      <c r="F33" s="873"/>
      <c r="G33" s="874"/>
      <c r="H33" s="875"/>
      <c r="I33" s="876"/>
      <c r="J33" s="2051">
        <v>130</v>
      </c>
      <c r="K33" s="1310" t="s">
        <v>1451</v>
      </c>
      <c r="L33" s="1307" t="s">
        <v>1427</v>
      </c>
      <c r="M33" s="1307">
        <v>1</v>
      </c>
      <c r="N33" s="3503" t="s">
        <v>2162</v>
      </c>
      <c r="O33" s="3503">
        <v>133</v>
      </c>
      <c r="P33" s="3518" t="s">
        <v>1452</v>
      </c>
      <c r="Q33" s="1263">
        <f>(V33)/R33</f>
        <v>0.31914893617021278</v>
      </c>
      <c r="R33" s="3244">
        <f>SUM(V33:V36)</f>
        <v>188000000</v>
      </c>
      <c r="S33" s="3518" t="s">
        <v>1453</v>
      </c>
      <c r="T33" s="1310" t="s">
        <v>1454</v>
      </c>
      <c r="U33" s="894" t="s">
        <v>1455</v>
      </c>
      <c r="V33" s="387">
        <v>60000000</v>
      </c>
      <c r="W33" s="1315">
        <v>61</v>
      </c>
      <c r="X33" s="3503" t="s">
        <v>1432</v>
      </c>
      <c r="Y33" s="3561">
        <v>292684</v>
      </c>
      <c r="Z33" s="3561">
        <v>282326</v>
      </c>
      <c r="AA33" s="3644">
        <v>135912</v>
      </c>
      <c r="AB33" s="2397">
        <v>45122</v>
      </c>
      <c r="AC33" s="2397">
        <v>307101</v>
      </c>
      <c r="AD33" s="2397">
        <v>86875</v>
      </c>
      <c r="AE33" s="2397">
        <v>2145</v>
      </c>
      <c r="AF33" s="2397">
        <v>12718</v>
      </c>
      <c r="AG33" s="2397">
        <v>26</v>
      </c>
      <c r="AH33" s="2397">
        <v>37</v>
      </c>
      <c r="AI33" s="2397">
        <v>16897</v>
      </c>
      <c r="AJ33" s="2397" t="s">
        <v>1433</v>
      </c>
      <c r="AK33" s="2397">
        <v>53164</v>
      </c>
      <c r="AL33" s="2397">
        <v>16982</v>
      </c>
      <c r="AM33" s="2397">
        <v>60013</v>
      </c>
      <c r="AN33" s="2462">
        <v>575010</v>
      </c>
      <c r="AO33" s="3536">
        <v>43467</v>
      </c>
      <c r="AP33" s="3536">
        <v>43830</v>
      </c>
      <c r="AQ33" s="3515" t="s">
        <v>1434</v>
      </c>
      <c r="AR33" s="1767"/>
    </row>
    <row r="34" spans="1:50" s="878" customFormat="1" ht="86.25" customHeight="1" x14ac:dyDescent="0.2">
      <c r="A34" s="871"/>
      <c r="B34" s="872"/>
      <c r="C34" s="873"/>
      <c r="D34" s="872"/>
      <c r="E34" s="872"/>
      <c r="F34" s="873"/>
      <c r="G34" s="879"/>
      <c r="H34" s="872"/>
      <c r="I34" s="873"/>
      <c r="J34" s="3527">
        <v>131</v>
      </c>
      <c r="K34" s="3518" t="s">
        <v>1456</v>
      </c>
      <c r="L34" s="3503" t="s">
        <v>1427</v>
      </c>
      <c r="M34" s="3503">
        <v>5</v>
      </c>
      <c r="N34" s="3504"/>
      <c r="O34" s="3504"/>
      <c r="P34" s="3519"/>
      <c r="Q34" s="3543">
        <f>(V34+V36+V35)/R33</f>
        <v>0.68085106382978722</v>
      </c>
      <c r="R34" s="3225"/>
      <c r="S34" s="3519"/>
      <c r="T34" s="3518" t="s">
        <v>1457</v>
      </c>
      <c r="U34" s="894" t="s">
        <v>2163</v>
      </c>
      <c r="V34" s="387">
        <v>28000000</v>
      </c>
      <c r="W34" s="1315">
        <v>61</v>
      </c>
      <c r="X34" s="3504"/>
      <c r="Y34" s="3562"/>
      <c r="Z34" s="3562"/>
      <c r="AA34" s="3645"/>
      <c r="AB34" s="2397"/>
      <c r="AC34" s="2397"/>
      <c r="AD34" s="2397"/>
      <c r="AE34" s="2397"/>
      <c r="AF34" s="2397"/>
      <c r="AG34" s="2397"/>
      <c r="AH34" s="2397"/>
      <c r="AI34" s="2397"/>
      <c r="AJ34" s="2397"/>
      <c r="AK34" s="2397"/>
      <c r="AL34" s="2397"/>
      <c r="AM34" s="2397"/>
      <c r="AN34" s="2463"/>
      <c r="AO34" s="3537"/>
      <c r="AP34" s="3537"/>
      <c r="AQ34" s="3516"/>
    </row>
    <row r="35" spans="1:50" s="878" customFormat="1" ht="86.25" customHeight="1" x14ac:dyDescent="0.2">
      <c r="A35" s="871"/>
      <c r="B35" s="872"/>
      <c r="C35" s="873"/>
      <c r="D35" s="872"/>
      <c r="E35" s="872"/>
      <c r="F35" s="873"/>
      <c r="G35" s="879"/>
      <c r="H35" s="872"/>
      <c r="I35" s="873"/>
      <c r="J35" s="3528"/>
      <c r="K35" s="3519"/>
      <c r="L35" s="3504"/>
      <c r="M35" s="3504"/>
      <c r="N35" s="3504"/>
      <c r="O35" s="3504"/>
      <c r="P35" s="3519"/>
      <c r="Q35" s="3508"/>
      <c r="R35" s="3225"/>
      <c r="S35" s="3519"/>
      <c r="T35" s="3519"/>
      <c r="U35" s="894" t="s">
        <v>2164</v>
      </c>
      <c r="V35" s="387">
        <v>40000000</v>
      </c>
      <c r="W35" s="1315">
        <v>61</v>
      </c>
      <c r="X35" s="3504"/>
      <c r="Y35" s="3562"/>
      <c r="Z35" s="3562"/>
      <c r="AA35" s="3645"/>
      <c r="AB35" s="2397"/>
      <c r="AC35" s="2397"/>
      <c r="AD35" s="2397"/>
      <c r="AE35" s="2397"/>
      <c r="AF35" s="2397"/>
      <c r="AG35" s="2397"/>
      <c r="AH35" s="2397"/>
      <c r="AI35" s="2397"/>
      <c r="AJ35" s="2397"/>
      <c r="AK35" s="2397"/>
      <c r="AL35" s="2397"/>
      <c r="AM35" s="2397"/>
      <c r="AN35" s="2463"/>
      <c r="AO35" s="3537"/>
      <c r="AP35" s="3537"/>
      <c r="AQ35" s="3516"/>
    </row>
    <row r="36" spans="1:50" s="878" customFormat="1" ht="75" x14ac:dyDescent="0.2">
      <c r="A36" s="871"/>
      <c r="B36" s="872"/>
      <c r="C36" s="873"/>
      <c r="D36" s="872"/>
      <c r="E36" s="872"/>
      <c r="F36" s="873"/>
      <c r="G36" s="882"/>
      <c r="H36" s="880"/>
      <c r="I36" s="881"/>
      <c r="J36" s="3544"/>
      <c r="K36" s="3539"/>
      <c r="L36" s="3505"/>
      <c r="M36" s="3505"/>
      <c r="N36" s="3505"/>
      <c r="O36" s="3505"/>
      <c r="P36" s="3539"/>
      <c r="Q36" s="3509"/>
      <c r="R36" s="3484"/>
      <c r="S36" s="3539"/>
      <c r="T36" s="3539"/>
      <c r="U36" s="894" t="s">
        <v>2165</v>
      </c>
      <c r="V36" s="387">
        <v>60000000</v>
      </c>
      <c r="W36" s="1315">
        <v>61</v>
      </c>
      <c r="X36" s="3505"/>
      <c r="Y36" s="3563"/>
      <c r="Z36" s="3563"/>
      <c r="AA36" s="3646"/>
      <c r="AB36" s="2397"/>
      <c r="AC36" s="2397"/>
      <c r="AD36" s="2397"/>
      <c r="AE36" s="2397"/>
      <c r="AF36" s="2397"/>
      <c r="AG36" s="2397"/>
      <c r="AH36" s="2397"/>
      <c r="AI36" s="2397"/>
      <c r="AJ36" s="2397"/>
      <c r="AK36" s="2397"/>
      <c r="AL36" s="2397"/>
      <c r="AM36" s="2397"/>
      <c r="AN36" s="2464"/>
      <c r="AO36" s="3538"/>
      <c r="AP36" s="3538"/>
      <c r="AQ36" s="3517"/>
    </row>
    <row r="37" spans="1:50" ht="36" customHeight="1" x14ac:dyDescent="0.2">
      <c r="A37" s="857"/>
      <c r="B37" s="858"/>
      <c r="C37" s="859"/>
      <c r="D37" s="858"/>
      <c r="E37" s="858"/>
      <c r="F37" s="859"/>
      <c r="G37" s="890">
        <v>37</v>
      </c>
      <c r="H37" s="863" t="s">
        <v>1458</v>
      </c>
      <c r="I37" s="863"/>
      <c r="J37" s="863"/>
      <c r="K37" s="864"/>
      <c r="L37" s="863"/>
      <c r="M37" s="863"/>
      <c r="N37" s="865"/>
      <c r="O37" s="863"/>
      <c r="P37" s="864"/>
      <c r="Q37" s="863"/>
      <c r="R37" s="891"/>
      <c r="S37" s="863"/>
      <c r="T37" s="864"/>
      <c r="U37" s="864"/>
      <c r="V37" s="892"/>
      <c r="W37" s="893"/>
      <c r="X37" s="865"/>
      <c r="Y37" s="865"/>
      <c r="Z37" s="865"/>
      <c r="AA37" s="865"/>
      <c r="AB37" s="865"/>
      <c r="AC37" s="865"/>
      <c r="AD37" s="865"/>
      <c r="AE37" s="865"/>
      <c r="AF37" s="865"/>
      <c r="AG37" s="865"/>
      <c r="AH37" s="865"/>
      <c r="AI37" s="865"/>
      <c r="AJ37" s="865"/>
      <c r="AK37" s="865"/>
      <c r="AL37" s="865"/>
      <c r="AM37" s="865"/>
      <c r="AN37" s="865"/>
      <c r="AO37" s="863"/>
      <c r="AP37" s="863"/>
      <c r="AQ37" s="870"/>
    </row>
    <row r="38" spans="1:50" s="878" customFormat="1" ht="75" x14ac:dyDescent="0.2">
      <c r="A38" s="895"/>
      <c r="B38" s="896"/>
      <c r="C38" s="897"/>
      <c r="D38" s="896"/>
      <c r="E38" s="896"/>
      <c r="F38" s="897"/>
      <c r="G38" s="898"/>
      <c r="H38" s="899"/>
      <c r="I38" s="900"/>
      <c r="J38" s="3527">
        <v>132</v>
      </c>
      <c r="K38" s="3518" t="s">
        <v>1459</v>
      </c>
      <c r="L38" s="3503" t="s">
        <v>1427</v>
      </c>
      <c r="M38" s="3503">
        <v>8</v>
      </c>
      <c r="N38" s="3503" t="s">
        <v>2166</v>
      </c>
      <c r="O38" s="3503">
        <v>134</v>
      </c>
      <c r="P38" s="3518" t="s">
        <v>1460</v>
      </c>
      <c r="Q38" s="3543">
        <f>(V38+V39+V41+V40)/R38</f>
        <v>0.1891891891891892</v>
      </c>
      <c r="R38" s="3244">
        <f>SUM(V38:V63)</f>
        <v>148000000</v>
      </c>
      <c r="S38" s="3518" t="s">
        <v>1461</v>
      </c>
      <c r="T38" s="3518" t="s">
        <v>1462</v>
      </c>
      <c r="U38" s="894" t="s">
        <v>2167</v>
      </c>
      <c r="V38" s="877">
        <v>10000000</v>
      </c>
      <c r="W38" s="1315">
        <v>61</v>
      </c>
      <c r="X38" s="3503" t="s">
        <v>1432</v>
      </c>
      <c r="Y38" s="3503">
        <v>292684</v>
      </c>
      <c r="Z38" s="3503">
        <v>282326</v>
      </c>
      <c r="AA38" s="2476">
        <v>135912</v>
      </c>
      <c r="AB38" s="2476">
        <v>45122</v>
      </c>
      <c r="AC38" s="2476">
        <f>SUM(AC33)</f>
        <v>307101</v>
      </c>
      <c r="AD38" s="2476">
        <f>SUM(AD33)</f>
        <v>86875</v>
      </c>
      <c r="AE38" s="3520">
        <v>2145</v>
      </c>
      <c r="AF38" s="3520">
        <v>12718</v>
      </c>
      <c r="AG38" s="3587" t="e">
        <f>SUM(#REF!*0.25)</f>
        <v>#REF!</v>
      </c>
      <c r="AH38" s="3520">
        <v>37</v>
      </c>
      <c r="AI38" s="3520" t="s">
        <v>1433</v>
      </c>
      <c r="AJ38" s="3520" t="s">
        <v>1433</v>
      </c>
      <c r="AK38" s="2476">
        <v>53164</v>
      </c>
      <c r="AL38" s="2476">
        <v>16982</v>
      </c>
      <c r="AM38" s="2476">
        <v>60013</v>
      </c>
      <c r="AN38" s="2476">
        <v>575010</v>
      </c>
      <c r="AO38" s="3536">
        <v>43467</v>
      </c>
      <c r="AP38" s="3536">
        <v>43830</v>
      </c>
      <c r="AQ38" s="3515" t="s">
        <v>1434</v>
      </c>
      <c r="AR38" s="1767"/>
    </row>
    <row r="39" spans="1:50" s="878" customFormat="1" ht="60" x14ac:dyDescent="0.2">
      <c r="A39" s="895"/>
      <c r="B39" s="896"/>
      <c r="C39" s="897"/>
      <c r="D39" s="896"/>
      <c r="E39" s="896"/>
      <c r="F39" s="897"/>
      <c r="G39" s="901"/>
      <c r="H39" s="896"/>
      <c r="I39" s="897"/>
      <c r="J39" s="3528"/>
      <c r="K39" s="3519"/>
      <c r="L39" s="3504"/>
      <c r="M39" s="3504"/>
      <c r="N39" s="3504"/>
      <c r="O39" s="3504"/>
      <c r="P39" s="3519"/>
      <c r="Q39" s="3508"/>
      <c r="R39" s="3225"/>
      <c r="S39" s="3519"/>
      <c r="T39" s="3519"/>
      <c r="U39" s="894" t="s">
        <v>1463</v>
      </c>
      <c r="V39" s="877">
        <v>10000000</v>
      </c>
      <c r="W39" s="1315">
        <v>61</v>
      </c>
      <c r="X39" s="3504"/>
      <c r="Y39" s="3504"/>
      <c r="Z39" s="3504"/>
      <c r="AA39" s="2477"/>
      <c r="AB39" s="2477"/>
      <c r="AC39" s="2477"/>
      <c r="AD39" s="2477"/>
      <c r="AE39" s="3521"/>
      <c r="AF39" s="3521"/>
      <c r="AG39" s="3588"/>
      <c r="AH39" s="3521"/>
      <c r="AI39" s="3521"/>
      <c r="AJ39" s="3521"/>
      <c r="AK39" s="2477"/>
      <c r="AL39" s="2477"/>
      <c r="AM39" s="2477"/>
      <c r="AN39" s="2477"/>
      <c r="AO39" s="3537"/>
      <c r="AP39" s="3537"/>
      <c r="AQ39" s="3516"/>
    </row>
    <row r="40" spans="1:50" s="878" customFormat="1" ht="105" x14ac:dyDescent="0.2">
      <c r="A40" s="895"/>
      <c r="B40" s="896"/>
      <c r="C40" s="897"/>
      <c r="D40" s="896"/>
      <c r="E40" s="896"/>
      <c r="F40" s="897"/>
      <c r="G40" s="901"/>
      <c r="H40" s="896"/>
      <c r="I40" s="897"/>
      <c r="J40" s="3528"/>
      <c r="K40" s="3519"/>
      <c r="L40" s="3504"/>
      <c r="M40" s="3504"/>
      <c r="N40" s="3504"/>
      <c r="O40" s="3504"/>
      <c r="P40" s="3519"/>
      <c r="Q40" s="3508"/>
      <c r="R40" s="3225"/>
      <c r="S40" s="3519"/>
      <c r="T40" s="3519"/>
      <c r="U40" s="894" t="s">
        <v>2168</v>
      </c>
      <c r="V40" s="877">
        <v>2000000</v>
      </c>
      <c r="W40" s="1315">
        <v>61</v>
      </c>
      <c r="X40" s="3504"/>
      <c r="Y40" s="3504"/>
      <c r="Z40" s="3504"/>
      <c r="AA40" s="2477"/>
      <c r="AB40" s="2477"/>
      <c r="AC40" s="2477"/>
      <c r="AD40" s="2477"/>
      <c r="AE40" s="3521"/>
      <c r="AF40" s="3521"/>
      <c r="AG40" s="3588"/>
      <c r="AH40" s="3521"/>
      <c r="AI40" s="3521"/>
      <c r="AJ40" s="3521"/>
      <c r="AK40" s="2477"/>
      <c r="AL40" s="2477"/>
      <c r="AM40" s="2477"/>
      <c r="AN40" s="2477"/>
      <c r="AO40" s="3537"/>
      <c r="AP40" s="3537"/>
      <c r="AQ40" s="3516"/>
    </row>
    <row r="41" spans="1:50" s="878" customFormat="1" ht="90" x14ac:dyDescent="0.2">
      <c r="A41" s="895"/>
      <c r="B41" s="896"/>
      <c r="C41" s="897"/>
      <c r="D41" s="896"/>
      <c r="E41" s="896"/>
      <c r="F41" s="897"/>
      <c r="G41" s="901"/>
      <c r="H41" s="896"/>
      <c r="I41" s="897"/>
      <c r="J41" s="3544"/>
      <c r="K41" s="3539"/>
      <c r="L41" s="3505"/>
      <c r="M41" s="3505"/>
      <c r="N41" s="3504"/>
      <c r="O41" s="3504"/>
      <c r="P41" s="3519"/>
      <c r="Q41" s="3509"/>
      <c r="R41" s="3225"/>
      <c r="S41" s="3519"/>
      <c r="T41" s="3519"/>
      <c r="U41" s="894" t="s">
        <v>2169</v>
      </c>
      <c r="V41" s="877">
        <v>6000000</v>
      </c>
      <c r="W41" s="1315">
        <v>61</v>
      </c>
      <c r="X41" s="3504"/>
      <c r="Y41" s="3504"/>
      <c r="Z41" s="3504"/>
      <c r="AA41" s="2477"/>
      <c r="AB41" s="2477"/>
      <c r="AC41" s="2477"/>
      <c r="AD41" s="2477"/>
      <c r="AE41" s="3521"/>
      <c r="AF41" s="3521"/>
      <c r="AG41" s="3588"/>
      <c r="AH41" s="3521"/>
      <c r="AI41" s="3521"/>
      <c r="AJ41" s="3521"/>
      <c r="AK41" s="2477"/>
      <c r="AL41" s="2477"/>
      <c r="AM41" s="2477"/>
      <c r="AN41" s="2477"/>
      <c r="AO41" s="3537"/>
      <c r="AP41" s="3537"/>
      <c r="AQ41" s="3516"/>
      <c r="AV41" s="902"/>
      <c r="AW41" s="902"/>
      <c r="AX41" s="903"/>
    </row>
    <row r="42" spans="1:50" s="878" customFormat="1" ht="60" x14ac:dyDescent="0.2">
      <c r="A42" s="895"/>
      <c r="B42" s="896"/>
      <c r="C42" s="897"/>
      <c r="D42" s="896"/>
      <c r="E42" s="896"/>
      <c r="F42" s="897"/>
      <c r="G42" s="901"/>
      <c r="H42" s="896"/>
      <c r="I42" s="897"/>
      <c r="J42" s="3528"/>
      <c r="K42" s="3519"/>
      <c r="L42" s="3504"/>
      <c r="M42" s="3504"/>
      <c r="N42" s="3504"/>
      <c r="O42" s="3504"/>
      <c r="P42" s="3519"/>
      <c r="Q42" s="2592">
        <f>SUM(V42+V43+V44+V45+V46)/R38</f>
        <v>0.1891891891891892</v>
      </c>
      <c r="R42" s="3225"/>
      <c r="S42" s="3519"/>
      <c r="T42" s="3519"/>
      <c r="U42" s="894" t="s">
        <v>2170</v>
      </c>
      <c r="V42" s="877">
        <v>8000000</v>
      </c>
      <c r="W42" s="1315">
        <v>61</v>
      </c>
      <c r="X42" s="3504"/>
      <c r="Y42" s="3504"/>
      <c r="Z42" s="3504"/>
      <c r="AA42" s="2477"/>
      <c r="AB42" s="2477"/>
      <c r="AC42" s="2477"/>
      <c r="AD42" s="2477"/>
      <c r="AE42" s="3521"/>
      <c r="AF42" s="3521"/>
      <c r="AG42" s="3588"/>
      <c r="AH42" s="3521"/>
      <c r="AI42" s="3521"/>
      <c r="AJ42" s="3521"/>
      <c r="AK42" s="2477"/>
      <c r="AL42" s="2477"/>
      <c r="AM42" s="2477"/>
      <c r="AN42" s="2477"/>
      <c r="AO42" s="3537"/>
      <c r="AP42" s="3537"/>
      <c r="AQ42" s="3516"/>
    </row>
    <row r="43" spans="1:50" s="878" customFormat="1" ht="75" x14ac:dyDescent="0.2">
      <c r="A43" s="895"/>
      <c r="B43" s="896"/>
      <c r="C43" s="897"/>
      <c r="D43" s="896"/>
      <c r="E43" s="896"/>
      <c r="F43" s="897"/>
      <c r="G43" s="901"/>
      <c r="H43" s="896"/>
      <c r="I43" s="897"/>
      <c r="J43" s="3528"/>
      <c r="K43" s="3519"/>
      <c r="L43" s="3504"/>
      <c r="M43" s="3504"/>
      <c r="N43" s="3504"/>
      <c r="O43" s="3504"/>
      <c r="P43" s="3519"/>
      <c r="Q43" s="3636"/>
      <c r="R43" s="3225"/>
      <c r="S43" s="3519"/>
      <c r="T43" s="3519"/>
      <c r="U43" s="894" t="s">
        <v>1465</v>
      </c>
      <c r="V43" s="877">
        <v>10000000</v>
      </c>
      <c r="W43" s="1315">
        <v>61</v>
      </c>
      <c r="X43" s="3504"/>
      <c r="Y43" s="3504"/>
      <c r="Z43" s="3504"/>
      <c r="AA43" s="2477"/>
      <c r="AB43" s="2477"/>
      <c r="AC43" s="2477"/>
      <c r="AD43" s="2477"/>
      <c r="AE43" s="3521"/>
      <c r="AF43" s="3521"/>
      <c r="AG43" s="3588"/>
      <c r="AH43" s="3521"/>
      <c r="AI43" s="3521"/>
      <c r="AJ43" s="3521"/>
      <c r="AK43" s="2477"/>
      <c r="AL43" s="2477"/>
      <c r="AM43" s="2477"/>
      <c r="AN43" s="2477"/>
      <c r="AO43" s="3537"/>
      <c r="AP43" s="3537"/>
      <c r="AQ43" s="3516"/>
    </row>
    <row r="44" spans="1:50" s="878" customFormat="1" ht="135.75" customHeight="1" x14ac:dyDescent="0.2">
      <c r="A44" s="895"/>
      <c r="B44" s="896"/>
      <c r="C44" s="897"/>
      <c r="D44" s="896"/>
      <c r="E44" s="896"/>
      <c r="F44" s="897"/>
      <c r="G44" s="901"/>
      <c r="H44" s="896"/>
      <c r="I44" s="897"/>
      <c r="J44" s="3528"/>
      <c r="K44" s="3519"/>
      <c r="L44" s="3504"/>
      <c r="M44" s="3504"/>
      <c r="N44" s="3504"/>
      <c r="O44" s="3504"/>
      <c r="P44" s="3519"/>
      <c r="Q44" s="3636"/>
      <c r="R44" s="3225"/>
      <c r="S44" s="3519"/>
      <c r="T44" s="3519"/>
      <c r="U44" s="894" t="s">
        <v>2171</v>
      </c>
      <c r="V44" s="877">
        <v>2000000</v>
      </c>
      <c r="W44" s="1315">
        <v>61</v>
      </c>
      <c r="X44" s="3504"/>
      <c r="Y44" s="3504"/>
      <c r="Z44" s="3504"/>
      <c r="AA44" s="2477"/>
      <c r="AB44" s="2477"/>
      <c r="AC44" s="2477"/>
      <c r="AD44" s="2477"/>
      <c r="AE44" s="3521"/>
      <c r="AF44" s="3521"/>
      <c r="AG44" s="3588"/>
      <c r="AH44" s="3521"/>
      <c r="AI44" s="3521"/>
      <c r="AJ44" s="3521"/>
      <c r="AK44" s="2477"/>
      <c r="AL44" s="2477"/>
      <c r="AM44" s="2477"/>
      <c r="AN44" s="2477"/>
      <c r="AO44" s="3537"/>
      <c r="AP44" s="3537"/>
      <c r="AQ44" s="3516"/>
    </row>
    <row r="45" spans="1:50" s="878" customFormat="1" ht="75" x14ac:dyDescent="0.2">
      <c r="A45" s="895"/>
      <c r="B45" s="896"/>
      <c r="C45" s="897"/>
      <c r="D45" s="896"/>
      <c r="E45" s="896"/>
      <c r="F45" s="897"/>
      <c r="G45" s="901"/>
      <c r="H45" s="896"/>
      <c r="I45" s="897"/>
      <c r="J45" s="3528"/>
      <c r="K45" s="3519"/>
      <c r="L45" s="3504"/>
      <c r="M45" s="3504"/>
      <c r="N45" s="3504"/>
      <c r="O45" s="3504"/>
      <c r="P45" s="3519"/>
      <c r="Q45" s="3636"/>
      <c r="R45" s="3225"/>
      <c r="S45" s="3519"/>
      <c r="T45" s="3519"/>
      <c r="U45" s="894" t="s">
        <v>1466</v>
      </c>
      <c r="V45" s="877">
        <v>4000000</v>
      </c>
      <c r="W45" s="1315">
        <v>61</v>
      </c>
      <c r="X45" s="3504"/>
      <c r="Y45" s="3504"/>
      <c r="Z45" s="3504"/>
      <c r="AA45" s="2477"/>
      <c r="AB45" s="2477"/>
      <c r="AC45" s="2477"/>
      <c r="AD45" s="2477"/>
      <c r="AE45" s="3521"/>
      <c r="AF45" s="3521"/>
      <c r="AG45" s="3588"/>
      <c r="AH45" s="3521"/>
      <c r="AI45" s="3521"/>
      <c r="AJ45" s="3521"/>
      <c r="AK45" s="2477"/>
      <c r="AL45" s="2477"/>
      <c r="AM45" s="2477"/>
      <c r="AN45" s="2477"/>
      <c r="AO45" s="3537"/>
      <c r="AP45" s="3537"/>
      <c r="AQ45" s="3516"/>
    </row>
    <row r="46" spans="1:50" s="878" customFormat="1" ht="75" customHeight="1" x14ac:dyDescent="0.2">
      <c r="A46" s="895"/>
      <c r="B46" s="896"/>
      <c r="C46" s="897"/>
      <c r="D46" s="896"/>
      <c r="E46" s="896"/>
      <c r="F46" s="897"/>
      <c r="G46" s="901"/>
      <c r="H46" s="896"/>
      <c r="I46" s="897"/>
      <c r="J46" s="3544"/>
      <c r="K46" s="3539"/>
      <c r="L46" s="3505"/>
      <c r="M46" s="3505"/>
      <c r="N46" s="3504"/>
      <c r="O46" s="3504"/>
      <c r="P46" s="3519"/>
      <c r="Q46" s="2593"/>
      <c r="R46" s="3225"/>
      <c r="S46" s="3519"/>
      <c r="T46" s="3539"/>
      <c r="U46" s="894" t="s">
        <v>1467</v>
      </c>
      <c r="V46" s="877">
        <v>4000000</v>
      </c>
      <c r="W46" s="1315">
        <v>61</v>
      </c>
      <c r="X46" s="3504"/>
      <c r="Y46" s="3504"/>
      <c r="Z46" s="3504"/>
      <c r="AA46" s="2477"/>
      <c r="AB46" s="2477"/>
      <c r="AC46" s="2477"/>
      <c r="AD46" s="2477"/>
      <c r="AE46" s="3521"/>
      <c r="AF46" s="3521"/>
      <c r="AG46" s="3588"/>
      <c r="AH46" s="3521"/>
      <c r="AI46" s="3521"/>
      <c r="AJ46" s="3521"/>
      <c r="AK46" s="2477"/>
      <c r="AL46" s="2477"/>
      <c r="AM46" s="2477"/>
      <c r="AN46" s="2477"/>
      <c r="AO46" s="3537"/>
      <c r="AP46" s="3537"/>
      <c r="AQ46" s="3516"/>
    </row>
    <row r="47" spans="1:50" s="878" customFormat="1" ht="69.75" customHeight="1" x14ac:dyDescent="0.2">
      <c r="A47" s="895"/>
      <c r="B47" s="896"/>
      <c r="C47" s="897"/>
      <c r="D47" s="896"/>
      <c r="E47" s="896"/>
      <c r="F47" s="897"/>
      <c r="G47" s="901"/>
      <c r="H47" s="896"/>
      <c r="I47" s="897"/>
      <c r="J47" s="3527">
        <v>134</v>
      </c>
      <c r="K47" s="3518" t="s">
        <v>1468</v>
      </c>
      <c r="L47" s="3503" t="s">
        <v>1427</v>
      </c>
      <c r="M47" s="3503">
        <v>4800</v>
      </c>
      <c r="N47" s="3504"/>
      <c r="O47" s="3504"/>
      <c r="P47" s="3519"/>
      <c r="Q47" s="3543">
        <f>(V47+V48+V49+V50+V51+V52+V53+V54+V55+V56+V57+V58)/R38</f>
        <v>0.40540540540540543</v>
      </c>
      <c r="R47" s="3225"/>
      <c r="S47" s="3519"/>
      <c r="T47" s="3518" t="s">
        <v>1469</v>
      </c>
      <c r="U47" s="894" t="s">
        <v>1470</v>
      </c>
      <c r="V47" s="877">
        <v>5000000</v>
      </c>
      <c r="W47" s="1315">
        <v>61</v>
      </c>
      <c r="X47" s="3504"/>
      <c r="Y47" s="3504"/>
      <c r="Z47" s="3504"/>
      <c r="AA47" s="2477"/>
      <c r="AB47" s="2477"/>
      <c r="AC47" s="2477"/>
      <c r="AD47" s="2477"/>
      <c r="AE47" s="3521"/>
      <c r="AF47" s="3521"/>
      <c r="AG47" s="3588"/>
      <c r="AH47" s="3521"/>
      <c r="AI47" s="3521"/>
      <c r="AJ47" s="3521"/>
      <c r="AK47" s="2477"/>
      <c r="AL47" s="2477"/>
      <c r="AM47" s="2477"/>
      <c r="AN47" s="2477"/>
      <c r="AO47" s="3537"/>
      <c r="AP47" s="3537"/>
      <c r="AQ47" s="3516"/>
      <c r="AV47" s="902"/>
      <c r="AW47" s="904"/>
      <c r="AX47" s="903"/>
    </row>
    <row r="48" spans="1:50" s="878" customFormat="1" ht="54.75" customHeight="1" x14ac:dyDescent="0.2">
      <c r="A48" s="895"/>
      <c r="B48" s="896"/>
      <c r="C48" s="897"/>
      <c r="D48" s="896"/>
      <c r="E48" s="896"/>
      <c r="F48" s="897"/>
      <c r="G48" s="901"/>
      <c r="H48" s="896"/>
      <c r="I48" s="897"/>
      <c r="J48" s="3528"/>
      <c r="K48" s="3519"/>
      <c r="L48" s="3504"/>
      <c r="M48" s="3504"/>
      <c r="N48" s="3504"/>
      <c r="O48" s="3504"/>
      <c r="P48" s="3519"/>
      <c r="Q48" s="3508"/>
      <c r="R48" s="3225"/>
      <c r="S48" s="3519"/>
      <c r="T48" s="3519"/>
      <c r="U48" s="894" t="s">
        <v>1471</v>
      </c>
      <c r="V48" s="877">
        <v>5000000</v>
      </c>
      <c r="W48" s="1315">
        <v>61</v>
      </c>
      <c r="X48" s="3504"/>
      <c r="Y48" s="3504"/>
      <c r="Z48" s="3504"/>
      <c r="AA48" s="2477"/>
      <c r="AB48" s="2477"/>
      <c r="AC48" s="2477"/>
      <c r="AD48" s="2477"/>
      <c r="AE48" s="3521"/>
      <c r="AF48" s="3521"/>
      <c r="AG48" s="3588"/>
      <c r="AH48" s="3521"/>
      <c r="AI48" s="3521"/>
      <c r="AJ48" s="3521"/>
      <c r="AK48" s="2477"/>
      <c r="AL48" s="2477"/>
      <c r="AM48" s="2477"/>
      <c r="AN48" s="2477"/>
      <c r="AO48" s="3537"/>
      <c r="AP48" s="3537"/>
      <c r="AQ48" s="3516"/>
    </row>
    <row r="49" spans="1:50" s="878" customFormat="1" ht="84.75" customHeight="1" x14ac:dyDescent="0.2">
      <c r="A49" s="895"/>
      <c r="B49" s="896"/>
      <c r="C49" s="897"/>
      <c r="D49" s="896"/>
      <c r="E49" s="896"/>
      <c r="F49" s="897"/>
      <c r="G49" s="901"/>
      <c r="H49" s="896"/>
      <c r="I49" s="897"/>
      <c r="J49" s="3528"/>
      <c r="K49" s="3519"/>
      <c r="L49" s="3504"/>
      <c r="M49" s="3504"/>
      <c r="N49" s="3504"/>
      <c r="O49" s="3504"/>
      <c r="P49" s="3519"/>
      <c r="Q49" s="3508"/>
      <c r="R49" s="3225"/>
      <c r="S49" s="3519"/>
      <c r="T49" s="3519"/>
      <c r="U49" s="894" t="s">
        <v>1472</v>
      </c>
      <c r="V49" s="877">
        <v>5000000</v>
      </c>
      <c r="W49" s="1315">
        <v>61</v>
      </c>
      <c r="X49" s="3504"/>
      <c r="Y49" s="3504"/>
      <c r="Z49" s="3504"/>
      <c r="AA49" s="2477"/>
      <c r="AB49" s="2477"/>
      <c r="AC49" s="2477"/>
      <c r="AD49" s="2477"/>
      <c r="AE49" s="3521"/>
      <c r="AF49" s="3521"/>
      <c r="AG49" s="3588"/>
      <c r="AH49" s="3521"/>
      <c r="AI49" s="3521"/>
      <c r="AJ49" s="3521"/>
      <c r="AK49" s="2477"/>
      <c r="AL49" s="2477"/>
      <c r="AM49" s="2477"/>
      <c r="AN49" s="2477"/>
      <c r="AO49" s="3537"/>
      <c r="AP49" s="3537"/>
      <c r="AQ49" s="3516"/>
    </row>
    <row r="50" spans="1:50" s="878" customFormat="1" ht="67.5" customHeight="1" x14ac:dyDescent="0.2">
      <c r="A50" s="895"/>
      <c r="B50" s="896"/>
      <c r="C50" s="897"/>
      <c r="D50" s="896"/>
      <c r="E50" s="896"/>
      <c r="F50" s="897"/>
      <c r="G50" s="901"/>
      <c r="H50" s="896"/>
      <c r="I50" s="897"/>
      <c r="J50" s="3528"/>
      <c r="K50" s="3519"/>
      <c r="L50" s="3504"/>
      <c r="M50" s="3504"/>
      <c r="N50" s="3504"/>
      <c r="O50" s="3504"/>
      <c r="P50" s="3519"/>
      <c r="Q50" s="3508"/>
      <c r="R50" s="3225"/>
      <c r="S50" s="3519"/>
      <c r="T50" s="3519"/>
      <c r="U50" s="894" t="s">
        <v>1473</v>
      </c>
      <c r="V50" s="877">
        <v>5000000</v>
      </c>
      <c r="W50" s="1315">
        <v>61</v>
      </c>
      <c r="X50" s="3504"/>
      <c r="Y50" s="3504"/>
      <c r="Z50" s="3504"/>
      <c r="AA50" s="2477"/>
      <c r="AB50" s="2477"/>
      <c r="AC50" s="2477"/>
      <c r="AD50" s="2477"/>
      <c r="AE50" s="3521"/>
      <c r="AF50" s="3521"/>
      <c r="AG50" s="3588"/>
      <c r="AH50" s="3521"/>
      <c r="AI50" s="3521"/>
      <c r="AJ50" s="3521"/>
      <c r="AK50" s="2477"/>
      <c r="AL50" s="2477"/>
      <c r="AM50" s="2477"/>
      <c r="AN50" s="2477"/>
      <c r="AO50" s="3537"/>
      <c r="AP50" s="3537"/>
      <c r="AQ50" s="3516"/>
    </row>
    <row r="51" spans="1:50" s="878" customFormat="1" ht="75" x14ac:dyDescent="0.2">
      <c r="A51" s="895"/>
      <c r="B51" s="896"/>
      <c r="C51" s="897"/>
      <c r="D51" s="896"/>
      <c r="E51" s="896"/>
      <c r="F51" s="897"/>
      <c r="G51" s="901"/>
      <c r="H51" s="896"/>
      <c r="I51" s="897"/>
      <c r="J51" s="3528"/>
      <c r="K51" s="3519"/>
      <c r="L51" s="3504"/>
      <c r="M51" s="3504"/>
      <c r="N51" s="3504"/>
      <c r="O51" s="3504"/>
      <c r="P51" s="3519"/>
      <c r="Q51" s="3508"/>
      <c r="R51" s="3225"/>
      <c r="S51" s="3519"/>
      <c r="T51" s="3519"/>
      <c r="U51" s="894" t="s">
        <v>1474</v>
      </c>
      <c r="V51" s="877">
        <v>5000000</v>
      </c>
      <c r="W51" s="1315">
        <v>61</v>
      </c>
      <c r="X51" s="3504"/>
      <c r="Y51" s="3504"/>
      <c r="Z51" s="3504"/>
      <c r="AA51" s="2477"/>
      <c r="AB51" s="2477"/>
      <c r="AC51" s="2477"/>
      <c r="AD51" s="2477"/>
      <c r="AE51" s="3521"/>
      <c r="AF51" s="3521"/>
      <c r="AG51" s="3588"/>
      <c r="AH51" s="3521"/>
      <c r="AI51" s="3521"/>
      <c r="AJ51" s="3521"/>
      <c r="AK51" s="2477"/>
      <c r="AL51" s="2477"/>
      <c r="AM51" s="2477"/>
      <c r="AN51" s="2477"/>
      <c r="AO51" s="3537"/>
      <c r="AP51" s="3537"/>
      <c r="AQ51" s="3516"/>
    </row>
    <row r="52" spans="1:50" s="878" customFormat="1" ht="45" x14ac:dyDescent="0.2">
      <c r="A52" s="895"/>
      <c r="B52" s="896"/>
      <c r="C52" s="897"/>
      <c r="D52" s="896"/>
      <c r="E52" s="896"/>
      <c r="F52" s="897"/>
      <c r="G52" s="901"/>
      <c r="H52" s="896"/>
      <c r="I52" s="897"/>
      <c r="J52" s="3528"/>
      <c r="K52" s="3519"/>
      <c r="L52" s="3504"/>
      <c r="M52" s="3504"/>
      <c r="N52" s="3504"/>
      <c r="O52" s="3504"/>
      <c r="P52" s="3519"/>
      <c r="Q52" s="3508"/>
      <c r="R52" s="3225"/>
      <c r="S52" s="3519"/>
      <c r="T52" s="3519"/>
      <c r="U52" s="894" t="s">
        <v>1475</v>
      </c>
      <c r="V52" s="877">
        <v>5000000</v>
      </c>
      <c r="W52" s="1315">
        <v>61</v>
      </c>
      <c r="X52" s="3504"/>
      <c r="Y52" s="3504"/>
      <c r="Z52" s="3504"/>
      <c r="AA52" s="2477"/>
      <c r="AB52" s="2477"/>
      <c r="AC52" s="2477"/>
      <c r="AD52" s="2477"/>
      <c r="AE52" s="3521"/>
      <c r="AF52" s="3521"/>
      <c r="AG52" s="3588"/>
      <c r="AH52" s="3521"/>
      <c r="AI52" s="3521"/>
      <c r="AJ52" s="3521"/>
      <c r="AK52" s="2477"/>
      <c r="AL52" s="2477"/>
      <c r="AM52" s="2477"/>
      <c r="AN52" s="2477"/>
      <c r="AO52" s="3537"/>
      <c r="AP52" s="3537"/>
      <c r="AQ52" s="3516"/>
    </row>
    <row r="53" spans="1:50" s="878" customFormat="1" ht="75" x14ac:dyDescent="0.2">
      <c r="A53" s="895"/>
      <c r="B53" s="896"/>
      <c r="C53" s="897"/>
      <c r="D53" s="896"/>
      <c r="E53" s="896"/>
      <c r="F53" s="897"/>
      <c r="G53" s="901"/>
      <c r="H53" s="896"/>
      <c r="I53" s="897"/>
      <c r="J53" s="3528"/>
      <c r="K53" s="3519"/>
      <c r="L53" s="3504"/>
      <c r="M53" s="3504"/>
      <c r="N53" s="3504"/>
      <c r="O53" s="3504"/>
      <c r="P53" s="3519"/>
      <c r="Q53" s="3508"/>
      <c r="R53" s="3225"/>
      <c r="S53" s="3519"/>
      <c r="T53" s="3519"/>
      <c r="U53" s="894" t="s">
        <v>1476</v>
      </c>
      <c r="V53" s="877">
        <v>5000000</v>
      </c>
      <c r="W53" s="1315">
        <v>61</v>
      </c>
      <c r="X53" s="3504"/>
      <c r="Y53" s="3504"/>
      <c r="Z53" s="3504"/>
      <c r="AA53" s="2477"/>
      <c r="AB53" s="2477"/>
      <c r="AC53" s="2477"/>
      <c r="AD53" s="2477"/>
      <c r="AE53" s="3521"/>
      <c r="AF53" s="3521"/>
      <c r="AG53" s="3588"/>
      <c r="AH53" s="3521"/>
      <c r="AI53" s="3521"/>
      <c r="AJ53" s="3521"/>
      <c r="AK53" s="2477"/>
      <c r="AL53" s="2477"/>
      <c r="AM53" s="2477"/>
      <c r="AN53" s="2477"/>
      <c r="AO53" s="3537"/>
      <c r="AP53" s="3537"/>
      <c r="AQ53" s="3516"/>
    </row>
    <row r="54" spans="1:50" s="878" customFormat="1" ht="60" x14ac:dyDescent="0.2">
      <c r="A54" s="895"/>
      <c r="B54" s="896"/>
      <c r="C54" s="897"/>
      <c r="D54" s="896"/>
      <c r="E54" s="896"/>
      <c r="F54" s="897"/>
      <c r="G54" s="901"/>
      <c r="H54" s="896"/>
      <c r="I54" s="897"/>
      <c r="J54" s="3528"/>
      <c r="K54" s="3519"/>
      <c r="L54" s="3504"/>
      <c r="M54" s="3504"/>
      <c r="N54" s="3504"/>
      <c r="O54" s="3504"/>
      <c r="P54" s="3519"/>
      <c r="Q54" s="3508"/>
      <c r="R54" s="3225"/>
      <c r="S54" s="3519"/>
      <c r="T54" s="3519"/>
      <c r="U54" s="894" t="s">
        <v>1477</v>
      </c>
      <c r="V54" s="877">
        <v>5000000</v>
      </c>
      <c r="W54" s="1315">
        <v>61</v>
      </c>
      <c r="X54" s="3504"/>
      <c r="Y54" s="3504"/>
      <c r="Z54" s="3504"/>
      <c r="AA54" s="2477"/>
      <c r="AB54" s="2477"/>
      <c r="AC54" s="2477"/>
      <c r="AD54" s="2477"/>
      <c r="AE54" s="3521"/>
      <c r="AF54" s="3521"/>
      <c r="AG54" s="3588"/>
      <c r="AH54" s="3521"/>
      <c r="AI54" s="3521"/>
      <c r="AJ54" s="3521"/>
      <c r="AK54" s="2477"/>
      <c r="AL54" s="2477"/>
      <c r="AM54" s="2477"/>
      <c r="AN54" s="2477"/>
      <c r="AO54" s="3537"/>
      <c r="AP54" s="3537"/>
      <c r="AQ54" s="3516"/>
    </row>
    <row r="55" spans="1:50" s="878" customFormat="1" ht="60" customHeight="1" x14ac:dyDescent="0.2">
      <c r="A55" s="895"/>
      <c r="B55" s="896"/>
      <c r="C55" s="897"/>
      <c r="D55" s="896"/>
      <c r="E55" s="896"/>
      <c r="F55" s="897"/>
      <c r="G55" s="901"/>
      <c r="H55" s="896"/>
      <c r="I55" s="897"/>
      <c r="J55" s="3528"/>
      <c r="K55" s="3519"/>
      <c r="L55" s="3504"/>
      <c r="M55" s="3504"/>
      <c r="N55" s="3504"/>
      <c r="O55" s="3504"/>
      <c r="P55" s="3519"/>
      <c r="Q55" s="3508"/>
      <c r="R55" s="3225"/>
      <c r="S55" s="3519"/>
      <c r="T55" s="3519"/>
      <c r="U55" s="894" t="s">
        <v>1478</v>
      </c>
      <c r="V55" s="877">
        <v>5000000</v>
      </c>
      <c r="W55" s="1315">
        <v>61</v>
      </c>
      <c r="X55" s="3504"/>
      <c r="Y55" s="3504"/>
      <c r="Z55" s="3504"/>
      <c r="AA55" s="2477"/>
      <c r="AB55" s="2477"/>
      <c r="AC55" s="2477"/>
      <c r="AD55" s="2477"/>
      <c r="AE55" s="3521"/>
      <c r="AF55" s="3521"/>
      <c r="AG55" s="3588"/>
      <c r="AH55" s="3521"/>
      <c r="AI55" s="3521"/>
      <c r="AJ55" s="3521"/>
      <c r="AK55" s="2477"/>
      <c r="AL55" s="2477"/>
      <c r="AM55" s="2477"/>
      <c r="AN55" s="2477"/>
      <c r="AO55" s="3537"/>
      <c r="AP55" s="3537"/>
      <c r="AQ55" s="3516"/>
    </row>
    <row r="56" spans="1:50" s="878" customFormat="1" ht="75" x14ac:dyDescent="0.2">
      <c r="A56" s="895"/>
      <c r="B56" s="896"/>
      <c r="C56" s="897"/>
      <c r="D56" s="896"/>
      <c r="E56" s="896"/>
      <c r="F56" s="897"/>
      <c r="G56" s="901"/>
      <c r="H56" s="896"/>
      <c r="I56" s="897"/>
      <c r="J56" s="3528"/>
      <c r="K56" s="3519"/>
      <c r="L56" s="3504"/>
      <c r="M56" s="3504"/>
      <c r="N56" s="3504"/>
      <c r="O56" s="3504"/>
      <c r="P56" s="3519"/>
      <c r="Q56" s="3508"/>
      <c r="R56" s="3225"/>
      <c r="S56" s="3519"/>
      <c r="T56" s="3519"/>
      <c r="U56" s="894" t="s">
        <v>1472</v>
      </c>
      <c r="V56" s="877">
        <v>5000000</v>
      </c>
      <c r="W56" s="1315">
        <v>61</v>
      </c>
      <c r="X56" s="3504"/>
      <c r="Y56" s="3504"/>
      <c r="Z56" s="3504"/>
      <c r="AA56" s="2477"/>
      <c r="AB56" s="2477"/>
      <c r="AC56" s="2477"/>
      <c r="AD56" s="2477"/>
      <c r="AE56" s="3521"/>
      <c r="AF56" s="3521"/>
      <c r="AG56" s="3588"/>
      <c r="AH56" s="3521"/>
      <c r="AI56" s="3521"/>
      <c r="AJ56" s="3521"/>
      <c r="AK56" s="2477"/>
      <c r="AL56" s="2477"/>
      <c r="AM56" s="2477"/>
      <c r="AN56" s="2477"/>
      <c r="AO56" s="3537"/>
      <c r="AP56" s="3537"/>
      <c r="AQ56" s="3516"/>
    </row>
    <row r="57" spans="1:50" s="878" customFormat="1" ht="57" customHeight="1" x14ac:dyDescent="0.2">
      <c r="A57" s="895"/>
      <c r="B57" s="896"/>
      <c r="C57" s="897"/>
      <c r="D57" s="896"/>
      <c r="E57" s="896"/>
      <c r="F57" s="897"/>
      <c r="G57" s="901"/>
      <c r="H57" s="896"/>
      <c r="I57" s="897"/>
      <c r="J57" s="3528"/>
      <c r="K57" s="3519"/>
      <c r="L57" s="3504"/>
      <c r="M57" s="3504"/>
      <c r="N57" s="3504"/>
      <c r="O57" s="3504"/>
      <c r="P57" s="3519"/>
      <c r="Q57" s="3508"/>
      <c r="R57" s="3225"/>
      <c r="S57" s="3519"/>
      <c r="T57" s="3519"/>
      <c r="U57" s="894" t="s">
        <v>1471</v>
      </c>
      <c r="V57" s="877">
        <v>5000000</v>
      </c>
      <c r="W57" s="1315">
        <v>61</v>
      </c>
      <c r="X57" s="3504"/>
      <c r="Y57" s="3504"/>
      <c r="Z57" s="3504"/>
      <c r="AA57" s="2477"/>
      <c r="AB57" s="2477"/>
      <c r="AC57" s="2477"/>
      <c r="AD57" s="2477"/>
      <c r="AE57" s="3521"/>
      <c r="AF57" s="3521"/>
      <c r="AG57" s="3588"/>
      <c r="AH57" s="3521"/>
      <c r="AI57" s="3521"/>
      <c r="AJ57" s="3521"/>
      <c r="AK57" s="2477"/>
      <c r="AL57" s="2477"/>
      <c r="AM57" s="2477"/>
      <c r="AN57" s="2477"/>
      <c r="AO57" s="3537"/>
      <c r="AP57" s="3537"/>
      <c r="AQ57" s="3516"/>
    </row>
    <row r="58" spans="1:50" s="878" customFormat="1" ht="57" customHeight="1" x14ac:dyDescent="0.2">
      <c r="A58" s="895"/>
      <c r="B58" s="896"/>
      <c r="C58" s="897"/>
      <c r="D58" s="896"/>
      <c r="E58" s="896"/>
      <c r="F58" s="897"/>
      <c r="G58" s="901"/>
      <c r="H58" s="896"/>
      <c r="I58" s="897"/>
      <c r="J58" s="3544"/>
      <c r="K58" s="3539"/>
      <c r="L58" s="3505"/>
      <c r="M58" s="3505"/>
      <c r="N58" s="3504"/>
      <c r="O58" s="3504"/>
      <c r="P58" s="3519"/>
      <c r="Q58" s="3509"/>
      <c r="R58" s="3225"/>
      <c r="S58" s="3519"/>
      <c r="T58" s="3519"/>
      <c r="U58" s="894" t="s">
        <v>1479</v>
      </c>
      <c r="V58" s="877">
        <v>5000000</v>
      </c>
      <c r="W58" s="1315">
        <v>61</v>
      </c>
      <c r="X58" s="3504"/>
      <c r="Y58" s="3504"/>
      <c r="Z58" s="3504"/>
      <c r="AA58" s="2477"/>
      <c r="AB58" s="2477"/>
      <c r="AC58" s="2477"/>
      <c r="AD58" s="2477"/>
      <c r="AE58" s="3521"/>
      <c r="AF58" s="3521"/>
      <c r="AG58" s="3588"/>
      <c r="AH58" s="3521"/>
      <c r="AI58" s="3521"/>
      <c r="AJ58" s="3521"/>
      <c r="AK58" s="2477"/>
      <c r="AL58" s="2477"/>
      <c r="AM58" s="2477"/>
      <c r="AN58" s="2477"/>
      <c r="AO58" s="3537"/>
      <c r="AP58" s="3537"/>
      <c r="AQ58" s="3516"/>
    </row>
    <row r="59" spans="1:50" s="878" customFormat="1" ht="103.5" customHeight="1" x14ac:dyDescent="0.2">
      <c r="A59" s="895"/>
      <c r="B59" s="896"/>
      <c r="C59" s="897"/>
      <c r="D59" s="896"/>
      <c r="E59" s="896"/>
      <c r="F59" s="897"/>
      <c r="G59" s="901"/>
      <c r="H59" s="896"/>
      <c r="I59" s="897"/>
      <c r="J59" s="3527">
        <v>135</v>
      </c>
      <c r="K59" s="3518" t="s">
        <v>1480</v>
      </c>
      <c r="L59" s="3503" t="s">
        <v>1427</v>
      </c>
      <c r="M59" s="3503">
        <v>12</v>
      </c>
      <c r="N59" s="3504"/>
      <c r="O59" s="3504"/>
      <c r="P59" s="3519"/>
      <c r="Q59" s="3543">
        <f>(V59+V60+V61+V62+V63)/R38</f>
        <v>0.21621621621621623</v>
      </c>
      <c r="R59" s="3225"/>
      <c r="S59" s="3519"/>
      <c r="T59" s="3519"/>
      <c r="U59" s="894" t="s">
        <v>2172</v>
      </c>
      <c r="V59" s="877">
        <v>8000000</v>
      </c>
      <c r="W59" s="1315">
        <v>61</v>
      </c>
      <c r="X59" s="3504"/>
      <c r="Y59" s="3504"/>
      <c r="Z59" s="3504"/>
      <c r="AA59" s="2477"/>
      <c r="AB59" s="2477"/>
      <c r="AC59" s="2477"/>
      <c r="AD59" s="2477"/>
      <c r="AE59" s="3521"/>
      <c r="AF59" s="3521"/>
      <c r="AG59" s="3588"/>
      <c r="AH59" s="3521"/>
      <c r="AI59" s="3521"/>
      <c r="AJ59" s="3521"/>
      <c r="AK59" s="2477"/>
      <c r="AL59" s="2477"/>
      <c r="AM59" s="2477"/>
      <c r="AN59" s="2477"/>
      <c r="AO59" s="3537"/>
      <c r="AP59" s="3537"/>
      <c r="AQ59" s="3516"/>
      <c r="AV59" s="902"/>
      <c r="AW59" s="904"/>
      <c r="AX59" s="903"/>
    </row>
    <row r="60" spans="1:50" s="878" customFormat="1" ht="96" customHeight="1" x14ac:dyDescent="0.2">
      <c r="A60" s="895"/>
      <c r="B60" s="896"/>
      <c r="C60" s="897"/>
      <c r="D60" s="896"/>
      <c r="E60" s="896"/>
      <c r="F60" s="897"/>
      <c r="G60" s="901"/>
      <c r="H60" s="896"/>
      <c r="I60" s="897"/>
      <c r="J60" s="3528"/>
      <c r="K60" s="3519"/>
      <c r="L60" s="3504"/>
      <c r="M60" s="3504"/>
      <c r="N60" s="3504"/>
      <c r="O60" s="3504"/>
      <c r="P60" s="3519"/>
      <c r="Q60" s="3508"/>
      <c r="R60" s="3225"/>
      <c r="S60" s="3519"/>
      <c r="T60" s="3519"/>
      <c r="U60" s="894" t="s">
        <v>1464</v>
      </c>
      <c r="V60" s="877">
        <v>10000000</v>
      </c>
      <c r="W60" s="1315">
        <v>61</v>
      </c>
      <c r="X60" s="3504"/>
      <c r="Y60" s="3504"/>
      <c r="Z60" s="3504"/>
      <c r="AA60" s="2477"/>
      <c r="AB60" s="2477"/>
      <c r="AC60" s="2477"/>
      <c r="AD60" s="2477"/>
      <c r="AE60" s="3521"/>
      <c r="AF60" s="3521"/>
      <c r="AG60" s="3588"/>
      <c r="AH60" s="3521"/>
      <c r="AI60" s="3521"/>
      <c r="AJ60" s="3521"/>
      <c r="AK60" s="2477"/>
      <c r="AL60" s="2477"/>
      <c r="AM60" s="2477"/>
      <c r="AN60" s="2477"/>
      <c r="AO60" s="3537"/>
      <c r="AP60" s="3537"/>
      <c r="AQ60" s="3516"/>
    </row>
    <row r="61" spans="1:50" s="878" customFormat="1" ht="72" customHeight="1" x14ac:dyDescent="0.2">
      <c r="A61" s="895"/>
      <c r="B61" s="896"/>
      <c r="C61" s="897"/>
      <c r="D61" s="896"/>
      <c r="E61" s="896"/>
      <c r="F61" s="897"/>
      <c r="G61" s="901"/>
      <c r="H61" s="896"/>
      <c r="I61" s="897"/>
      <c r="J61" s="3528"/>
      <c r="K61" s="3519"/>
      <c r="L61" s="3504"/>
      <c r="M61" s="3504"/>
      <c r="N61" s="3504"/>
      <c r="O61" s="3504"/>
      <c r="P61" s="3519"/>
      <c r="Q61" s="3508"/>
      <c r="R61" s="3225"/>
      <c r="S61" s="3519"/>
      <c r="T61" s="3519"/>
      <c r="U61" s="894" t="s">
        <v>1481</v>
      </c>
      <c r="V61" s="877">
        <v>4000000</v>
      </c>
      <c r="W61" s="1315">
        <v>61</v>
      </c>
      <c r="X61" s="3504"/>
      <c r="Y61" s="3504"/>
      <c r="Z61" s="3504"/>
      <c r="AA61" s="2477"/>
      <c r="AB61" s="2477"/>
      <c r="AC61" s="2477"/>
      <c r="AD61" s="2477"/>
      <c r="AE61" s="3521"/>
      <c r="AF61" s="3521"/>
      <c r="AG61" s="3588"/>
      <c r="AH61" s="3521"/>
      <c r="AI61" s="3521"/>
      <c r="AJ61" s="3521"/>
      <c r="AK61" s="2477"/>
      <c r="AL61" s="2477"/>
      <c r="AM61" s="2477"/>
      <c r="AN61" s="2477"/>
      <c r="AO61" s="3537"/>
      <c r="AP61" s="3537"/>
      <c r="AQ61" s="3516"/>
    </row>
    <row r="62" spans="1:50" s="878" customFormat="1" ht="70.5" customHeight="1" x14ac:dyDescent="0.2">
      <c r="A62" s="895"/>
      <c r="B62" s="896"/>
      <c r="C62" s="897"/>
      <c r="D62" s="896"/>
      <c r="E62" s="896"/>
      <c r="F62" s="897"/>
      <c r="G62" s="901"/>
      <c r="H62" s="896"/>
      <c r="I62" s="897"/>
      <c r="J62" s="3528"/>
      <c r="K62" s="3519"/>
      <c r="L62" s="3504"/>
      <c r="M62" s="3504"/>
      <c r="N62" s="3504"/>
      <c r="O62" s="3504"/>
      <c r="P62" s="3519"/>
      <c r="Q62" s="3508"/>
      <c r="R62" s="3225"/>
      <c r="S62" s="3519"/>
      <c r="T62" s="3519"/>
      <c r="U62" s="894" t="s">
        <v>1483</v>
      </c>
      <c r="V62" s="877">
        <v>6000000</v>
      </c>
      <c r="W62" s="1315">
        <v>61</v>
      </c>
      <c r="X62" s="3504"/>
      <c r="Y62" s="3504"/>
      <c r="Z62" s="3504"/>
      <c r="AA62" s="2477"/>
      <c r="AB62" s="2477"/>
      <c r="AC62" s="2477"/>
      <c r="AD62" s="2477"/>
      <c r="AE62" s="3521"/>
      <c r="AF62" s="3521"/>
      <c r="AG62" s="3588"/>
      <c r="AH62" s="3521"/>
      <c r="AI62" s="3521"/>
      <c r="AJ62" s="3521"/>
      <c r="AK62" s="2477"/>
      <c r="AL62" s="2477"/>
      <c r="AM62" s="2477"/>
      <c r="AN62" s="2477"/>
      <c r="AO62" s="3537"/>
      <c r="AP62" s="3537"/>
      <c r="AQ62" s="3516"/>
    </row>
    <row r="63" spans="1:50" s="878" customFormat="1" ht="67.5" customHeight="1" x14ac:dyDescent="0.2">
      <c r="A63" s="895"/>
      <c r="B63" s="896"/>
      <c r="C63" s="897"/>
      <c r="D63" s="896"/>
      <c r="E63" s="896"/>
      <c r="F63" s="897"/>
      <c r="G63" s="905"/>
      <c r="H63" s="906"/>
      <c r="I63" s="907"/>
      <c r="J63" s="3544"/>
      <c r="K63" s="3539"/>
      <c r="L63" s="3505"/>
      <c r="M63" s="3505"/>
      <c r="N63" s="3505"/>
      <c r="O63" s="3505"/>
      <c r="P63" s="3539"/>
      <c r="Q63" s="3509"/>
      <c r="R63" s="3484"/>
      <c r="S63" s="3539"/>
      <c r="T63" s="3539"/>
      <c r="U63" s="894" t="s">
        <v>1482</v>
      </c>
      <c r="V63" s="877">
        <v>4000000</v>
      </c>
      <c r="W63" s="1315">
        <v>61</v>
      </c>
      <c r="X63" s="3505"/>
      <c r="Y63" s="3505"/>
      <c r="Z63" s="3505"/>
      <c r="AA63" s="2478"/>
      <c r="AB63" s="2478"/>
      <c r="AC63" s="2478"/>
      <c r="AD63" s="2478"/>
      <c r="AE63" s="3522"/>
      <c r="AF63" s="3522"/>
      <c r="AG63" s="3589"/>
      <c r="AH63" s="3522"/>
      <c r="AI63" s="3522"/>
      <c r="AJ63" s="3522"/>
      <c r="AK63" s="2478"/>
      <c r="AL63" s="2478"/>
      <c r="AM63" s="2478"/>
      <c r="AN63" s="2478"/>
      <c r="AO63" s="3538"/>
      <c r="AP63" s="3538"/>
      <c r="AQ63" s="3517"/>
    </row>
    <row r="64" spans="1:50" ht="33" customHeight="1" x14ac:dyDescent="0.2">
      <c r="A64" s="857"/>
      <c r="B64" s="858"/>
      <c r="C64" s="859"/>
      <c r="D64" s="858"/>
      <c r="E64" s="858"/>
      <c r="F64" s="859"/>
      <c r="G64" s="890">
        <v>38</v>
      </c>
      <c r="H64" s="863" t="s">
        <v>1484</v>
      </c>
      <c r="I64" s="863"/>
      <c r="J64" s="863"/>
      <c r="K64" s="864"/>
      <c r="L64" s="863"/>
      <c r="M64" s="863"/>
      <c r="N64" s="865"/>
      <c r="O64" s="863"/>
      <c r="P64" s="864"/>
      <c r="Q64" s="863"/>
      <c r="R64" s="891"/>
      <c r="S64" s="863"/>
      <c r="T64" s="864"/>
      <c r="U64" s="864"/>
      <c r="V64" s="892"/>
      <c r="W64" s="893"/>
      <c r="X64" s="865"/>
      <c r="Y64" s="865"/>
      <c r="Z64" s="865"/>
      <c r="AA64" s="865"/>
      <c r="AB64" s="865"/>
      <c r="AC64" s="865"/>
      <c r="AD64" s="865"/>
      <c r="AE64" s="865"/>
      <c r="AF64" s="865"/>
      <c r="AG64" s="865"/>
      <c r="AH64" s="865"/>
      <c r="AI64" s="865"/>
      <c r="AJ64" s="865"/>
      <c r="AK64" s="865"/>
      <c r="AL64" s="865"/>
      <c r="AM64" s="865"/>
      <c r="AN64" s="865"/>
      <c r="AO64" s="863"/>
      <c r="AP64" s="863"/>
      <c r="AQ64" s="870"/>
    </row>
    <row r="65" spans="1:44" s="878" customFormat="1" ht="75" customHeight="1" x14ac:dyDescent="0.2">
      <c r="A65" s="871"/>
      <c r="B65" s="872"/>
      <c r="C65" s="873"/>
      <c r="D65" s="872"/>
      <c r="E65" s="872"/>
      <c r="F65" s="873"/>
      <c r="G65" s="874"/>
      <c r="H65" s="875"/>
      <c r="I65" s="876"/>
      <c r="J65" s="3527">
        <v>136</v>
      </c>
      <c r="K65" s="3503" t="s">
        <v>1485</v>
      </c>
      <c r="L65" s="3503" t="s">
        <v>1427</v>
      </c>
      <c r="M65" s="3503">
        <v>12</v>
      </c>
      <c r="N65" s="3503" t="s">
        <v>2173</v>
      </c>
      <c r="O65" s="3503">
        <v>135</v>
      </c>
      <c r="P65" s="3518" t="s">
        <v>1486</v>
      </c>
      <c r="Q65" s="3543">
        <f>(V65+V66+V67+V68+V69+V70+V71+V72+V73)/R65</f>
        <v>0.25</v>
      </c>
      <c r="R65" s="3244">
        <f>SUM(V65:V83)</f>
        <v>112000000</v>
      </c>
      <c r="S65" s="3518" t="s">
        <v>1487</v>
      </c>
      <c r="T65" s="3503" t="s">
        <v>1488</v>
      </c>
      <c r="U65" s="908" t="s">
        <v>1489</v>
      </c>
      <c r="V65" s="877">
        <v>3000000</v>
      </c>
      <c r="W65" s="1315">
        <v>61</v>
      </c>
      <c r="X65" s="3503" t="s">
        <v>1432</v>
      </c>
      <c r="Y65" s="3503">
        <v>292684</v>
      </c>
      <c r="Z65" s="3503">
        <v>282326</v>
      </c>
      <c r="AA65" s="3520">
        <v>135912</v>
      </c>
      <c r="AB65" s="3520">
        <v>45122</v>
      </c>
      <c r="AC65" s="3633">
        <f>SUM(AC38)</f>
        <v>307101</v>
      </c>
      <c r="AD65" s="3520">
        <f>SUM(AD38)</f>
        <v>86875</v>
      </c>
      <c r="AE65" s="3520">
        <f>SUM(AE38)</f>
        <v>2145</v>
      </c>
      <c r="AF65" s="3520">
        <v>12718</v>
      </c>
      <c r="AG65" s="3520">
        <v>26</v>
      </c>
      <c r="AH65" s="3520">
        <v>37</v>
      </c>
      <c r="AI65" s="3520" t="s">
        <v>1433</v>
      </c>
      <c r="AJ65" s="3633" t="s">
        <v>1433</v>
      </c>
      <c r="AK65" s="3520">
        <v>53164</v>
      </c>
      <c r="AL65" s="3520">
        <v>16982</v>
      </c>
      <c r="AM65" s="3633">
        <v>60013</v>
      </c>
      <c r="AN65" s="3520">
        <v>575010</v>
      </c>
      <c r="AO65" s="3536">
        <v>43467</v>
      </c>
      <c r="AP65" s="3536">
        <v>43830</v>
      </c>
      <c r="AQ65" s="3515" t="s">
        <v>1434</v>
      </c>
      <c r="AR65" s="1767"/>
    </row>
    <row r="66" spans="1:44" s="878" customFormat="1" ht="75" x14ac:dyDescent="0.2">
      <c r="A66" s="871"/>
      <c r="B66" s="872"/>
      <c r="C66" s="873"/>
      <c r="D66" s="872"/>
      <c r="E66" s="872"/>
      <c r="F66" s="873"/>
      <c r="G66" s="879"/>
      <c r="H66" s="872"/>
      <c r="I66" s="873"/>
      <c r="J66" s="3528"/>
      <c r="K66" s="3504"/>
      <c r="L66" s="3504"/>
      <c r="M66" s="3504"/>
      <c r="N66" s="3504"/>
      <c r="O66" s="3504"/>
      <c r="P66" s="3519"/>
      <c r="Q66" s="3508"/>
      <c r="R66" s="3225"/>
      <c r="S66" s="3519"/>
      <c r="T66" s="3504"/>
      <c r="U66" s="908" t="s">
        <v>1490</v>
      </c>
      <c r="V66" s="877">
        <v>3000000</v>
      </c>
      <c r="W66" s="1315">
        <v>61</v>
      </c>
      <c r="X66" s="3504"/>
      <c r="Y66" s="3504"/>
      <c r="Z66" s="3504"/>
      <c r="AA66" s="3521"/>
      <c r="AB66" s="3521"/>
      <c r="AC66" s="3634"/>
      <c r="AD66" s="3521"/>
      <c r="AE66" s="3521"/>
      <c r="AF66" s="3521"/>
      <c r="AG66" s="3521"/>
      <c r="AH66" s="3521"/>
      <c r="AI66" s="3521"/>
      <c r="AJ66" s="3634"/>
      <c r="AK66" s="3521"/>
      <c r="AL66" s="3521"/>
      <c r="AM66" s="3634"/>
      <c r="AN66" s="3521"/>
      <c r="AO66" s="3537"/>
      <c r="AP66" s="3537"/>
      <c r="AQ66" s="3516"/>
      <c r="AR66" s="1767"/>
    </row>
    <row r="67" spans="1:44" s="878" customFormat="1" ht="75" x14ac:dyDescent="0.2">
      <c r="A67" s="871"/>
      <c r="B67" s="872"/>
      <c r="C67" s="873"/>
      <c r="D67" s="872"/>
      <c r="E67" s="872"/>
      <c r="F67" s="873"/>
      <c r="G67" s="879"/>
      <c r="H67" s="872"/>
      <c r="I67" s="873"/>
      <c r="J67" s="3528"/>
      <c r="K67" s="3504"/>
      <c r="L67" s="3504"/>
      <c r="M67" s="3504"/>
      <c r="N67" s="3504"/>
      <c r="O67" s="3504"/>
      <c r="P67" s="3519"/>
      <c r="Q67" s="3508"/>
      <c r="R67" s="3225"/>
      <c r="S67" s="3519"/>
      <c r="T67" s="3504"/>
      <c r="U67" s="908" t="s">
        <v>1491</v>
      </c>
      <c r="V67" s="877">
        <v>3000000</v>
      </c>
      <c r="W67" s="1315">
        <v>61</v>
      </c>
      <c r="X67" s="3504"/>
      <c r="Y67" s="3504"/>
      <c r="Z67" s="3504"/>
      <c r="AA67" s="3521"/>
      <c r="AB67" s="3521"/>
      <c r="AC67" s="3634"/>
      <c r="AD67" s="3521"/>
      <c r="AE67" s="3521"/>
      <c r="AF67" s="3521"/>
      <c r="AG67" s="3521"/>
      <c r="AH67" s="3521"/>
      <c r="AI67" s="3521"/>
      <c r="AJ67" s="3634"/>
      <c r="AK67" s="3521"/>
      <c r="AL67" s="3521"/>
      <c r="AM67" s="3634"/>
      <c r="AN67" s="3521"/>
      <c r="AO67" s="3537"/>
      <c r="AP67" s="3537"/>
      <c r="AQ67" s="3516"/>
    </row>
    <row r="68" spans="1:44" s="878" customFormat="1" ht="60" x14ac:dyDescent="0.2">
      <c r="A68" s="871"/>
      <c r="B68" s="872"/>
      <c r="C68" s="873"/>
      <c r="D68" s="872"/>
      <c r="E68" s="872"/>
      <c r="F68" s="873"/>
      <c r="G68" s="879"/>
      <c r="H68" s="872"/>
      <c r="I68" s="873"/>
      <c r="J68" s="3528"/>
      <c r="K68" s="3504"/>
      <c r="L68" s="3504"/>
      <c r="M68" s="3504"/>
      <c r="N68" s="3504"/>
      <c r="O68" s="3504"/>
      <c r="P68" s="3519"/>
      <c r="Q68" s="3508"/>
      <c r="R68" s="3225"/>
      <c r="S68" s="3519"/>
      <c r="T68" s="3504"/>
      <c r="U68" s="908" t="s">
        <v>1492</v>
      </c>
      <c r="V68" s="877">
        <v>3000000</v>
      </c>
      <c r="W68" s="1315">
        <v>61</v>
      </c>
      <c r="X68" s="3504"/>
      <c r="Y68" s="3504"/>
      <c r="Z68" s="3504"/>
      <c r="AA68" s="3521"/>
      <c r="AB68" s="3521"/>
      <c r="AC68" s="3634"/>
      <c r="AD68" s="3521"/>
      <c r="AE68" s="3521"/>
      <c r="AF68" s="3521"/>
      <c r="AG68" s="3521"/>
      <c r="AH68" s="3521"/>
      <c r="AI68" s="3521"/>
      <c r="AJ68" s="3634"/>
      <c r="AK68" s="3521"/>
      <c r="AL68" s="3521"/>
      <c r="AM68" s="3634"/>
      <c r="AN68" s="3521"/>
      <c r="AO68" s="3537"/>
      <c r="AP68" s="3537"/>
      <c r="AQ68" s="3516"/>
    </row>
    <row r="69" spans="1:44" s="878" customFormat="1" ht="90" x14ac:dyDescent="0.2">
      <c r="A69" s="871"/>
      <c r="B69" s="872"/>
      <c r="C69" s="873"/>
      <c r="D69" s="872"/>
      <c r="E69" s="872"/>
      <c r="F69" s="873"/>
      <c r="G69" s="879"/>
      <c r="H69" s="872"/>
      <c r="I69" s="873"/>
      <c r="J69" s="3528"/>
      <c r="K69" s="3504"/>
      <c r="L69" s="3504"/>
      <c r="M69" s="3504"/>
      <c r="N69" s="3504"/>
      <c r="O69" s="3504"/>
      <c r="P69" s="3519"/>
      <c r="Q69" s="3508"/>
      <c r="R69" s="3225"/>
      <c r="S69" s="3519"/>
      <c r="T69" s="3504"/>
      <c r="U69" s="908" t="s">
        <v>1493</v>
      </c>
      <c r="V69" s="877">
        <v>3000000</v>
      </c>
      <c r="W69" s="1315">
        <v>61</v>
      </c>
      <c r="X69" s="3504"/>
      <c r="Y69" s="3504"/>
      <c r="Z69" s="3504"/>
      <c r="AA69" s="3521"/>
      <c r="AB69" s="3521"/>
      <c r="AC69" s="3634"/>
      <c r="AD69" s="3521"/>
      <c r="AE69" s="3521"/>
      <c r="AF69" s="3521"/>
      <c r="AG69" s="3521"/>
      <c r="AH69" s="3521"/>
      <c r="AI69" s="3521"/>
      <c r="AJ69" s="3634"/>
      <c r="AK69" s="3521"/>
      <c r="AL69" s="3521"/>
      <c r="AM69" s="3634"/>
      <c r="AN69" s="3521"/>
      <c r="AO69" s="3537"/>
      <c r="AP69" s="3537"/>
      <c r="AQ69" s="3516"/>
    </row>
    <row r="70" spans="1:44" s="878" customFormat="1" ht="105" x14ac:dyDescent="0.2">
      <c r="A70" s="871"/>
      <c r="B70" s="872"/>
      <c r="C70" s="873"/>
      <c r="D70" s="872"/>
      <c r="E70" s="872"/>
      <c r="F70" s="873"/>
      <c r="G70" s="879"/>
      <c r="H70" s="872"/>
      <c r="I70" s="873"/>
      <c r="J70" s="3528"/>
      <c r="K70" s="3504"/>
      <c r="L70" s="3504"/>
      <c r="M70" s="3504"/>
      <c r="N70" s="3504"/>
      <c r="O70" s="3504"/>
      <c r="P70" s="3519"/>
      <c r="Q70" s="3508"/>
      <c r="R70" s="3225"/>
      <c r="S70" s="3519"/>
      <c r="T70" s="3504"/>
      <c r="U70" s="908" t="s">
        <v>1494</v>
      </c>
      <c r="V70" s="877">
        <v>3000000</v>
      </c>
      <c r="W70" s="1315">
        <v>61</v>
      </c>
      <c r="X70" s="3504"/>
      <c r="Y70" s="3504"/>
      <c r="Z70" s="3504"/>
      <c r="AA70" s="3521"/>
      <c r="AB70" s="3521"/>
      <c r="AC70" s="3634"/>
      <c r="AD70" s="3521"/>
      <c r="AE70" s="3521"/>
      <c r="AF70" s="3521"/>
      <c r="AG70" s="3521"/>
      <c r="AH70" s="3521"/>
      <c r="AI70" s="3521"/>
      <c r="AJ70" s="3634"/>
      <c r="AK70" s="3521"/>
      <c r="AL70" s="3521"/>
      <c r="AM70" s="3634"/>
      <c r="AN70" s="3521"/>
      <c r="AO70" s="3537"/>
      <c r="AP70" s="3537"/>
      <c r="AQ70" s="3516"/>
    </row>
    <row r="71" spans="1:44" s="878" customFormat="1" ht="75" x14ac:dyDescent="0.2">
      <c r="A71" s="871"/>
      <c r="B71" s="872"/>
      <c r="C71" s="873"/>
      <c r="D71" s="872"/>
      <c r="E71" s="872"/>
      <c r="F71" s="873"/>
      <c r="G71" s="879"/>
      <c r="H71" s="872"/>
      <c r="I71" s="873"/>
      <c r="J71" s="3528"/>
      <c r="K71" s="3504"/>
      <c r="L71" s="3504"/>
      <c r="M71" s="3504"/>
      <c r="N71" s="3504"/>
      <c r="O71" s="3504"/>
      <c r="P71" s="3519"/>
      <c r="Q71" s="3508"/>
      <c r="R71" s="3225"/>
      <c r="S71" s="3519"/>
      <c r="T71" s="3504"/>
      <c r="U71" s="908" t="s">
        <v>1495</v>
      </c>
      <c r="V71" s="877">
        <v>3000000</v>
      </c>
      <c r="W71" s="1315">
        <v>61</v>
      </c>
      <c r="X71" s="3504"/>
      <c r="Y71" s="3504"/>
      <c r="Z71" s="3504"/>
      <c r="AA71" s="3521"/>
      <c r="AB71" s="3521"/>
      <c r="AC71" s="3634"/>
      <c r="AD71" s="3521"/>
      <c r="AE71" s="3521"/>
      <c r="AF71" s="3521"/>
      <c r="AG71" s="3521"/>
      <c r="AH71" s="3521"/>
      <c r="AI71" s="3521"/>
      <c r="AJ71" s="3634"/>
      <c r="AK71" s="3521"/>
      <c r="AL71" s="3521"/>
      <c r="AM71" s="3634"/>
      <c r="AN71" s="3521"/>
      <c r="AO71" s="3537"/>
      <c r="AP71" s="3537"/>
      <c r="AQ71" s="3516"/>
    </row>
    <row r="72" spans="1:44" s="878" customFormat="1" ht="60" x14ac:dyDescent="0.2">
      <c r="A72" s="871"/>
      <c r="B72" s="872"/>
      <c r="C72" s="873"/>
      <c r="D72" s="872"/>
      <c r="E72" s="872"/>
      <c r="F72" s="873"/>
      <c r="G72" s="879"/>
      <c r="H72" s="872"/>
      <c r="I72" s="873"/>
      <c r="J72" s="3528"/>
      <c r="K72" s="3504"/>
      <c r="L72" s="3504"/>
      <c r="M72" s="3504"/>
      <c r="N72" s="3504"/>
      <c r="O72" s="3504"/>
      <c r="P72" s="3519"/>
      <c r="Q72" s="3508"/>
      <c r="R72" s="3225"/>
      <c r="S72" s="3519"/>
      <c r="T72" s="3504"/>
      <c r="U72" s="908" t="s">
        <v>1496</v>
      </c>
      <c r="V72" s="877">
        <v>3000000</v>
      </c>
      <c r="W72" s="1315">
        <v>61</v>
      </c>
      <c r="X72" s="3504"/>
      <c r="Y72" s="3504"/>
      <c r="Z72" s="3504"/>
      <c r="AA72" s="3521"/>
      <c r="AB72" s="3521"/>
      <c r="AC72" s="3634"/>
      <c r="AD72" s="3521"/>
      <c r="AE72" s="3521"/>
      <c r="AF72" s="3521"/>
      <c r="AG72" s="3521"/>
      <c r="AH72" s="3521"/>
      <c r="AI72" s="3521"/>
      <c r="AJ72" s="3634"/>
      <c r="AK72" s="3521"/>
      <c r="AL72" s="3521"/>
      <c r="AM72" s="3634"/>
      <c r="AN72" s="3521"/>
      <c r="AO72" s="3537"/>
      <c r="AP72" s="3537"/>
      <c r="AQ72" s="3516"/>
    </row>
    <row r="73" spans="1:44" s="878" customFormat="1" ht="90" x14ac:dyDescent="0.2">
      <c r="A73" s="871"/>
      <c r="B73" s="872"/>
      <c r="C73" s="873"/>
      <c r="D73" s="872"/>
      <c r="E73" s="872"/>
      <c r="F73" s="873"/>
      <c r="G73" s="879"/>
      <c r="H73" s="872"/>
      <c r="I73" s="873"/>
      <c r="J73" s="3544"/>
      <c r="K73" s="3505"/>
      <c r="L73" s="3505"/>
      <c r="M73" s="3505"/>
      <c r="N73" s="3504"/>
      <c r="O73" s="3504"/>
      <c r="P73" s="3519"/>
      <c r="Q73" s="3509"/>
      <c r="R73" s="3225"/>
      <c r="S73" s="3519"/>
      <c r="T73" s="3505"/>
      <c r="U73" s="908" t="s">
        <v>1497</v>
      </c>
      <c r="V73" s="877">
        <v>4000000</v>
      </c>
      <c r="W73" s="1315">
        <v>61</v>
      </c>
      <c r="X73" s="3504"/>
      <c r="Y73" s="3504"/>
      <c r="Z73" s="3504"/>
      <c r="AA73" s="3521"/>
      <c r="AB73" s="3521"/>
      <c r="AC73" s="3634"/>
      <c r="AD73" s="3521"/>
      <c r="AE73" s="3521"/>
      <c r="AF73" s="3521"/>
      <c r="AG73" s="3521"/>
      <c r="AH73" s="3521"/>
      <c r="AI73" s="3521"/>
      <c r="AJ73" s="3634"/>
      <c r="AK73" s="3521"/>
      <c r="AL73" s="3521"/>
      <c r="AM73" s="3634"/>
      <c r="AN73" s="3521"/>
      <c r="AO73" s="3537"/>
      <c r="AP73" s="3537"/>
      <c r="AQ73" s="3516"/>
    </row>
    <row r="74" spans="1:44" s="878" customFormat="1" ht="60" x14ac:dyDescent="0.2">
      <c r="A74" s="871"/>
      <c r="B74" s="872"/>
      <c r="C74" s="873"/>
      <c r="D74" s="872"/>
      <c r="E74" s="872"/>
      <c r="F74" s="873"/>
      <c r="G74" s="879"/>
      <c r="H74" s="872"/>
      <c r="I74" s="873"/>
      <c r="J74" s="3527">
        <v>137</v>
      </c>
      <c r="K74" s="3518" t="s">
        <v>1498</v>
      </c>
      <c r="L74" s="3503" t="s">
        <v>1427</v>
      </c>
      <c r="M74" s="3503">
        <v>12</v>
      </c>
      <c r="N74" s="3504"/>
      <c r="O74" s="3504"/>
      <c r="P74" s="3519"/>
      <c r="Q74" s="3543">
        <f>(V74+V78+V75+V76+V77)/R65</f>
        <v>0.5</v>
      </c>
      <c r="R74" s="3225"/>
      <c r="S74" s="3519"/>
      <c r="T74" s="3518" t="s">
        <v>1499</v>
      </c>
      <c r="U74" s="908" t="s">
        <v>1500</v>
      </c>
      <c r="V74" s="877">
        <v>11000000</v>
      </c>
      <c r="W74" s="1315">
        <v>61</v>
      </c>
      <c r="X74" s="3504"/>
      <c r="Y74" s="3504"/>
      <c r="Z74" s="3504"/>
      <c r="AA74" s="3521"/>
      <c r="AB74" s="3521"/>
      <c r="AC74" s="3634"/>
      <c r="AD74" s="3521"/>
      <c r="AE74" s="3521"/>
      <c r="AF74" s="3521"/>
      <c r="AG74" s="3521"/>
      <c r="AH74" s="3521"/>
      <c r="AI74" s="3521"/>
      <c r="AJ74" s="3634"/>
      <c r="AK74" s="3521"/>
      <c r="AL74" s="3521"/>
      <c r="AM74" s="3634"/>
      <c r="AN74" s="3521"/>
      <c r="AO74" s="3537"/>
      <c r="AP74" s="3537"/>
      <c r="AQ74" s="3516"/>
    </row>
    <row r="75" spans="1:44" s="878" customFormat="1" ht="75" x14ac:dyDescent="0.2">
      <c r="A75" s="871"/>
      <c r="B75" s="872"/>
      <c r="C75" s="873"/>
      <c r="D75" s="872"/>
      <c r="E75" s="872"/>
      <c r="F75" s="873"/>
      <c r="G75" s="879"/>
      <c r="H75" s="872"/>
      <c r="I75" s="873"/>
      <c r="J75" s="3528"/>
      <c r="K75" s="3519"/>
      <c r="L75" s="3504"/>
      <c r="M75" s="3504"/>
      <c r="N75" s="3504"/>
      <c r="O75" s="3504"/>
      <c r="P75" s="3519"/>
      <c r="Q75" s="3508"/>
      <c r="R75" s="3225"/>
      <c r="S75" s="3519"/>
      <c r="T75" s="3519"/>
      <c r="U75" s="908" t="s">
        <v>1501</v>
      </c>
      <c r="V75" s="877">
        <v>11000000</v>
      </c>
      <c r="W75" s="1315">
        <v>61</v>
      </c>
      <c r="X75" s="3504"/>
      <c r="Y75" s="3504"/>
      <c r="Z75" s="3504"/>
      <c r="AA75" s="3521"/>
      <c r="AB75" s="3521"/>
      <c r="AC75" s="3634"/>
      <c r="AD75" s="3521"/>
      <c r="AE75" s="3521"/>
      <c r="AF75" s="3521"/>
      <c r="AG75" s="3521"/>
      <c r="AH75" s="3521"/>
      <c r="AI75" s="3521"/>
      <c r="AJ75" s="3634"/>
      <c r="AK75" s="3521"/>
      <c r="AL75" s="3521"/>
      <c r="AM75" s="3634"/>
      <c r="AN75" s="3521"/>
      <c r="AO75" s="3537"/>
      <c r="AP75" s="3537"/>
      <c r="AQ75" s="3516"/>
    </row>
    <row r="76" spans="1:44" s="878" customFormat="1" ht="60" x14ac:dyDescent="0.2">
      <c r="A76" s="871"/>
      <c r="B76" s="872"/>
      <c r="C76" s="873"/>
      <c r="D76" s="872"/>
      <c r="E76" s="872"/>
      <c r="F76" s="873"/>
      <c r="G76" s="879"/>
      <c r="H76" s="872"/>
      <c r="I76" s="873"/>
      <c r="J76" s="3528"/>
      <c r="K76" s="3519"/>
      <c r="L76" s="3504"/>
      <c r="M76" s="3504"/>
      <c r="N76" s="3504"/>
      <c r="O76" s="3504"/>
      <c r="P76" s="3519"/>
      <c r="Q76" s="3508"/>
      <c r="R76" s="3225"/>
      <c r="S76" s="3519"/>
      <c r="T76" s="3519"/>
      <c r="U76" s="908" t="s">
        <v>1502</v>
      </c>
      <c r="V76" s="877">
        <v>11000000</v>
      </c>
      <c r="W76" s="1315">
        <v>61</v>
      </c>
      <c r="X76" s="3504"/>
      <c r="Y76" s="3504"/>
      <c r="Z76" s="3504"/>
      <c r="AA76" s="3521"/>
      <c r="AB76" s="3521"/>
      <c r="AC76" s="3634"/>
      <c r="AD76" s="3521"/>
      <c r="AE76" s="3521"/>
      <c r="AF76" s="3521"/>
      <c r="AG76" s="3521"/>
      <c r="AH76" s="3521"/>
      <c r="AI76" s="3521"/>
      <c r="AJ76" s="3634"/>
      <c r="AK76" s="3521"/>
      <c r="AL76" s="3521"/>
      <c r="AM76" s="3634"/>
      <c r="AN76" s="3521"/>
      <c r="AO76" s="3537"/>
      <c r="AP76" s="3537"/>
      <c r="AQ76" s="3516"/>
    </row>
    <row r="77" spans="1:44" s="878" customFormat="1" ht="75" x14ac:dyDescent="0.2">
      <c r="A77" s="871"/>
      <c r="B77" s="872"/>
      <c r="C77" s="873"/>
      <c r="D77" s="872"/>
      <c r="E77" s="872"/>
      <c r="F77" s="873"/>
      <c r="G77" s="879"/>
      <c r="H77" s="872"/>
      <c r="I77" s="873"/>
      <c r="J77" s="3528"/>
      <c r="K77" s="3519"/>
      <c r="L77" s="3504"/>
      <c r="M77" s="3504"/>
      <c r="N77" s="3504"/>
      <c r="O77" s="3504"/>
      <c r="P77" s="3519"/>
      <c r="Q77" s="3508"/>
      <c r="R77" s="3225"/>
      <c r="S77" s="3519"/>
      <c r="T77" s="3519"/>
      <c r="U77" s="908" t="s">
        <v>1503</v>
      </c>
      <c r="V77" s="877">
        <v>11000000</v>
      </c>
      <c r="W77" s="1315">
        <v>61</v>
      </c>
      <c r="X77" s="3504"/>
      <c r="Y77" s="3504"/>
      <c r="Z77" s="3504"/>
      <c r="AA77" s="3521"/>
      <c r="AB77" s="3521"/>
      <c r="AC77" s="3634"/>
      <c r="AD77" s="3521"/>
      <c r="AE77" s="3521"/>
      <c r="AF77" s="3521"/>
      <c r="AG77" s="3521"/>
      <c r="AH77" s="3521"/>
      <c r="AI77" s="3521"/>
      <c r="AJ77" s="3634"/>
      <c r="AK77" s="3521"/>
      <c r="AL77" s="3521"/>
      <c r="AM77" s="3634"/>
      <c r="AN77" s="3521"/>
      <c r="AO77" s="3537"/>
      <c r="AP77" s="3537"/>
      <c r="AQ77" s="3516"/>
    </row>
    <row r="78" spans="1:44" s="878" customFormat="1" ht="60" x14ac:dyDescent="0.2">
      <c r="A78" s="871"/>
      <c r="B78" s="872"/>
      <c r="C78" s="873"/>
      <c r="D78" s="872"/>
      <c r="E78" s="872"/>
      <c r="F78" s="873"/>
      <c r="G78" s="879"/>
      <c r="H78" s="872"/>
      <c r="I78" s="873"/>
      <c r="J78" s="3544"/>
      <c r="K78" s="3539"/>
      <c r="L78" s="3505"/>
      <c r="M78" s="3505"/>
      <c r="N78" s="3504"/>
      <c r="O78" s="3504"/>
      <c r="P78" s="3519"/>
      <c r="Q78" s="3509"/>
      <c r="R78" s="3225"/>
      <c r="S78" s="3519"/>
      <c r="T78" s="3539"/>
      <c r="U78" s="908" t="s">
        <v>1504</v>
      </c>
      <c r="V78" s="877">
        <v>12000000</v>
      </c>
      <c r="W78" s="1315">
        <v>61</v>
      </c>
      <c r="X78" s="3504"/>
      <c r="Y78" s="3504"/>
      <c r="Z78" s="3504"/>
      <c r="AA78" s="3521"/>
      <c r="AB78" s="3521"/>
      <c r="AC78" s="3634"/>
      <c r="AD78" s="3521"/>
      <c r="AE78" s="3521"/>
      <c r="AF78" s="3521"/>
      <c r="AG78" s="3521"/>
      <c r="AH78" s="3521"/>
      <c r="AI78" s="3521"/>
      <c r="AJ78" s="3634"/>
      <c r="AK78" s="3521"/>
      <c r="AL78" s="3521"/>
      <c r="AM78" s="3634"/>
      <c r="AN78" s="3521"/>
      <c r="AO78" s="3537"/>
      <c r="AP78" s="3537"/>
      <c r="AQ78" s="3516"/>
    </row>
    <row r="79" spans="1:44" s="878" customFormat="1" ht="90" x14ac:dyDescent="0.2">
      <c r="A79" s="871"/>
      <c r="B79" s="872"/>
      <c r="C79" s="873"/>
      <c r="D79" s="872"/>
      <c r="E79" s="872"/>
      <c r="F79" s="873"/>
      <c r="G79" s="879"/>
      <c r="H79" s="872"/>
      <c r="I79" s="873"/>
      <c r="J79" s="3624">
        <v>138</v>
      </c>
      <c r="K79" s="3627" t="s">
        <v>1505</v>
      </c>
      <c r="L79" s="3587" t="s">
        <v>1427</v>
      </c>
      <c r="M79" s="3587">
        <v>12</v>
      </c>
      <c r="N79" s="3504"/>
      <c r="O79" s="3504"/>
      <c r="P79" s="3519"/>
      <c r="Q79" s="3615">
        <f>(V79+V80+V81+V82+V83)/R65</f>
        <v>0.25</v>
      </c>
      <c r="R79" s="3225"/>
      <c r="S79" s="3519"/>
      <c r="T79" s="3627" t="s">
        <v>1506</v>
      </c>
      <c r="U79" s="909" t="s">
        <v>1507</v>
      </c>
      <c r="V79" s="877">
        <v>5000000</v>
      </c>
      <c r="W79" s="1315">
        <v>61</v>
      </c>
      <c r="X79" s="3504"/>
      <c r="Y79" s="3504"/>
      <c r="Z79" s="3504"/>
      <c r="AA79" s="3521"/>
      <c r="AB79" s="3521"/>
      <c r="AC79" s="3634"/>
      <c r="AD79" s="3521"/>
      <c r="AE79" s="3521"/>
      <c r="AF79" s="3521"/>
      <c r="AG79" s="3521"/>
      <c r="AH79" s="3521"/>
      <c r="AI79" s="3521"/>
      <c r="AJ79" s="3634"/>
      <c r="AK79" s="3521"/>
      <c r="AL79" s="3521"/>
      <c r="AM79" s="3634"/>
      <c r="AN79" s="3521"/>
      <c r="AO79" s="3537"/>
      <c r="AP79" s="3537"/>
      <c r="AQ79" s="3516"/>
    </row>
    <row r="80" spans="1:44" s="878" customFormat="1" ht="60" customHeight="1" x14ac:dyDescent="0.2">
      <c r="A80" s="871"/>
      <c r="B80" s="872"/>
      <c r="C80" s="873"/>
      <c r="D80" s="872"/>
      <c r="E80" s="872"/>
      <c r="F80" s="873"/>
      <c r="G80" s="879"/>
      <c r="H80" s="872"/>
      <c r="I80" s="873"/>
      <c r="J80" s="3625"/>
      <c r="K80" s="3628"/>
      <c r="L80" s="3588"/>
      <c r="M80" s="3588"/>
      <c r="N80" s="3504"/>
      <c r="O80" s="3504"/>
      <c r="P80" s="3519"/>
      <c r="Q80" s="3616"/>
      <c r="R80" s="3225"/>
      <c r="S80" s="3519"/>
      <c r="T80" s="3628"/>
      <c r="U80" s="909" t="s">
        <v>1508</v>
      </c>
      <c r="V80" s="877">
        <v>5000000</v>
      </c>
      <c r="W80" s="1315">
        <v>61</v>
      </c>
      <c r="X80" s="3504"/>
      <c r="Y80" s="3504"/>
      <c r="Z80" s="3504"/>
      <c r="AA80" s="3521"/>
      <c r="AB80" s="3521"/>
      <c r="AC80" s="3634"/>
      <c r="AD80" s="3521"/>
      <c r="AE80" s="3521"/>
      <c r="AF80" s="3521"/>
      <c r="AG80" s="3521"/>
      <c r="AH80" s="3521"/>
      <c r="AI80" s="3521"/>
      <c r="AJ80" s="3634"/>
      <c r="AK80" s="3521"/>
      <c r="AL80" s="3521"/>
      <c r="AM80" s="3634"/>
      <c r="AN80" s="3521"/>
      <c r="AO80" s="3537"/>
      <c r="AP80" s="3537"/>
      <c r="AQ80" s="3516"/>
    </row>
    <row r="81" spans="1:324" s="878" customFormat="1" ht="45" x14ac:dyDescent="0.2">
      <c r="A81" s="871"/>
      <c r="B81" s="872"/>
      <c r="C81" s="873"/>
      <c r="D81" s="872"/>
      <c r="E81" s="872"/>
      <c r="F81" s="873"/>
      <c r="G81" s="879"/>
      <c r="H81" s="872"/>
      <c r="I81" s="873"/>
      <c r="J81" s="3625"/>
      <c r="K81" s="3628"/>
      <c r="L81" s="3588"/>
      <c r="M81" s="3588"/>
      <c r="N81" s="3504"/>
      <c r="O81" s="3504"/>
      <c r="P81" s="3519"/>
      <c r="Q81" s="3616"/>
      <c r="R81" s="3225"/>
      <c r="S81" s="3519"/>
      <c r="T81" s="3628"/>
      <c r="U81" s="909" t="s">
        <v>1509</v>
      </c>
      <c r="V81" s="877">
        <v>5000000</v>
      </c>
      <c r="W81" s="1315">
        <v>61</v>
      </c>
      <c r="X81" s="3504"/>
      <c r="Y81" s="3504"/>
      <c r="Z81" s="3504"/>
      <c r="AA81" s="3521"/>
      <c r="AB81" s="3521"/>
      <c r="AC81" s="3634"/>
      <c r="AD81" s="3521"/>
      <c r="AE81" s="3521"/>
      <c r="AF81" s="3521"/>
      <c r="AG81" s="3521"/>
      <c r="AH81" s="3521"/>
      <c r="AI81" s="3521"/>
      <c r="AJ81" s="3634"/>
      <c r="AK81" s="3521"/>
      <c r="AL81" s="3521"/>
      <c r="AM81" s="3634"/>
      <c r="AN81" s="3521"/>
      <c r="AO81" s="3537"/>
      <c r="AP81" s="3537"/>
      <c r="AQ81" s="3516"/>
    </row>
    <row r="82" spans="1:324" s="878" customFormat="1" ht="90" x14ac:dyDescent="0.2">
      <c r="A82" s="871"/>
      <c r="B82" s="872"/>
      <c r="C82" s="873"/>
      <c r="D82" s="872"/>
      <c r="E82" s="872"/>
      <c r="F82" s="873"/>
      <c r="G82" s="879"/>
      <c r="H82" s="872"/>
      <c r="I82" s="873"/>
      <c r="J82" s="3625"/>
      <c r="K82" s="3628"/>
      <c r="L82" s="3588"/>
      <c r="M82" s="3588"/>
      <c r="N82" s="3504"/>
      <c r="O82" s="3504"/>
      <c r="P82" s="3519"/>
      <c r="Q82" s="3616"/>
      <c r="R82" s="3225"/>
      <c r="S82" s="3519"/>
      <c r="T82" s="3628"/>
      <c r="U82" s="909" t="s">
        <v>1510</v>
      </c>
      <c r="V82" s="877">
        <v>5000000</v>
      </c>
      <c r="W82" s="1315">
        <v>61</v>
      </c>
      <c r="X82" s="3504"/>
      <c r="Y82" s="3504"/>
      <c r="Z82" s="3504"/>
      <c r="AA82" s="3521"/>
      <c r="AB82" s="3521"/>
      <c r="AC82" s="3634"/>
      <c r="AD82" s="3521"/>
      <c r="AE82" s="3521"/>
      <c r="AF82" s="3521"/>
      <c r="AG82" s="3521"/>
      <c r="AH82" s="3521"/>
      <c r="AI82" s="3521"/>
      <c r="AJ82" s="3634"/>
      <c r="AK82" s="3521"/>
      <c r="AL82" s="3521"/>
      <c r="AM82" s="3634"/>
      <c r="AN82" s="3521"/>
      <c r="AO82" s="3537"/>
      <c r="AP82" s="3537"/>
      <c r="AQ82" s="3516"/>
    </row>
    <row r="83" spans="1:324" s="911" customFormat="1" ht="120" x14ac:dyDescent="0.2">
      <c r="A83" s="871"/>
      <c r="B83" s="872"/>
      <c r="C83" s="873"/>
      <c r="D83" s="872"/>
      <c r="E83" s="872"/>
      <c r="F83" s="873"/>
      <c r="G83" s="882"/>
      <c r="H83" s="880"/>
      <c r="I83" s="881"/>
      <c r="J83" s="3626"/>
      <c r="K83" s="3629"/>
      <c r="L83" s="3589"/>
      <c r="M83" s="3589"/>
      <c r="N83" s="3504"/>
      <c r="O83" s="3505"/>
      <c r="P83" s="3539"/>
      <c r="Q83" s="3617"/>
      <c r="R83" s="3484"/>
      <c r="S83" s="3539"/>
      <c r="T83" s="3629"/>
      <c r="U83" s="909" t="s">
        <v>1511</v>
      </c>
      <c r="V83" s="877">
        <v>8000000</v>
      </c>
      <c r="W83" s="1315">
        <v>61</v>
      </c>
      <c r="X83" s="3505"/>
      <c r="Y83" s="3505"/>
      <c r="Z83" s="3505"/>
      <c r="AA83" s="3522"/>
      <c r="AB83" s="3522"/>
      <c r="AC83" s="3635"/>
      <c r="AD83" s="3522"/>
      <c r="AE83" s="3522"/>
      <c r="AF83" s="3522"/>
      <c r="AG83" s="3522"/>
      <c r="AH83" s="3522"/>
      <c r="AI83" s="3522"/>
      <c r="AJ83" s="3635"/>
      <c r="AK83" s="3522"/>
      <c r="AL83" s="3522"/>
      <c r="AM83" s="3635"/>
      <c r="AN83" s="3522"/>
      <c r="AO83" s="3538"/>
      <c r="AP83" s="3538"/>
      <c r="AQ83" s="3517"/>
      <c r="AR83" s="910"/>
      <c r="AS83" s="910"/>
      <c r="AT83" s="910"/>
      <c r="AU83" s="910"/>
      <c r="AV83" s="910"/>
      <c r="AW83" s="910"/>
      <c r="AX83" s="910"/>
      <c r="AY83" s="910"/>
      <c r="AZ83" s="910"/>
      <c r="BA83" s="910"/>
      <c r="BB83" s="910"/>
      <c r="BC83" s="910"/>
      <c r="BD83" s="910"/>
      <c r="BE83" s="910"/>
      <c r="BF83" s="910"/>
      <c r="BG83" s="910"/>
      <c r="BH83" s="910"/>
      <c r="BI83" s="910"/>
      <c r="BJ83" s="910"/>
      <c r="BK83" s="910"/>
      <c r="BL83" s="910"/>
      <c r="BM83" s="910"/>
      <c r="BN83" s="910"/>
      <c r="BO83" s="910"/>
      <c r="BP83" s="910"/>
      <c r="BQ83" s="910"/>
      <c r="BR83" s="910"/>
      <c r="BS83" s="910"/>
      <c r="BT83" s="910"/>
      <c r="BU83" s="910"/>
      <c r="BV83" s="910"/>
      <c r="BW83" s="910"/>
      <c r="BX83" s="910"/>
      <c r="BY83" s="910"/>
      <c r="BZ83" s="910"/>
      <c r="CA83" s="910"/>
      <c r="CB83" s="910"/>
      <c r="CC83" s="910"/>
      <c r="CD83" s="910"/>
      <c r="CE83" s="910"/>
      <c r="CF83" s="910"/>
      <c r="CG83" s="910"/>
      <c r="CH83" s="910"/>
      <c r="CI83" s="910"/>
      <c r="CJ83" s="910"/>
      <c r="CK83" s="910"/>
      <c r="CL83" s="910"/>
      <c r="CM83" s="910"/>
      <c r="CN83" s="910"/>
      <c r="CO83" s="910"/>
      <c r="CP83" s="910"/>
      <c r="CQ83" s="910"/>
      <c r="CR83" s="910"/>
      <c r="CS83" s="910"/>
      <c r="CT83" s="910"/>
      <c r="CU83" s="910"/>
      <c r="CV83" s="910"/>
      <c r="CW83" s="910"/>
      <c r="CX83" s="910"/>
      <c r="CY83" s="910"/>
      <c r="CZ83" s="910"/>
      <c r="DA83" s="910"/>
      <c r="DB83" s="910"/>
      <c r="DC83" s="910"/>
      <c r="DD83" s="910"/>
      <c r="DE83" s="910"/>
      <c r="DF83" s="910"/>
      <c r="DG83" s="910"/>
      <c r="DH83" s="910"/>
      <c r="DI83" s="910"/>
      <c r="DJ83" s="910"/>
      <c r="DK83" s="910"/>
      <c r="DL83" s="910"/>
      <c r="DM83" s="910"/>
      <c r="DN83" s="910"/>
      <c r="DO83" s="910"/>
      <c r="DP83" s="910"/>
      <c r="DQ83" s="910"/>
      <c r="DR83" s="910"/>
      <c r="DS83" s="910"/>
      <c r="DT83" s="910"/>
      <c r="DU83" s="910"/>
      <c r="DV83" s="910"/>
      <c r="DW83" s="910"/>
      <c r="DX83" s="910"/>
      <c r="DY83" s="910"/>
      <c r="DZ83" s="910"/>
      <c r="EA83" s="910"/>
      <c r="EB83" s="910"/>
      <c r="EC83" s="910"/>
      <c r="ED83" s="910"/>
      <c r="EE83" s="910"/>
      <c r="EF83" s="910"/>
      <c r="EG83" s="910"/>
      <c r="EH83" s="910"/>
      <c r="EI83" s="910"/>
      <c r="EJ83" s="910"/>
      <c r="EK83" s="910"/>
      <c r="EL83" s="910"/>
      <c r="EM83" s="910"/>
      <c r="EN83" s="910"/>
      <c r="EO83" s="910"/>
      <c r="EP83" s="910"/>
      <c r="EQ83" s="910"/>
      <c r="ER83" s="910"/>
      <c r="ES83" s="910"/>
      <c r="ET83" s="910"/>
      <c r="EU83" s="910"/>
      <c r="EV83" s="910"/>
      <c r="EW83" s="910"/>
      <c r="EX83" s="910"/>
      <c r="EY83" s="910"/>
      <c r="EZ83" s="910"/>
      <c r="FA83" s="910"/>
      <c r="FB83" s="910"/>
      <c r="FC83" s="910"/>
      <c r="FD83" s="910"/>
      <c r="FE83" s="910"/>
      <c r="FF83" s="910"/>
      <c r="FG83" s="910"/>
      <c r="FH83" s="910"/>
      <c r="FI83" s="910"/>
      <c r="FJ83" s="910"/>
      <c r="FK83" s="910"/>
      <c r="FL83" s="910"/>
      <c r="FM83" s="910"/>
      <c r="FN83" s="910"/>
      <c r="FO83" s="910"/>
      <c r="FP83" s="910"/>
      <c r="FQ83" s="910"/>
      <c r="FR83" s="910"/>
      <c r="FS83" s="910"/>
      <c r="FT83" s="910"/>
      <c r="FU83" s="910"/>
      <c r="FV83" s="910"/>
      <c r="FW83" s="910"/>
      <c r="FX83" s="910"/>
      <c r="FY83" s="910"/>
      <c r="FZ83" s="910"/>
      <c r="GA83" s="910"/>
      <c r="GB83" s="910"/>
      <c r="GC83" s="910"/>
      <c r="GD83" s="910"/>
      <c r="GE83" s="910"/>
      <c r="GF83" s="910"/>
      <c r="GG83" s="910"/>
      <c r="GH83" s="910"/>
      <c r="GI83" s="910"/>
      <c r="GJ83" s="910"/>
      <c r="GK83" s="910"/>
      <c r="GL83" s="910"/>
      <c r="GM83" s="910"/>
      <c r="GN83" s="910"/>
      <c r="GO83" s="910"/>
      <c r="GP83" s="910"/>
      <c r="GQ83" s="910"/>
      <c r="GR83" s="910"/>
      <c r="GS83" s="910"/>
      <c r="GT83" s="910"/>
      <c r="GU83" s="910"/>
      <c r="GV83" s="910"/>
      <c r="GW83" s="910"/>
      <c r="GX83" s="910"/>
      <c r="GY83" s="910"/>
      <c r="GZ83" s="910"/>
      <c r="HA83" s="910"/>
      <c r="HB83" s="910"/>
      <c r="HC83" s="910"/>
      <c r="HD83" s="910"/>
      <c r="HE83" s="910"/>
      <c r="HF83" s="910"/>
      <c r="HG83" s="910"/>
      <c r="HH83" s="910"/>
      <c r="HI83" s="910"/>
      <c r="HJ83" s="910"/>
      <c r="HK83" s="910"/>
      <c r="HL83" s="910"/>
      <c r="HM83" s="910"/>
      <c r="HN83" s="910"/>
      <c r="HO83" s="910"/>
      <c r="HP83" s="910"/>
      <c r="HQ83" s="910"/>
      <c r="HR83" s="910"/>
      <c r="HS83" s="910"/>
      <c r="HT83" s="910"/>
      <c r="HU83" s="910"/>
      <c r="HV83" s="910"/>
      <c r="HW83" s="910"/>
      <c r="HX83" s="910"/>
      <c r="HY83" s="910"/>
      <c r="HZ83" s="910"/>
      <c r="IA83" s="910"/>
      <c r="IB83" s="910"/>
      <c r="IC83" s="910"/>
      <c r="ID83" s="910"/>
      <c r="IE83" s="910"/>
      <c r="IF83" s="910"/>
      <c r="IG83" s="910"/>
      <c r="IH83" s="910"/>
      <c r="II83" s="910"/>
      <c r="IJ83" s="910"/>
      <c r="IK83" s="910"/>
      <c r="IL83" s="910"/>
      <c r="IM83" s="910"/>
      <c r="IN83" s="910"/>
      <c r="IO83" s="910"/>
      <c r="IP83" s="910"/>
      <c r="IQ83" s="910"/>
      <c r="IR83" s="910"/>
      <c r="IS83" s="910"/>
      <c r="IT83" s="910"/>
      <c r="IU83" s="910"/>
      <c r="IV83" s="910"/>
      <c r="IW83" s="910"/>
      <c r="IX83" s="910"/>
      <c r="IY83" s="910"/>
      <c r="IZ83" s="910"/>
      <c r="JA83" s="910"/>
      <c r="JB83" s="910"/>
      <c r="JC83" s="910"/>
      <c r="JD83" s="910"/>
      <c r="JE83" s="910"/>
      <c r="JF83" s="910"/>
      <c r="JG83" s="910"/>
      <c r="JH83" s="910"/>
      <c r="JI83" s="910"/>
      <c r="JJ83" s="910"/>
      <c r="JK83" s="910"/>
      <c r="JL83" s="910"/>
      <c r="JM83" s="910"/>
      <c r="JN83" s="910"/>
      <c r="JO83" s="910"/>
      <c r="JP83" s="910"/>
      <c r="JQ83" s="910"/>
      <c r="JR83" s="910"/>
      <c r="JS83" s="910"/>
      <c r="JT83" s="910"/>
      <c r="JU83" s="910"/>
      <c r="JV83" s="910"/>
      <c r="JW83" s="910"/>
      <c r="JX83" s="910"/>
      <c r="JY83" s="910"/>
      <c r="JZ83" s="910"/>
      <c r="KA83" s="910"/>
      <c r="KB83" s="910"/>
      <c r="KC83" s="910"/>
      <c r="KD83" s="910"/>
      <c r="KE83" s="910"/>
      <c r="KF83" s="910"/>
      <c r="KG83" s="910"/>
      <c r="KH83" s="910"/>
      <c r="KI83" s="910"/>
      <c r="KJ83" s="910"/>
      <c r="KK83" s="910"/>
      <c r="KL83" s="910"/>
      <c r="KM83" s="910"/>
      <c r="KN83" s="910"/>
      <c r="KO83" s="910"/>
      <c r="KP83" s="910"/>
      <c r="KQ83" s="910"/>
      <c r="KR83" s="910"/>
      <c r="KS83" s="910"/>
      <c r="KT83" s="910"/>
      <c r="KU83" s="910"/>
      <c r="KV83" s="910"/>
      <c r="KW83" s="910"/>
      <c r="KX83" s="910"/>
      <c r="KY83" s="910"/>
      <c r="KZ83" s="910"/>
      <c r="LA83" s="910"/>
      <c r="LB83" s="910"/>
      <c r="LC83" s="910"/>
      <c r="LD83" s="910"/>
      <c r="LE83" s="910"/>
      <c r="LF83" s="910"/>
      <c r="LG83" s="910"/>
      <c r="LH83" s="910"/>
      <c r="LI83" s="910"/>
      <c r="LJ83" s="910"/>
      <c r="LK83" s="910"/>
      <c r="LL83" s="910"/>
    </row>
    <row r="84" spans="1:324" ht="36" customHeight="1" x14ac:dyDescent="0.2">
      <c r="A84" s="857"/>
      <c r="B84" s="858"/>
      <c r="C84" s="859"/>
      <c r="D84" s="858"/>
      <c r="E84" s="858"/>
      <c r="F84" s="859"/>
      <c r="G84" s="890">
        <v>39</v>
      </c>
      <c r="H84" s="863" t="s">
        <v>1512</v>
      </c>
      <c r="I84" s="863"/>
      <c r="J84" s="863"/>
      <c r="K84" s="864"/>
      <c r="L84" s="863"/>
      <c r="M84" s="863"/>
      <c r="N84" s="865"/>
      <c r="O84" s="863"/>
      <c r="P84" s="864"/>
      <c r="Q84" s="863"/>
      <c r="R84" s="891"/>
      <c r="S84" s="863"/>
      <c r="T84" s="864"/>
      <c r="U84" s="864"/>
      <c r="V84" s="892"/>
      <c r="W84" s="893"/>
      <c r="X84" s="865"/>
      <c r="Y84" s="865"/>
      <c r="Z84" s="865"/>
      <c r="AA84" s="865"/>
      <c r="AB84" s="865"/>
      <c r="AC84" s="865"/>
      <c r="AD84" s="865"/>
      <c r="AE84" s="865"/>
      <c r="AF84" s="865"/>
      <c r="AG84" s="865"/>
      <c r="AH84" s="865"/>
      <c r="AI84" s="865"/>
      <c r="AJ84" s="865"/>
      <c r="AK84" s="865"/>
      <c r="AL84" s="865"/>
      <c r="AM84" s="865"/>
      <c r="AN84" s="865"/>
      <c r="AO84" s="865"/>
      <c r="AP84" s="863"/>
      <c r="AQ84" s="870"/>
    </row>
    <row r="85" spans="1:324" s="910" customFormat="1" ht="120" x14ac:dyDescent="0.2">
      <c r="A85" s="912"/>
      <c r="B85" s="913"/>
      <c r="C85" s="914"/>
      <c r="D85" s="913"/>
      <c r="E85" s="913"/>
      <c r="F85" s="914"/>
      <c r="G85" s="915"/>
      <c r="H85" s="916"/>
      <c r="I85" s="917"/>
      <c r="J85" s="3624">
        <v>139</v>
      </c>
      <c r="K85" s="3627" t="s">
        <v>1513</v>
      </c>
      <c r="L85" s="3587" t="s">
        <v>1427</v>
      </c>
      <c r="M85" s="3587">
        <v>1</v>
      </c>
      <c r="N85" s="3587" t="s">
        <v>2174</v>
      </c>
      <c r="O85" s="3587">
        <v>138</v>
      </c>
      <c r="P85" s="3627" t="s">
        <v>1514</v>
      </c>
      <c r="Q85" s="3615">
        <f>(V85+V88+V86+V87)/R85</f>
        <v>0.66666666666666663</v>
      </c>
      <c r="R85" s="3630">
        <f>SUM(V85:V95)</f>
        <v>168000000</v>
      </c>
      <c r="S85" s="3627" t="s">
        <v>1515</v>
      </c>
      <c r="T85" s="3627" t="s">
        <v>1516</v>
      </c>
      <c r="U85" s="894" t="s">
        <v>2175</v>
      </c>
      <c r="V85" s="877">
        <v>28000000</v>
      </c>
      <c r="W85" s="1768">
        <v>61</v>
      </c>
      <c r="X85" s="3587" t="s">
        <v>1432</v>
      </c>
      <c r="Y85" s="3587">
        <v>292684</v>
      </c>
      <c r="Z85" s="3587">
        <v>282326</v>
      </c>
      <c r="AA85" s="2476">
        <v>135912</v>
      </c>
      <c r="AB85" s="2476">
        <v>45122</v>
      </c>
      <c r="AC85" s="3590">
        <f>SUM(AC65)</f>
        <v>307101</v>
      </c>
      <c r="AD85" s="2476">
        <f>SUM(AD65)</f>
        <v>86875</v>
      </c>
      <c r="AE85" s="2476">
        <f>SUM(AE65)</f>
        <v>2145</v>
      </c>
      <c r="AF85" s="2476">
        <v>12718</v>
      </c>
      <c r="AG85" s="2476">
        <v>26</v>
      </c>
      <c r="AH85" s="2476">
        <v>37</v>
      </c>
      <c r="AI85" s="2476" t="s">
        <v>1433</v>
      </c>
      <c r="AJ85" s="3590" t="s">
        <v>1433</v>
      </c>
      <c r="AK85" s="2476">
        <v>53164</v>
      </c>
      <c r="AL85" s="2476">
        <v>16982</v>
      </c>
      <c r="AM85" s="3590">
        <v>60013</v>
      </c>
      <c r="AN85" s="2476">
        <v>575010</v>
      </c>
      <c r="AO85" s="3618">
        <v>43467</v>
      </c>
      <c r="AP85" s="3618">
        <v>43830</v>
      </c>
      <c r="AQ85" s="3621" t="s">
        <v>1434</v>
      </c>
      <c r="AR85" s="1767"/>
    </row>
    <row r="86" spans="1:324" s="910" customFormat="1" ht="75" x14ac:dyDescent="0.2">
      <c r="A86" s="912"/>
      <c r="B86" s="913"/>
      <c r="C86" s="914"/>
      <c r="D86" s="913"/>
      <c r="E86" s="913"/>
      <c r="F86" s="914"/>
      <c r="G86" s="918"/>
      <c r="H86" s="913"/>
      <c r="I86" s="914"/>
      <c r="J86" s="3625"/>
      <c r="K86" s="3628"/>
      <c r="L86" s="3588"/>
      <c r="M86" s="3588"/>
      <c r="N86" s="3588"/>
      <c r="O86" s="3588"/>
      <c r="P86" s="3628"/>
      <c r="Q86" s="3616"/>
      <c r="R86" s="3631"/>
      <c r="S86" s="3628"/>
      <c r="T86" s="3628"/>
      <c r="U86" s="894" t="s">
        <v>2176</v>
      </c>
      <c r="V86" s="877">
        <v>28000000</v>
      </c>
      <c r="W86" s="1768">
        <v>61</v>
      </c>
      <c r="X86" s="3588"/>
      <c r="Y86" s="3588"/>
      <c r="Z86" s="3588"/>
      <c r="AA86" s="2477"/>
      <c r="AB86" s="2477"/>
      <c r="AC86" s="3591"/>
      <c r="AD86" s="2477"/>
      <c r="AE86" s="2477"/>
      <c r="AF86" s="2477"/>
      <c r="AG86" s="2477"/>
      <c r="AH86" s="2477"/>
      <c r="AI86" s="2477"/>
      <c r="AJ86" s="3591"/>
      <c r="AK86" s="2477"/>
      <c r="AL86" s="2477"/>
      <c r="AM86" s="3591"/>
      <c r="AN86" s="2477"/>
      <c r="AO86" s="3619"/>
      <c r="AP86" s="3619"/>
      <c r="AQ86" s="3622"/>
    </row>
    <row r="87" spans="1:324" s="910" customFormat="1" ht="75" x14ac:dyDescent="0.2">
      <c r="A87" s="912"/>
      <c r="B87" s="913"/>
      <c r="C87" s="914"/>
      <c r="D87" s="913"/>
      <c r="E87" s="913"/>
      <c r="F87" s="914"/>
      <c r="G87" s="918"/>
      <c r="H87" s="913"/>
      <c r="I87" s="914"/>
      <c r="J87" s="3625"/>
      <c r="K87" s="3628"/>
      <c r="L87" s="3588"/>
      <c r="M87" s="3588"/>
      <c r="N87" s="3588"/>
      <c r="O87" s="3588"/>
      <c r="P87" s="3628"/>
      <c r="Q87" s="3616"/>
      <c r="R87" s="3631"/>
      <c r="S87" s="3628"/>
      <c r="T87" s="3628"/>
      <c r="U87" s="894" t="s">
        <v>2177</v>
      </c>
      <c r="V87" s="877">
        <v>28000000</v>
      </c>
      <c r="W87" s="1768">
        <v>61</v>
      </c>
      <c r="X87" s="3588"/>
      <c r="Y87" s="3588"/>
      <c r="Z87" s="3588"/>
      <c r="AA87" s="2477"/>
      <c r="AB87" s="2477"/>
      <c r="AC87" s="3591"/>
      <c r="AD87" s="2477"/>
      <c r="AE87" s="2477"/>
      <c r="AF87" s="2477"/>
      <c r="AG87" s="2477"/>
      <c r="AH87" s="2477"/>
      <c r="AI87" s="2477"/>
      <c r="AJ87" s="3591"/>
      <c r="AK87" s="2477"/>
      <c r="AL87" s="2477"/>
      <c r="AM87" s="3591"/>
      <c r="AN87" s="2477"/>
      <c r="AO87" s="3619"/>
      <c r="AP87" s="3619"/>
      <c r="AQ87" s="3622"/>
    </row>
    <row r="88" spans="1:324" s="910" customFormat="1" ht="90" x14ac:dyDescent="0.2">
      <c r="A88" s="912"/>
      <c r="B88" s="913"/>
      <c r="C88" s="914"/>
      <c r="D88" s="913"/>
      <c r="E88" s="913"/>
      <c r="F88" s="914"/>
      <c r="G88" s="918"/>
      <c r="H88" s="913"/>
      <c r="I88" s="914"/>
      <c r="J88" s="3626"/>
      <c r="K88" s="3629"/>
      <c r="L88" s="3589"/>
      <c r="M88" s="3589"/>
      <c r="N88" s="3588"/>
      <c r="O88" s="3588"/>
      <c r="P88" s="3628"/>
      <c r="Q88" s="3617"/>
      <c r="R88" s="3631"/>
      <c r="S88" s="3628"/>
      <c r="T88" s="3629"/>
      <c r="U88" s="894" t="s">
        <v>1517</v>
      </c>
      <c r="V88" s="877">
        <v>28000000</v>
      </c>
      <c r="W88" s="1768">
        <v>61</v>
      </c>
      <c r="X88" s="3588"/>
      <c r="Y88" s="3588"/>
      <c r="Z88" s="3588"/>
      <c r="AA88" s="2477"/>
      <c r="AB88" s="2477"/>
      <c r="AC88" s="3591"/>
      <c r="AD88" s="2477"/>
      <c r="AE88" s="2477"/>
      <c r="AF88" s="2477"/>
      <c r="AG88" s="2477"/>
      <c r="AH88" s="2477"/>
      <c r="AI88" s="2477"/>
      <c r="AJ88" s="3591"/>
      <c r="AK88" s="2477"/>
      <c r="AL88" s="2477"/>
      <c r="AM88" s="3591"/>
      <c r="AN88" s="2477"/>
      <c r="AO88" s="3619"/>
      <c r="AP88" s="3619"/>
      <c r="AQ88" s="3622"/>
    </row>
    <row r="89" spans="1:324" s="910" customFormat="1" ht="75" x14ac:dyDescent="0.2">
      <c r="A89" s="912"/>
      <c r="B89" s="913"/>
      <c r="C89" s="914"/>
      <c r="D89" s="913"/>
      <c r="E89" s="913"/>
      <c r="F89" s="914"/>
      <c r="G89" s="918"/>
      <c r="H89" s="913"/>
      <c r="I89" s="914"/>
      <c r="J89" s="3624">
        <v>140</v>
      </c>
      <c r="K89" s="3627" t="s">
        <v>1518</v>
      </c>
      <c r="L89" s="3587" t="s">
        <v>1427</v>
      </c>
      <c r="M89" s="3587">
        <v>1</v>
      </c>
      <c r="N89" s="3588"/>
      <c r="O89" s="3588"/>
      <c r="P89" s="3628"/>
      <c r="Q89" s="3615">
        <f>(V89+V92+V90+V91)/R85</f>
        <v>0.16666666666666666</v>
      </c>
      <c r="R89" s="3631"/>
      <c r="S89" s="3628"/>
      <c r="T89" s="3627" t="s">
        <v>1519</v>
      </c>
      <c r="U89" s="894" t="s">
        <v>1520</v>
      </c>
      <c r="V89" s="877">
        <v>7000000</v>
      </c>
      <c r="W89" s="1768">
        <v>61</v>
      </c>
      <c r="X89" s="3588"/>
      <c r="Y89" s="3588"/>
      <c r="Z89" s="3588"/>
      <c r="AA89" s="2477"/>
      <c r="AB89" s="2477"/>
      <c r="AC89" s="3591"/>
      <c r="AD89" s="2477"/>
      <c r="AE89" s="2477"/>
      <c r="AF89" s="2477"/>
      <c r="AG89" s="2477"/>
      <c r="AH89" s="2477"/>
      <c r="AI89" s="2477"/>
      <c r="AJ89" s="3591"/>
      <c r="AK89" s="2477"/>
      <c r="AL89" s="2477"/>
      <c r="AM89" s="3591"/>
      <c r="AN89" s="2477"/>
      <c r="AO89" s="3619"/>
      <c r="AP89" s="3619"/>
      <c r="AQ89" s="3622"/>
    </row>
    <row r="90" spans="1:324" s="910" customFormat="1" ht="105" x14ac:dyDescent="0.2">
      <c r="A90" s="912"/>
      <c r="B90" s="913"/>
      <c r="C90" s="914"/>
      <c r="D90" s="913"/>
      <c r="E90" s="913"/>
      <c r="F90" s="914"/>
      <c r="G90" s="918"/>
      <c r="H90" s="913"/>
      <c r="I90" s="914"/>
      <c r="J90" s="3625"/>
      <c r="K90" s="3628"/>
      <c r="L90" s="3588"/>
      <c r="M90" s="3588"/>
      <c r="N90" s="3588"/>
      <c r="O90" s="3588"/>
      <c r="P90" s="3628"/>
      <c r="Q90" s="3616"/>
      <c r="R90" s="3631"/>
      <c r="S90" s="3628"/>
      <c r="T90" s="3628"/>
      <c r="U90" s="894" t="s">
        <v>1521</v>
      </c>
      <c r="V90" s="877">
        <v>7000000</v>
      </c>
      <c r="W90" s="1768">
        <v>61</v>
      </c>
      <c r="X90" s="3588"/>
      <c r="Y90" s="3588"/>
      <c r="Z90" s="3588"/>
      <c r="AA90" s="2477"/>
      <c r="AB90" s="2477"/>
      <c r="AC90" s="3591"/>
      <c r="AD90" s="2477"/>
      <c r="AE90" s="2477"/>
      <c r="AF90" s="2477"/>
      <c r="AG90" s="2477"/>
      <c r="AH90" s="2477"/>
      <c r="AI90" s="2477"/>
      <c r="AJ90" s="3591"/>
      <c r="AK90" s="2477"/>
      <c r="AL90" s="2477"/>
      <c r="AM90" s="3591"/>
      <c r="AN90" s="2477"/>
      <c r="AO90" s="3619"/>
      <c r="AP90" s="3619"/>
      <c r="AQ90" s="3622"/>
    </row>
    <row r="91" spans="1:324" s="910" customFormat="1" ht="45" x14ac:dyDescent="0.2">
      <c r="A91" s="912"/>
      <c r="B91" s="913"/>
      <c r="C91" s="914"/>
      <c r="D91" s="913"/>
      <c r="E91" s="913"/>
      <c r="F91" s="914"/>
      <c r="G91" s="918"/>
      <c r="H91" s="913"/>
      <c r="I91" s="914"/>
      <c r="J91" s="3625"/>
      <c r="K91" s="3628"/>
      <c r="L91" s="3588"/>
      <c r="M91" s="3588"/>
      <c r="N91" s="3588"/>
      <c r="O91" s="3588"/>
      <c r="P91" s="3628"/>
      <c r="Q91" s="3616"/>
      <c r="R91" s="3631"/>
      <c r="S91" s="3628"/>
      <c r="T91" s="3628"/>
      <c r="U91" s="894" t="s">
        <v>1522</v>
      </c>
      <c r="V91" s="877">
        <v>7000000</v>
      </c>
      <c r="W91" s="1768">
        <v>61</v>
      </c>
      <c r="X91" s="3588"/>
      <c r="Y91" s="3588"/>
      <c r="Z91" s="3588"/>
      <c r="AA91" s="2477"/>
      <c r="AB91" s="2477"/>
      <c r="AC91" s="3591"/>
      <c r="AD91" s="2477"/>
      <c r="AE91" s="2477"/>
      <c r="AF91" s="2477"/>
      <c r="AG91" s="2477"/>
      <c r="AH91" s="2477"/>
      <c r="AI91" s="2477"/>
      <c r="AJ91" s="3591"/>
      <c r="AK91" s="2477"/>
      <c r="AL91" s="2477"/>
      <c r="AM91" s="3591"/>
      <c r="AN91" s="2477"/>
      <c r="AO91" s="3619"/>
      <c r="AP91" s="3619"/>
      <c r="AQ91" s="3622"/>
    </row>
    <row r="92" spans="1:324" s="910" customFormat="1" ht="90" x14ac:dyDescent="0.2">
      <c r="A92" s="912"/>
      <c r="B92" s="913"/>
      <c r="C92" s="914"/>
      <c r="D92" s="913"/>
      <c r="E92" s="913"/>
      <c r="F92" s="914"/>
      <c r="G92" s="918"/>
      <c r="H92" s="913"/>
      <c r="I92" s="914"/>
      <c r="J92" s="3626"/>
      <c r="K92" s="3629"/>
      <c r="L92" s="3589"/>
      <c r="M92" s="3589"/>
      <c r="N92" s="3588"/>
      <c r="O92" s="3588"/>
      <c r="P92" s="3628"/>
      <c r="Q92" s="3617"/>
      <c r="R92" s="3631"/>
      <c r="S92" s="3628"/>
      <c r="T92" s="3629"/>
      <c r="U92" s="894" t="s">
        <v>1523</v>
      </c>
      <c r="V92" s="877">
        <v>7000000</v>
      </c>
      <c r="W92" s="1768">
        <v>61</v>
      </c>
      <c r="X92" s="3588"/>
      <c r="Y92" s="3588"/>
      <c r="Z92" s="3588"/>
      <c r="AA92" s="2477"/>
      <c r="AB92" s="2477"/>
      <c r="AC92" s="3591"/>
      <c r="AD92" s="2477"/>
      <c r="AE92" s="2477"/>
      <c r="AF92" s="2477"/>
      <c r="AG92" s="2477"/>
      <c r="AH92" s="2477"/>
      <c r="AI92" s="2477"/>
      <c r="AJ92" s="3591"/>
      <c r="AK92" s="2477"/>
      <c r="AL92" s="2477"/>
      <c r="AM92" s="3591"/>
      <c r="AN92" s="2477"/>
      <c r="AO92" s="3619"/>
      <c r="AP92" s="3619"/>
      <c r="AQ92" s="3622"/>
    </row>
    <row r="93" spans="1:324" s="910" customFormat="1" ht="75" x14ac:dyDescent="0.2">
      <c r="A93" s="912"/>
      <c r="B93" s="913"/>
      <c r="C93" s="914"/>
      <c r="D93" s="913"/>
      <c r="E93" s="913"/>
      <c r="F93" s="914"/>
      <c r="G93" s="918"/>
      <c r="H93" s="913"/>
      <c r="I93" s="914"/>
      <c r="J93" s="3624">
        <v>141</v>
      </c>
      <c r="K93" s="3627" t="s">
        <v>1524</v>
      </c>
      <c r="L93" s="3587" t="s">
        <v>1427</v>
      </c>
      <c r="M93" s="3587">
        <v>1</v>
      </c>
      <c r="N93" s="3588"/>
      <c r="O93" s="3588"/>
      <c r="P93" s="3628"/>
      <c r="Q93" s="3615">
        <f>(V93+V95+V94)/R85</f>
        <v>0.16666666666666666</v>
      </c>
      <c r="R93" s="3631"/>
      <c r="S93" s="3628"/>
      <c r="T93" s="3627" t="s">
        <v>1525</v>
      </c>
      <c r="U93" s="894" t="s">
        <v>1526</v>
      </c>
      <c r="V93" s="877">
        <v>10000000</v>
      </c>
      <c r="W93" s="1768">
        <v>61</v>
      </c>
      <c r="X93" s="3588"/>
      <c r="Y93" s="3588"/>
      <c r="Z93" s="3588"/>
      <c r="AA93" s="2477"/>
      <c r="AB93" s="2477"/>
      <c r="AC93" s="3591"/>
      <c r="AD93" s="2477"/>
      <c r="AE93" s="2477"/>
      <c r="AF93" s="2477"/>
      <c r="AG93" s="2477"/>
      <c r="AH93" s="2477"/>
      <c r="AI93" s="2477"/>
      <c r="AJ93" s="3591"/>
      <c r="AK93" s="2477"/>
      <c r="AL93" s="2477"/>
      <c r="AM93" s="3591"/>
      <c r="AN93" s="2477"/>
      <c r="AO93" s="3619"/>
      <c r="AP93" s="3619"/>
      <c r="AQ93" s="3622"/>
    </row>
    <row r="94" spans="1:324" s="910" customFormat="1" ht="150" x14ac:dyDescent="0.2">
      <c r="A94" s="912"/>
      <c r="B94" s="913"/>
      <c r="C94" s="914"/>
      <c r="D94" s="913"/>
      <c r="E94" s="913"/>
      <c r="F94" s="914"/>
      <c r="G94" s="918"/>
      <c r="H94" s="913"/>
      <c r="I94" s="914"/>
      <c r="J94" s="3625"/>
      <c r="K94" s="3628"/>
      <c r="L94" s="3588"/>
      <c r="M94" s="3588"/>
      <c r="N94" s="3588"/>
      <c r="O94" s="3588"/>
      <c r="P94" s="3628"/>
      <c r="Q94" s="3616"/>
      <c r="R94" s="3631"/>
      <c r="S94" s="3628"/>
      <c r="T94" s="3628"/>
      <c r="U94" s="894" t="s">
        <v>2178</v>
      </c>
      <c r="V94" s="877">
        <v>10000000</v>
      </c>
      <c r="W94" s="1768">
        <v>61</v>
      </c>
      <c r="X94" s="3588"/>
      <c r="Y94" s="3588"/>
      <c r="Z94" s="3588"/>
      <c r="AA94" s="2477"/>
      <c r="AB94" s="2477"/>
      <c r="AC94" s="3591"/>
      <c r="AD94" s="2477"/>
      <c r="AE94" s="2477"/>
      <c r="AF94" s="2477"/>
      <c r="AG94" s="2477"/>
      <c r="AH94" s="2477"/>
      <c r="AI94" s="2477"/>
      <c r="AJ94" s="3591"/>
      <c r="AK94" s="2477"/>
      <c r="AL94" s="2477"/>
      <c r="AM94" s="3591"/>
      <c r="AN94" s="2477"/>
      <c r="AO94" s="3619"/>
      <c r="AP94" s="3619"/>
      <c r="AQ94" s="3622"/>
    </row>
    <row r="95" spans="1:324" s="910" customFormat="1" ht="105" x14ac:dyDescent="0.2">
      <c r="A95" s="912"/>
      <c r="B95" s="913"/>
      <c r="C95" s="914"/>
      <c r="D95" s="913"/>
      <c r="E95" s="913"/>
      <c r="F95" s="914"/>
      <c r="G95" s="919"/>
      <c r="H95" s="920"/>
      <c r="I95" s="921"/>
      <c r="J95" s="3626"/>
      <c r="K95" s="3629"/>
      <c r="L95" s="3589"/>
      <c r="M95" s="3589"/>
      <c r="N95" s="3589"/>
      <c r="O95" s="3589"/>
      <c r="P95" s="3629"/>
      <c r="Q95" s="3617"/>
      <c r="R95" s="3632"/>
      <c r="S95" s="3629"/>
      <c r="T95" s="3629"/>
      <c r="U95" s="894" t="s">
        <v>2179</v>
      </c>
      <c r="V95" s="877">
        <v>8000000</v>
      </c>
      <c r="W95" s="1768">
        <v>61</v>
      </c>
      <c r="X95" s="3589"/>
      <c r="Y95" s="3589"/>
      <c r="Z95" s="3589"/>
      <c r="AA95" s="2478"/>
      <c r="AB95" s="2478"/>
      <c r="AC95" s="3592"/>
      <c r="AD95" s="2478"/>
      <c r="AE95" s="2478"/>
      <c r="AF95" s="2478"/>
      <c r="AG95" s="2478"/>
      <c r="AH95" s="2478"/>
      <c r="AI95" s="2478"/>
      <c r="AJ95" s="3592"/>
      <c r="AK95" s="2478"/>
      <c r="AL95" s="2478"/>
      <c r="AM95" s="3592"/>
      <c r="AN95" s="2478"/>
      <c r="AO95" s="3620"/>
      <c r="AP95" s="3620"/>
      <c r="AQ95" s="3623"/>
    </row>
    <row r="96" spans="1:324" ht="36" customHeight="1" x14ac:dyDescent="0.2">
      <c r="A96" s="857"/>
      <c r="B96" s="858"/>
      <c r="C96" s="859"/>
      <c r="D96" s="858"/>
      <c r="E96" s="858"/>
      <c r="F96" s="859"/>
      <c r="G96" s="890">
        <v>40</v>
      </c>
      <c r="H96" s="863" t="s">
        <v>1527</v>
      </c>
      <c r="I96" s="863"/>
      <c r="J96" s="863"/>
      <c r="K96" s="864"/>
      <c r="L96" s="863"/>
      <c r="M96" s="863"/>
      <c r="N96" s="865"/>
      <c r="O96" s="863"/>
      <c r="P96" s="864"/>
      <c r="Q96" s="863"/>
      <c r="R96" s="891"/>
      <c r="S96" s="863"/>
      <c r="T96" s="864"/>
      <c r="U96" s="864"/>
      <c r="V96" s="892"/>
      <c r="W96" s="893"/>
      <c r="X96" s="865"/>
      <c r="Y96" s="865"/>
      <c r="Z96" s="865"/>
      <c r="AA96" s="865"/>
      <c r="AB96" s="865"/>
      <c r="AC96" s="865"/>
      <c r="AD96" s="865"/>
      <c r="AE96" s="865"/>
      <c r="AF96" s="865"/>
      <c r="AG96" s="865"/>
      <c r="AH96" s="865"/>
      <c r="AI96" s="865"/>
      <c r="AJ96" s="865"/>
      <c r="AK96" s="865"/>
      <c r="AL96" s="865"/>
      <c r="AM96" s="865"/>
      <c r="AN96" s="865"/>
      <c r="AO96" s="865"/>
      <c r="AP96" s="863"/>
      <c r="AQ96" s="870"/>
    </row>
    <row r="97" spans="1:44" ht="84" customHeight="1" x14ac:dyDescent="0.2">
      <c r="A97" s="895"/>
      <c r="B97" s="896"/>
      <c r="C97" s="897"/>
      <c r="D97" s="896"/>
      <c r="E97" s="896"/>
      <c r="F97" s="897"/>
      <c r="G97" s="898"/>
      <c r="H97" s="899"/>
      <c r="I97" s="900"/>
      <c r="J97" s="3527">
        <v>142</v>
      </c>
      <c r="K97" s="3550" t="s">
        <v>1528</v>
      </c>
      <c r="L97" s="3503" t="s">
        <v>1427</v>
      </c>
      <c r="M97" s="3503">
        <v>12</v>
      </c>
      <c r="N97" s="3503" t="s">
        <v>2180</v>
      </c>
      <c r="O97" s="3503">
        <v>139</v>
      </c>
      <c r="P97" s="3518" t="s">
        <v>1529</v>
      </c>
      <c r="Q97" s="3643">
        <f>+(V97+V98+V99+V100)/R97</f>
        <v>0.91205079945823297</v>
      </c>
      <c r="R97" s="3244">
        <f>SUM(V97:V104)</f>
        <v>113702000</v>
      </c>
      <c r="S97" s="3518" t="s">
        <v>1530</v>
      </c>
      <c r="T97" s="3550" t="s">
        <v>1531</v>
      </c>
      <c r="U97" s="1311" t="s">
        <v>1532</v>
      </c>
      <c r="V97" s="387">
        <v>25000000</v>
      </c>
      <c r="W97" s="1315">
        <v>61</v>
      </c>
      <c r="X97" s="3503" t="s">
        <v>1432</v>
      </c>
      <c r="Y97" s="2476" t="s">
        <v>1433</v>
      </c>
      <c r="Z97" s="2476" t="s">
        <v>1433</v>
      </c>
      <c r="AA97" s="3520">
        <v>64149</v>
      </c>
      <c r="AB97" s="2476" t="s">
        <v>1433</v>
      </c>
      <c r="AC97" s="3607" t="s">
        <v>1433</v>
      </c>
      <c r="AD97" s="2476" t="s">
        <v>1433</v>
      </c>
      <c r="AE97" s="2476" t="s">
        <v>1433</v>
      </c>
      <c r="AF97" s="2476" t="s">
        <v>1433</v>
      </c>
      <c r="AG97" s="2476" t="s">
        <v>1433</v>
      </c>
      <c r="AH97" s="2476" t="s">
        <v>1433</v>
      </c>
      <c r="AI97" s="2476" t="s">
        <v>1433</v>
      </c>
      <c r="AJ97" s="3607" t="s">
        <v>1433</v>
      </c>
      <c r="AK97" s="2476" t="s">
        <v>1433</v>
      </c>
      <c r="AL97" s="2476" t="s">
        <v>1433</v>
      </c>
      <c r="AM97" s="3607" t="s">
        <v>1433</v>
      </c>
      <c r="AN97" s="2476">
        <f>+AA97</f>
        <v>64149</v>
      </c>
      <c r="AO97" s="3536">
        <v>43467</v>
      </c>
      <c r="AP97" s="3536">
        <v>43830</v>
      </c>
      <c r="AQ97" s="3515" t="s">
        <v>1434</v>
      </c>
      <c r="AR97" s="1767"/>
    </row>
    <row r="98" spans="1:44" ht="75" x14ac:dyDescent="0.2">
      <c r="A98" s="895"/>
      <c r="B98" s="896"/>
      <c r="C98" s="897"/>
      <c r="D98" s="896"/>
      <c r="E98" s="896"/>
      <c r="F98" s="897"/>
      <c r="G98" s="901"/>
      <c r="H98" s="896"/>
      <c r="I98" s="897"/>
      <c r="J98" s="3528"/>
      <c r="K98" s="3555"/>
      <c r="L98" s="3504"/>
      <c r="M98" s="3504"/>
      <c r="N98" s="3504"/>
      <c r="O98" s="3504"/>
      <c r="P98" s="3519"/>
      <c r="Q98" s="3643"/>
      <c r="R98" s="3225"/>
      <c r="S98" s="3519"/>
      <c r="T98" s="3555"/>
      <c r="U98" s="1311" t="s">
        <v>1533</v>
      </c>
      <c r="V98" s="1326">
        <v>25000000</v>
      </c>
      <c r="W98" s="1315">
        <v>61</v>
      </c>
      <c r="X98" s="3504"/>
      <c r="Y98" s="2477"/>
      <c r="Z98" s="2477"/>
      <c r="AA98" s="3521"/>
      <c r="AB98" s="2477"/>
      <c r="AC98" s="3608"/>
      <c r="AD98" s="2477"/>
      <c r="AE98" s="2477"/>
      <c r="AF98" s="2477"/>
      <c r="AG98" s="2477"/>
      <c r="AH98" s="2477"/>
      <c r="AI98" s="2477"/>
      <c r="AJ98" s="3608"/>
      <c r="AK98" s="2477"/>
      <c r="AL98" s="2477"/>
      <c r="AM98" s="3608"/>
      <c r="AN98" s="2477"/>
      <c r="AO98" s="3537"/>
      <c r="AP98" s="3537"/>
      <c r="AQ98" s="3516"/>
    </row>
    <row r="99" spans="1:44" ht="88.5" customHeight="1" x14ac:dyDescent="0.2">
      <c r="A99" s="895"/>
      <c r="B99" s="896"/>
      <c r="C99" s="897"/>
      <c r="D99" s="896"/>
      <c r="E99" s="896"/>
      <c r="F99" s="897"/>
      <c r="G99" s="901"/>
      <c r="H99" s="896"/>
      <c r="I99" s="897"/>
      <c r="J99" s="3528"/>
      <c r="K99" s="3555"/>
      <c r="L99" s="3504"/>
      <c r="M99" s="3504"/>
      <c r="N99" s="3504"/>
      <c r="O99" s="3504"/>
      <c r="P99" s="3519"/>
      <c r="Q99" s="3643"/>
      <c r="R99" s="3225"/>
      <c r="S99" s="3519"/>
      <c r="T99" s="3555"/>
      <c r="U99" s="1311" t="s">
        <v>1534</v>
      </c>
      <c r="V99" s="1326">
        <v>25000000</v>
      </c>
      <c r="W99" s="1315">
        <v>61</v>
      </c>
      <c r="X99" s="3504"/>
      <c r="Y99" s="2477"/>
      <c r="Z99" s="2477"/>
      <c r="AA99" s="3521"/>
      <c r="AB99" s="2477"/>
      <c r="AC99" s="3608"/>
      <c r="AD99" s="2477"/>
      <c r="AE99" s="2477"/>
      <c r="AF99" s="2477"/>
      <c r="AG99" s="2477"/>
      <c r="AH99" s="2477"/>
      <c r="AI99" s="2477"/>
      <c r="AJ99" s="3608"/>
      <c r="AK99" s="2477"/>
      <c r="AL99" s="2477"/>
      <c r="AM99" s="3608"/>
      <c r="AN99" s="2477"/>
      <c r="AO99" s="3537"/>
      <c r="AP99" s="3537"/>
      <c r="AQ99" s="3516"/>
    </row>
    <row r="100" spans="1:44" ht="84" customHeight="1" x14ac:dyDescent="0.2">
      <c r="A100" s="895"/>
      <c r="B100" s="896"/>
      <c r="C100" s="897"/>
      <c r="D100" s="896"/>
      <c r="E100" s="896"/>
      <c r="F100" s="897"/>
      <c r="G100" s="901"/>
      <c r="H100" s="896"/>
      <c r="I100" s="897"/>
      <c r="J100" s="3544"/>
      <c r="K100" s="3551"/>
      <c r="L100" s="3505"/>
      <c r="M100" s="3505"/>
      <c r="N100" s="3504"/>
      <c r="O100" s="3504"/>
      <c r="P100" s="3519"/>
      <c r="Q100" s="3643"/>
      <c r="R100" s="3225"/>
      <c r="S100" s="3519"/>
      <c r="T100" s="3551"/>
      <c r="U100" s="1311" t="s">
        <v>1535</v>
      </c>
      <c r="V100" s="1326">
        <v>28702000</v>
      </c>
      <c r="W100" s="1315">
        <v>61</v>
      </c>
      <c r="X100" s="3504"/>
      <c r="Y100" s="2477"/>
      <c r="Z100" s="2477"/>
      <c r="AA100" s="3521"/>
      <c r="AB100" s="2477"/>
      <c r="AC100" s="3608"/>
      <c r="AD100" s="2477"/>
      <c r="AE100" s="2477"/>
      <c r="AF100" s="2477"/>
      <c r="AG100" s="2477"/>
      <c r="AH100" s="2477"/>
      <c r="AI100" s="2477"/>
      <c r="AJ100" s="3608"/>
      <c r="AK100" s="2477"/>
      <c r="AL100" s="2477"/>
      <c r="AM100" s="3608"/>
      <c r="AN100" s="2477"/>
      <c r="AO100" s="3537"/>
      <c r="AP100" s="3537"/>
      <c r="AQ100" s="3516"/>
    </row>
    <row r="101" spans="1:44" ht="78" customHeight="1" x14ac:dyDescent="0.2">
      <c r="A101" s="895"/>
      <c r="B101" s="896"/>
      <c r="C101" s="897"/>
      <c r="D101" s="896"/>
      <c r="E101" s="896"/>
      <c r="F101" s="897"/>
      <c r="G101" s="901"/>
      <c r="H101" s="896"/>
      <c r="I101" s="897"/>
      <c r="J101" s="3527">
        <v>143</v>
      </c>
      <c r="K101" s="3507" t="s">
        <v>1536</v>
      </c>
      <c r="L101" s="3503" t="s">
        <v>1427</v>
      </c>
      <c r="M101" s="3503">
        <v>1</v>
      </c>
      <c r="N101" s="3504"/>
      <c r="O101" s="3504"/>
      <c r="P101" s="3519"/>
      <c r="Q101" s="3615">
        <f>+(V101+V102+V103+V104)/R97</f>
        <v>8.7949200541767081E-2</v>
      </c>
      <c r="R101" s="3225"/>
      <c r="S101" s="3519"/>
      <c r="T101" s="3507" t="s">
        <v>1537</v>
      </c>
      <c r="U101" s="908" t="s">
        <v>1538</v>
      </c>
      <c r="V101" s="1326">
        <v>2500000</v>
      </c>
      <c r="W101" s="1315">
        <v>61</v>
      </c>
      <c r="X101" s="3504"/>
      <c r="Y101" s="2477"/>
      <c r="Z101" s="2477"/>
      <c r="AA101" s="3521"/>
      <c r="AB101" s="2477"/>
      <c r="AC101" s="3608"/>
      <c r="AD101" s="2477"/>
      <c r="AE101" s="2477"/>
      <c r="AF101" s="2477"/>
      <c r="AG101" s="2477"/>
      <c r="AH101" s="2477"/>
      <c r="AI101" s="2477"/>
      <c r="AJ101" s="3608"/>
      <c r="AK101" s="2477"/>
      <c r="AL101" s="2477"/>
      <c r="AM101" s="3608"/>
      <c r="AN101" s="2477"/>
      <c r="AO101" s="3537"/>
      <c r="AP101" s="3537"/>
      <c r="AQ101" s="3516"/>
    </row>
    <row r="102" spans="1:44" ht="73.5" customHeight="1" x14ac:dyDescent="0.2">
      <c r="A102" s="895"/>
      <c r="B102" s="896"/>
      <c r="C102" s="897"/>
      <c r="D102" s="896"/>
      <c r="E102" s="896"/>
      <c r="F102" s="897"/>
      <c r="G102" s="901"/>
      <c r="H102" s="896"/>
      <c r="I102" s="897"/>
      <c r="J102" s="3528"/>
      <c r="K102" s="3507"/>
      <c r="L102" s="3504"/>
      <c r="M102" s="3504"/>
      <c r="N102" s="3504"/>
      <c r="O102" s="3504"/>
      <c r="P102" s="3519"/>
      <c r="Q102" s="3616"/>
      <c r="R102" s="3225"/>
      <c r="S102" s="3519"/>
      <c r="T102" s="3507"/>
      <c r="U102" s="908" t="s">
        <v>1539</v>
      </c>
      <c r="V102" s="1326">
        <v>2500000</v>
      </c>
      <c r="W102" s="1315">
        <v>61</v>
      </c>
      <c r="X102" s="3504"/>
      <c r="Y102" s="2477"/>
      <c r="Z102" s="2477"/>
      <c r="AA102" s="3521"/>
      <c r="AB102" s="2477"/>
      <c r="AC102" s="3608"/>
      <c r="AD102" s="2477"/>
      <c r="AE102" s="2477"/>
      <c r="AF102" s="2477"/>
      <c r="AG102" s="2477"/>
      <c r="AH102" s="2477"/>
      <c r="AI102" s="2477"/>
      <c r="AJ102" s="3608"/>
      <c r="AK102" s="2477"/>
      <c r="AL102" s="2477"/>
      <c r="AM102" s="3608"/>
      <c r="AN102" s="2477"/>
      <c r="AO102" s="3537"/>
      <c r="AP102" s="3537"/>
      <c r="AQ102" s="3516"/>
    </row>
    <row r="103" spans="1:44" ht="91.5" customHeight="1" x14ac:dyDescent="0.2">
      <c r="A103" s="895"/>
      <c r="B103" s="896"/>
      <c r="C103" s="897"/>
      <c r="D103" s="896"/>
      <c r="E103" s="896"/>
      <c r="F103" s="897"/>
      <c r="G103" s="901"/>
      <c r="H103" s="896"/>
      <c r="I103" s="897"/>
      <c r="J103" s="3528"/>
      <c r="K103" s="3507"/>
      <c r="L103" s="3504"/>
      <c r="M103" s="3504"/>
      <c r="N103" s="3504"/>
      <c r="O103" s="3504"/>
      <c r="P103" s="3519"/>
      <c r="Q103" s="3616"/>
      <c r="R103" s="3225"/>
      <c r="S103" s="3519"/>
      <c r="T103" s="3507"/>
      <c r="U103" s="908" t="s">
        <v>1540</v>
      </c>
      <c r="V103" s="1326">
        <v>2500000</v>
      </c>
      <c r="W103" s="1315">
        <v>61</v>
      </c>
      <c r="X103" s="3504"/>
      <c r="Y103" s="2477"/>
      <c r="Z103" s="2477"/>
      <c r="AA103" s="3521"/>
      <c r="AB103" s="2477"/>
      <c r="AC103" s="3608"/>
      <c r="AD103" s="2477"/>
      <c r="AE103" s="2477"/>
      <c r="AF103" s="2477"/>
      <c r="AG103" s="2477"/>
      <c r="AH103" s="2477"/>
      <c r="AI103" s="2477"/>
      <c r="AJ103" s="3608"/>
      <c r="AK103" s="2477"/>
      <c r="AL103" s="2477"/>
      <c r="AM103" s="3608"/>
      <c r="AN103" s="2477"/>
      <c r="AO103" s="3537"/>
      <c r="AP103" s="3537"/>
      <c r="AQ103" s="3516"/>
    </row>
    <row r="104" spans="1:44" ht="84" customHeight="1" x14ac:dyDescent="0.2">
      <c r="A104" s="895"/>
      <c r="B104" s="896"/>
      <c r="C104" s="897"/>
      <c r="D104" s="896"/>
      <c r="E104" s="896"/>
      <c r="F104" s="897"/>
      <c r="G104" s="901"/>
      <c r="H104" s="896"/>
      <c r="I104" s="897"/>
      <c r="J104" s="3544"/>
      <c r="K104" s="3507"/>
      <c r="L104" s="3505"/>
      <c r="M104" s="3505"/>
      <c r="N104" s="3505"/>
      <c r="O104" s="3505"/>
      <c r="P104" s="3539"/>
      <c r="Q104" s="3617"/>
      <c r="R104" s="3484"/>
      <c r="S104" s="3539"/>
      <c r="T104" s="3507"/>
      <c r="U104" s="908" t="s">
        <v>1541</v>
      </c>
      <c r="V104" s="387">
        <v>2500000</v>
      </c>
      <c r="W104" s="1315">
        <v>61</v>
      </c>
      <c r="X104" s="3505"/>
      <c r="Y104" s="2478"/>
      <c r="Z104" s="2478"/>
      <c r="AA104" s="3522"/>
      <c r="AB104" s="2478"/>
      <c r="AC104" s="3612"/>
      <c r="AD104" s="2478"/>
      <c r="AE104" s="2478"/>
      <c r="AF104" s="2478"/>
      <c r="AG104" s="2478"/>
      <c r="AH104" s="2478"/>
      <c r="AI104" s="2478"/>
      <c r="AJ104" s="3612"/>
      <c r="AK104" s="2478"/>
      <c r="AL104" s="2478"/>
      <c r="AM104" s="3612"/>
      <c r="AN104" s="2478"/>
      <c r="AO104" s="3538"/>
      <c r="AP104" s="3538"/>
      <c r="AQ104" s="3517"/>
    </row>
    <row r="105" spans="1:44" s="2050" customFormat="1" ht="67.5" customHeight="1" x14ac:dyDescent="0.2">
      <c r="A105" s="2046"/>
      <c r="B105" s="2047"/>
      <c r="C105" s="2048"/>
      <c r="D105" s="2047"/>
      <c r="E105" s="2047"/>
      <c r="F105" s="2048"/>
      <c r="G105" s="2049"/>
      <c r="H105" s="2047"/>
      <c r="I105" s="2048"/>
      <c r="J105" s="3624">
        <v>144</v>
      </c>
      <c r="K105" s="3609" t="s">
        <v>1542</v>
      </c>
      <c r="L105" s="3624" t="s">
        <v>1427</v>
      </c>
      <c r="M105" s="3624">
        <v>5</v>
      </c>
      <c r="N105" s="3531" t="s">
        <v>2181</v>
      </c>
      <c r="O105" s="3531">
        <v>141</v>
      </c>
      <c r="P105" s="3518" t="s">
        <v>1543</v>
      </c>
      <c r="Q105" s="3640">
        <f>(V105+V107+V109+V111+V112+V110)/R105</f>
        <v>0.6275806495245807</v>
      </c>
      <c r="R105" s="3244">
        <f>SUM(V105:V116)</f>
        <v>509640543</v>
      </c>
      <c r="S105" s="3523" t="s">
        <v>1544</v>
      </c>
      <c r="T105" s="3609" t="s">
        <v>1545</v>
      </c>
      <c r="U105" s="3658" t="s">
        <v>1546</v>
      </c>
      <c r="V105" s="2017">
        <v>242840543</v>
      </c>
      <c r="W105" s="2018">
        <v>111</v>
      </c>
      <c r="X105" s="2019" t="s">
        <v>2332</v>
      </c>
      <c r="Y105" s="3531">
        <v>292684</v>
      </c>
      <c r="Z105" s="3531">
        <v>282326</v>
      </c>
      <c r="AA105" s="2476">
        <v>135912</v>
      </c>
      <c r="AB105" s="2476">
        <v>45122</v>
      </c>
      <c r="AC105" s="2476">
        <v>307101</v>
      </c>
      <c r="AD105" s="2476">
        <v>86875</v>
      </c>
      <c r="AE105" s="2476">
        <v>2145</v>
      </c>
      <c r="AF105" s="2476">
        <v>12718</v>
      </c>
      <c r="AG105" s="2476">
        <v>26</v>
      </c>
      <c r="AH105" s="2476">
        <v>37</v>
      </c>
      <c r="AI105" s="2476" t="s">
        <v>1433</v>
      </c>
      <c r="AJ105" s="3607" t="s">
        <v>1433</v>
      </c>
      <c r="AK105" s="2476">
        <v>53164</v>
      </c>
      <c r="AL105" s="2476">
        <v>16982</v>
      </c>
      <c r="AM105" s="3607">
        <v>60013</v>
      </c>
      <c r="AN105" s="2476">
        <v>575010</v>
      </c>
      <c r="AO105" s="3613">
        <v>43467</v>
      </c>
      <c r="AP105" s="3613">
        <v>43830</v>
      </c>
      <c r="AQ105" s="3594" t="s">
        <v>1434</v>
      </c>
    </row>
    <row r="106" spans="1:44" s="2050" customFormat="1" ht="61.5" customHeight="1" x14ac:dyDescent="0.2">
      <c r="A106" s="2046"/>
      <c r="B106" s="2047"/>
      <c r="C106" s="2048"/>
      <c r="D106" s="2047"/>
      <c r="E106" s="2047"/>
      <c r="F106" s="2048"/>
      <c r="G106" s="2049"/>
      <c r="H106" s="2047"/>
      <c r="I106" s="2048"/>
      <c r="J106" s="3625"/>
      <c r="K106" s="3610"/>
      <c r="L106" s="3625"/>
      <c r="M106" s="3625"/>
      <c r="N106" s="3532"/>
      <c r="O106" s="3532"/>
      <c r="P106" s="3519"/>
      <c r="Q106" s="3641"/>
      <c r="R106" s="3225"/>
      <c r="S106" s="3524"/>
      <c r="T106" s="3610"/>
      <c r="U106" s="3659"/>
      <c r="V106" s="2017">
        <v>80200000</v>
      </c>
      <c r="W106" s="2020">
        <v>61</v>
      </c>
      <c r="X106" s="2019" t="s">
        <v>1432</v>
      </c>
      <c r="Y106" s="3532"/>
      <c r="Z106" s="3532"/>
      <c r="AA106" s="2477"/>
      <c r="AB106" s="2477"/>
      <c r="AC106" s="2477"/>
      <c r="AD106" s="2477"/>
      <c r="AE106" s="2477"/>
      <c r="AF106" s="2477"/>
      <c r="AG106" s="2477"/>
      <c r="AH106" s="2477"/>
      <c r="AI106" s="2477"/>
      <c r="AJ106" s="3608"/>
      <c r="AK106" s="2477"/>
      <c r="AL106" s="2477"/>
      <c r="AM106" s="3608"/>
      <c r="AN106" s="2477"/>
      <c r="AO106" s="3614"/>
      <c r="AP106" s="3614"/>
      <c r="AQ106" s="3595"/>
    </row>
    <row r="107" spans="1:44" s="2050" customFormat="1" ht="60" x14ac:dyDescent="0.2">
      <c r="A107" s="2046"/>
      <c r="B107" s="2047"/>
      <c r="C107" s="2048"/>
      <c r="D107" s="2047"/>
      <c r="E107" s="2047"/>
      <c r="F107" s="2048"/>
      <c r="G107" s="2049"/>
      <c r="H107" s="2047"/>
      <c r="I107" s="2048"/>
      <c r="J107" s="3625"/>
      <c r="K107" s="3610"/>
      <c r="L107" s="3625"/>
      <c r="M107" s="3625"/>
      <c r="N107" s="3532"/>
      <c r="O107" s="3532"/>
      <c r="P107" s="3519"/>
      <c r="Q107" s="3641"/>
      <c r="R107" s="3225"/>
      <c r="S107" s="3524"/>
      <c r="T107" s="3610"/>
      <c r="U107" s="2021" t="s">
        <v>1547</v>
      </c>
      <c r="V107" s="2017">
        <v>7000000</v>
      </c>
      <c r="W107" s="2020">
        <v>61</v>
      </c>
      <c r="X107" s="2019" t="s">
        <v>1432</v>
      </c>
      <c r="Y107" s="3532"/>
      <c r="Z107" s="3532"/>
      <c r="AA107" s="2477"/>
      <c r="AB107" s="2477"/>
      <c r="AC107" s="2477"/>
      <c r="AD107" s="2477"/>
      <c r="AE107" s="2477"/>
      <c r="AF107" s="2477"/>
      <c r="AG107" s="2477"/>
      <c r="AH107" s="2477"/>
      <c r="AI107" s="2477"/>
      <c r="AJ107" s="3608"/>
      <c r="AK107" s="2477"/>
      <c r="AL107" s="2477"/>
      <c r="AM107" s="3608"/>
      <c r="AN107" s="2477"/>
      <c r="AO107" s="3614"/>
      <c r="AP107" s="3614"/>
      <c r="AQ107" s="3595"/>
    </row>
    <row r="108" spans="1:44" s="2050" customFormat="1" ht="30" x14ac:dyDescent="0.2">
      <c r="A108" s="2046"/>
      <c r="B108" s="2047"/>
      <c r="C108" s="2048"/>
      <c r="D108" s="2047"/>
      <c r="E108" s="2047"/>
      <c r="F108" s="2048"/>
      <c r="G108" s="2049"/>
      <c r="H108" s="2047"/>
      <c r="I108" s="2048"/>
      <c r="J108" s="3625"/>
      <c r="K108" s="3610"/>
      <c r="L108" s="3625"/>
      <c r="M108" s="3625"/>
      <c r="N108" s="3532"/>
      <c r="O108" s="3532"/>
      <c r="P108" s="3519"/>
      <c r="Q108" s="3641"/>
      <c r="R108" s="3225"/>
      <c r="S108" s="3524"/>
      <c r="T108" s="3610"/>
      <c r="U108" s="3658" t="s">
        <v>1548</v>
      </c>
      <c r="V108" s="2017">
        <v>10000000</v>
      </c>
      <c r="W108" s="2020">
        <v>61</v>
      </c>
      <c r="X108" s="2019" t="s">
        <v>1432</v>
      </c>
      <c r="Y108" s="3532"/>
      <c r="Z108" s="3532"/>
      <c r="AA108" s="2477"/>
      <c r="AB108" s="2477"/>
      <c r="AC108" s="2477"/>
      <c r="AD108" s="2477"/>
      <c r="AE108" s="2477"/>
      <c r="AF108" s="2477"/>
      <c r="AG108" s="2477"/>
      <c r="AH108" s="2477"/>
      <c r="AI108" s="2477"/>
      <c r="AJ108" s="3608"/>
      <c r="AK108" s="2477"/>
      <c r="AL108" s="2477"/>
      <c r="AM108" s="3608"/>
      <c r="AN108" s="2477"/>
      <c r="AO108" s="3614"/>
      <c r="AP108" s="3614"/>
      <c r="AQ108" s="3595"/>
    </row>
    <row r="109" spans="1:44" s="2050" customFormat="1" ht="48" customHeight="1" x14ac:dyDescent="0.2">
      <c r="A109" s="2046"/>
      <c r="B109" s="2047"/>
      <c r="C109" s="2048"/>
      <c r="D109" s="2047"/>
      <c r="E109" s="2047"/>
      <c r="F109" s="2048"/>
      <c r="G109" s="2049"/>
      <c r="H109" s="2047"/>
      <c r="I109" s="2048"/>
      <c r="J109" s="3625"/>
      <c r="K109" s="3610"/>
      <c r="L109" s="3625"/>
      <c r="M109" s="3625"/>
      <c r="N109" s="3532"/>
      <c r="O109" s="3532"/>
      <c r="P109" s="3519"/>
      <c r="Q109" s="3641"/>
      <c r="R109" s="3225"/>
      <c r="S109" s="3524"/>
      <c r="T109" s="3610"/>
      <c r="U109" s="3659"/>
      <c r="V109" s="2017">
        <v>10000000</v>
      </c>
      <c r="W109" s="2020">
        <v>20</v>
      </c>
      <c r="X109" s="2019" t="s">
        <v>91</v>
      </c>
      <c r="Y109" s="3532"/>
      <c r="Z109" s="3532"/>
      <c r="AA109" s="2477"/>
      <c r="AB109" s="2477"/>
      <c r="AC109" s="2477"/>
      <c r="AD109" s="2477"/>
      <c r="AE109" s="2477"/>
      <c r="AF109" s="2477"/>
      <c r="AG109" s="2477"/>
      <c r="AH109" s="2477"/>
      <c r="AI109" s="2477"/>
      <c r="AJ109" s="3608"/>
      <c r="AK109" s="2477"/>
      <c r="AL109" s="2477"/>
      <c r="AM109" s="3608"/>
      <c r="AN109" s="2477"/>
      <c r="AO109" s="3614"/>
      <c r="AP109" s="3614"/>
      <c r="AQ109" s="3595"/>
    </row>
    <row r="110" spans="1:44" s="2050" customFormat="1" ht="75" x14ac:dyDescent="0.2">
      <c r="A110" s="2046"/>
      <c r="B110" s="2047"/>
      <c r="C110" s="2048"/>
      <c r="D110" s="2047"/>
      <c r="E110" s="2047"/>
      <c r="F110" s="2048"/>
      <c r="G110" s="2049"/>
      <c r="H110" s="2047"/>
      <c r="I110" s="2048"/>
      <c r="J110" s="3625"/>
      <c r="K110" s="3610"/>
      <c r="L110" s="3625"/>
      <c r="M110" s="3625"/>
      <c r="N110" s="3532"/>
      <c r="O110" s="3532"/>
      <c r="P110" s="3519"/>
      <c r="Q110" s="3641"/>
      <c r="R110" s="3225"/>
      <c r="S110" s="3524"/>
      <c r="T110" s="3610"/>
      <c r="U110" s="2021" t="s">
        <v>1549</v>
      </c>
      <c r="V110" s="2017">
        <v>20000000</v>
      </c>
      <c r="W110" s="2020">
        <v>20</v>
      </c>
      <c r="X110" s="2019" t="s">
        <v>91</v>
      </c>
      <c r="Y110" s="3532"/>
      <c r="Z110" s="3532"/>
      <c r="AA110" s="2477"/>
      <c r="AB110" s="2477"/>
      <c r="AC110" s="2477"/>
      <c r="AD110" s="2477"/>
      <c r="AE110" s="2477"/>
      <c r="AF110" s="2477"/>
      <c r="AG110" s="2477"/>
      <c r="AH110" s="2477"/>
      <c r="AI110" s="2477"/>
      <c r="AJ110" s="3608"/>
      <c r="AK110" s="2477"/>
      <c r="AL110" s="2477"/>
      <c r="AM110" s="3608"/>
      <c r="AN110" s="2477"/>
      <c r="AO110" s="3614"/>
      <c r="AP110" s="3614"/>
      <c r="AQ110" s="3595"/>
    </row>
    <row r="111" spans="1:44" s="2050" customFormat="1" ht="90" x14ac:dyDescent="0.2">
      <c r="A111" s="2046"/>
      <c r="B111" s="2047"/>
      <c r="C111" s="2048"/>
      <c r="D111" s="2047"/>
      <c r="E111" s="2047"/>
      <c r="F111" s="2048"/>
      <c r="G111" s="2049"/>
      <c r="H111" s="2047"/>
      <c r="I111" s="2048"/>
      <c r="J111" s="3625"/>
      <c r="K111" s="3610"/>
      <c r="L111" s="3625"/>
      <c r="M111" s="3625"/>
      <c r="N111" s="3532"/>
      <c r="O111" s="3532"/>
      <c r="P111" s="3519"/>
      <c r="Q111" s="3641"/>
      <c r="R111" s="3225"/>
      <c r="S111" s="3524"/>
      <c r="T111" s="3610"/>
      <c r="U111" s="2021" t="s">
        <v>1550</v>
      </c>
      <c r="V111" s="2017">
        <v>20000000</v>
      </c>
      <c r="W111" s="2020">
        <v>20</v>
      </c>
      <c r="X111" s="2019" t="s">
        <v>91</v>
      </c>
      <c r="Y111" s="3532"/>
      <c r="Z111" s="3532"/>
      <c r="AA111" s="2477"/>
      <c r="AB111" s="2477"/>
      <c r="AC111" s="2477"/>
      <c r="AD111" s="2477"/>
      <c r="AE111" s="2477"/>
      <c r="AF111" s="2477"/>
      <c r="AG111" s="2477"/>
      <c r="AH111" s="2477"/>
      <c r="AI111" s="2477"/>
      <c r="AJ111" s="3608"/>
      <c r="AK111" s="2477"/>
      <c r="AL111" s="2477"/>
      <c r="AM111" s="3608"/>
      <c r="AN111" s="2477"/>
      <c r="AO111" s="3614"/>
      <c r="AP111" s="3614"/>
      <c r="AQ111" s="3595"/>
    </row>
    <row r="112" spans="1:44" s="2050" customFormat="1" ht="114" customHeight="1" x14ac:dyDescent="0.2">
      <c r="A112" s="2046"/>
      <c r="B112" s="2047"/>
      <c r="C112" s="2048"/>
      <c r="D112" s="2047"/>
      <c r="E112" s="2047"/>
      <c r="F112" s="2048"/>
      <c r="G112" s="2049"/>
      <c r="H112" s="2047"/>
      <c r="I112" s="2048"/>
      <c r="J112" s="3626"/>
      <c r="K112" s="3611"/>
      <c r="L112" s="3626"/>
      <c r="M112" s="3626"/>
      <c r="N112" s="3532"/>
      <c r="O112" s="3532"/>
      <c r="P112" s="3519"/>
      <c r="Q112" s="3642"/>
      <c r="R112" s="3225"/>
      <c r="S112" s="3524"/>
      <c r="T112" s="3611"/>
      <c r="U112" s="2021" t="s">
        <v>1551</v>
      </c>
      <c r="V112" s="2017">
        <v>20000000</v>
      </c>
      <c r="W112" s="2020">
        <v>20</v>
      </c>
      <c r="X112" s="2019" t="s">
        <v>91</v>
      </c>
      <c r="Y112" s="3532"/>
      <c r="Z112" s="3532"/>
      <c r="AA112" s="2477"/>
      <c r="AB112" s="2477"/>
      <c r="AC112" s="2477"/>
      <c r="AD112" s="2477"/>
      <c r="AE112" s="2477"/>
      <c r="AF112" s="2477"/>
      <c r="AG112" s="2477"/>
      <c r="AH112" s="2477"/>
      <c r="AI112" s="2477"/>
      <c r="AJ112" s="3608"/>
      <c r="AK112" s="2477"/>
      <c r="AL112" s="2477"/>
      <c r="AM112" s="3608"/>
      <c r="AN112" s="2477"/>
      <c r="AO112" s="3614"/>
      <c r="AP112" s="3614"/>
      <c r="AQ112" s="3595"/>
    </row>
    <row r="113" spans="1:44" ht="60" x14ac:dyDescent="0.2">
      <c r="A113" s="922"/>
      <c r="B113" s="923"/>
      <c r="C113" s="924"/>
      <c r="D113" s="923"/>
      <c r="E113" s="923"/>
      <c r="F113" s="924"/>
      <c r="G113" s="925"/>
      <c r="H113" s="923"/>
      <c r="I113" s="924"/>
      <c r="J113" s="3527">
        <v>145</v>
      </c>
      <c r="K113" s="3529" t="s">
        <v>1552</v>
      </c>
      <c r="L113" s="3531" t="s">
        <v>1427</v>
      </c>
      <c r="M113" s="3531">
        <v>1</v>
      </c>
      <c r="N113" s="3532"/>
      <c r="O113" s="3532"/>
      <c r="P113" s="3519"/>
      <c r="Q113" s="3604">
        <f>(V116+V113+V114+V115)/R105</f>
        <v>0.19543186147182171</v>
      </c>
      <c r="R113" s="3225"/>
      <c r="S113" s="3524"/>
      <c r="T113" s="3550" t="s">
        <v>1553</v>
      </c>
      <c r="U113" s="926" t="s">
        <v>1554</v>
      </c>
      <c r="V113" s="387">
        <v>33000000</v>
      </c>
      <c r="W113" s="1770">
        <v>61</v>
      </c>
      <c r="X113" s="1987" t="s">
        <v>1432</v>
      </c>
      <c r="Y113" s="3532"/>
      <c r="Z113" s="3532"/>
      <c r="AA113" s="2477"/>
      <c r="AB113" s="2477"/>
      <c r="AC113" s="2477"/>
      <c r="AD113" s="2477"/>
      <c r="AE113" s="2477"/>
      <c r="AF113" s="2477"/>
      <c r="AG113" s="2477"/>
      <c r="AH113" s="2477"/>
      <c r="AI113" s="2477"/>
      <c r="AJ113" s="3608"/>
      <c r="AK113" s="2477"/>
      <c r="AL113" s="2477"/>
      <c r="AM113" s="3608"/>
      <c r="AN113" s="2477"/>
      <c r="AO113" s="3614"/>
      <c r="AP113" s="3614"/>
      <c r="AQ113" s="3595"/>
    </row>
    <row r="114" spans="1:44" ht="60.75" customHeight="1" x14ac:dyDescent="0.2">
      <c r="A114" s="922"/>
      <c r="B114" s="923"/>
      <c r="C114" s="924"/>
      <c r="D114" s="923"/>
      <c r="E114" s="923"/>
      <c r="F114" s="924"/>
      <c r="G114" s="925"/>
      <c r="H114" s="923"/>
      <c r="I114" s="924"/>
      <c r="J114" s="3528"/>
      <c r="K114" s="3530"/>
      <c r="L114" s="3532"/>
      <c r="M114" s="3532"/>
      <c r="N114" s="3532"/>
      <c r="O114" s="3532"/>
      <c r="P114" s="3519"/>
      <c r="Q114" s="3605"/>
      <c r="R114" s="3225"/>
      <c r="S114" s="3524"/>
      <c r="T114" s="3555"/>
      <c r="U114" s="926" t="s">
        <v>1555</v>
      </c>
      <c r="V114" s="387">
        <v>33000000</v>
      </c>
      <c r="W114" s="1770">
        <v>61</v>
      </c>
      <c r="X114" s="1987" t="s">
        <v>1432</v>
      </c>
      <c r="Y114" s="3532"/>
      <c r="Z114" s="3532"/>
      <c r="AA114" s="2477"/>
      <c r="AB114" s="2477"/>
      <c r="AC114" s="2477"/>
      <c r="AD114" s="2477"/>
      <c r="AE114" s="2477"/>
      <c r="AF114" s="2477"/>
      <c r="AG114" s="2477"/>
      <c r="AH114" s="2477"/>
      <c r="AI114" s="2477"/>
      <c r="AJ114" s="3608"/>
      <c r="AK114" s="2477"/>
      <c r="AL114" s="2477"/>
      <c r="AM114" s="3608"/>
      <c r="AN114" s="2477"/>
      <c r="AO114" s="3614"/>
      <c r="AP114" s="3614"/>
      <c r="AQ114" s="3595"/>
    </row>
    <row r="115" spans="1:44" ht="48" customHeight="1" x14ac:dyDescent="0.2">
      <c r="A115" s="922"/>
      <c r="B115" s="923"/>
      <c r="C115" s="924"/>
      <c r="D115" s="923"/>
      <c r="E115" s="923"/>
      <c r="F115" s="924"/>
      <c r="G115" s="925"/>
      <c r="H115" s="923"/>
      <c r="I115" s="924"/>
      <c r="J115" s="3528"/>
      <c r="K115" s="3530"/>
      <c r="L115" s="3532"/>
      <c r="M115" s="3532"/>
      <c r="N115" s="3532"/>
      <c r="O115" s="3532"/>
      <c r="P115" s="3519"/>
      <c r="Q115" s="3605"/>
      <c r="R115" s="3225"/>
      <c r="S115" s="3524"/>
      <c r="T115" s="3555"/>
      <c r="U115" s="926" t="s">
        <v>1556</v>
      </c>
      <c r="V115" s="877">
        <v>600000</v>
      </c>
      <c r="W115" s="1770">
        <v>61</v>
      </c>
      <c r="X115" s="1325" t="s">
        <v>1432</v>
      </c>
      <c r="Y115" s="3532"/>
      <c r="Z115" s="3532"/>
      <c r="AA115" s="2477"/>
      <c r="AB115" s="2477"/>
      <c r="AC115" s="2477"/>
      <c r="AD115" s="2477"/>
      <c r="AE115" s="2477"/>
      <c r="AF115" s="2477"/>
      <c r="AG115" s="2477"/>
      <c r="AH115" s="2477"/>
      <c r="AI115" s="2477"/>
      <c r="AJ115" s="3608"/>
      <c r="AK115" s="2477"/>
      <c r="AL115" s="2477"/>
      <c r="AM115" s="3608"/>
      <c r="AN115" s="2477"/>
      <c r="AO115" s="3614"/>
      <c r="AP115" s="3614"/>
      <c r="AQ115" s="3595"/>
    </row>
    <row r="116" spans="1:44" ht="45" x14ac:dyDescent="0.2">
      <c r="A116" s="922"/>
      <c r="B116" s="923"/>
      <c r="C116" s="924"/>
      <c r="D116" s="923"/>
      <c r="E116" s="923"/>
      <c r="F116" s="924"/>
      <c r="G116" s="925"/>
      <c r="H116" s="923"/>
      <c r="I116" s="924"/>
      <c r="J116" s="3544"/>
      <c r="K116" s="3576"/>
      <c r="L116" s="3533"/>
      <c r="M116" s="3533"/>
      <c r="N116" s="3533"/>
      <c r="O116" s="3533"/>
      <c r="P116" s="3519"/>
      <c r="Q116" s="3606"/>
      <c r="R116" s="3225"/>
      <c r="S116" s="3524"/>
      <c r="T116" s="3551"/>
      <c r="U116" s="1311" t="s">
        <v>1557</v>
      </c>
      <c r="V116" s="877">
        <v>33000000</v>
      </c>
      <c r="W116" s="1770">
        <v>61</v>
      </c>
      <c r="X116" s="1325" t="s">
        <v>1432</v>
      </c>
      <c r="Y116" s="3533"/>
      <c r="Z116" s="3533"/>
      <c r="AA116" s="2477"/>
      <c r="AB116" s="2477"/>
      <c r="AC116" s="2477"/>
      <c r="AD116" s="2477"/>
      <c r="AE116" s="2477"/>
      <c r="AF116" s="2477"/>
      <c r="AG116" s="2477"/>
      <c r="AH116" s="2477"/>
      <c r="AI116" s="2477"/>
      <c r="AJ116" s="3608"/>
      <c r="AK116" s="2477"/>
      <c r="AL116" s="2477"/>
      <c r="AM116" s="3608"/>
      <c r="AN116" s="2478"/>
      <c r="AO116" s="3614"/>
      <c r="AP116" s="3614"/>
      <c r="AQ116" s="3596"/>
    </row>
    <row r="117" spans="1:44" ht="90" x14ac:dyDescent="0.2">
      <c r="A117" s="922"/>
      <c r="B117" s="923"/>
      <c r="C117" s="924"/>
      <c r="D117" s="923"/>
      <c r="E117" s="923"/>
      <c r="F117" s="924"/>
      <c r="G117" s="925"/>
      <c r="H117" s="923"/>
      <c r="I117" s="924"/>
      <c r="J117" s="3527">
        <v>146</v>
      </c>
      <c r="K117" s="3523" t="s">
        <v>1558</v>
      </c>
      <c r="L117" s="3531" t="s">
        <v>1427</v>
      </c>
      <c r="M117" s="3531">
        <v>1</v>
      </c>
      <c r="N117" s="1318"/>
      <c r="O117" s="3531">
        <v>142</v>
      </c>
      <c r="P117" s="3518" t="s">
        <v>1559</v>
      </c>
      <c r="Q117" s="3604">
        <v>1</v>
      </c>
      <c r="R117" s="3244">
        <f>SUM(V117:V125)</f>
        <v>221605362</v>
      </c>
      <c r="S117" s="3523" t="s">
        <v>1560</v>
      </c>
      <c r="T117" s="3518" t="s">
        <v>1561</v>
      </c>
      <c r="U117" s="894" t="s">
        <v>2182</v>
      </c>
      <c r="V117" s="1250">
        <v>54000000</v>
      </c>
      <c r="W117" s="3597" t="s">
        <v>2333</v>
      </c>
      <c r="X117" s="1318"/>
      <c r="Y117" s="3600">
        <v>292684</v>
      </c>
      <c r="Z117" s="3600">
        <v>282326</v>
      </c>
      <c r="AA117" s="2476">
        <v>135912</v>
      </c>
      <c r="AB117" s="2476">
        <v>45122</v>
      </c>
      <c r="AC117" s="2476">
        <f>SUM(AC105)</f>
        <v>307101</v>
      </c>
      <c r="AD117" s="2476">
        <f>SUM(AD105)</f>
        <v>86875</v>
      </c>
      <c r="AE117" s="2476">
        <v>2145</v>
      </c>
      <c r="AF117" s="2476">
        <v>12718</v>
      </c>
      <c r="AG117" s="2476">
        <v>26</v>
      </c>
      <c r="AH117" s="2476">
        <v>37</v>
      </c>
      <c r="AI117" s="2476" t="s">
        <v>1433</v>
      </c>
      <c r="AJ117" s="2476" t="s">
        <v>1433</v>
      </c>
      <c r="AK117" s="2476">
        <v>53164</v>
      </c>
      <c r="AL117" s="2476">
        <v>16982</v>
      </c>
      <c r="AM117" s="3601">
        <v>60013</v>
      </c>
      <c r="AN117" s="2476">
        <v>575010</v>
      </c>
      <c r="AO117" s="3593">
        <v>43467</v>
      </c>
      <c r="AP117" s="3593">
        <v>43830</v>
      </c>
      <c r="AQ117" s="3594" t="s">
        <v>1434</v>
      </c>
      <c r="AR117" s="1767"/>
    </row>
    <row r="118" spans="1:44" ht="45" x14ac:dyDescent="0.2">
      <c r="A118" s="922"/>
      <c r="B118" s="923"/>
      <c r="C118" s="924"/>
      <c r="D118" s="923"/>
      <c r="E118" s="923"/>
      <c r="F118" s="924"/>
      <c r="G118" s="925"/>
      <c r="H118" s="923"/>
      <c r="I118" s="924"/>
      <c r="J118" s="3528"/>
      <c r="K118" s="3524"/>
      <c r="L118" s="3532"/>
      <c r="M118" s="3532"/>
      <c r="N118" s="1319"/>
      <c r="O118" s="3532"/>
      <c r="P118" s="3519"/>
      <c r="Q118" s="3605"/>
      <c r="R118" s="3225"/>
      <c r="S118" s="3524"/>
      <c r="T118" s="3519"/>
      <c r="U118" s="894" t="s">
        <v>1562</v>
      </c>
      <c r="V118" s="1250">
        <v>5000000</v>
      </c>
      <c r="W118" s="3598"/>
      <c r="X118" s="1319"/>
      <c r="Y118" s="3600"/>
      <c r="Z118" s="3600"/>
      <c r="AA118" s="2477"/>
      <c r="AB118" s="2477"/>
      <c r="AC118" s="2477"/>
      <c r="AD118" s="2477"/>
      <c r="AE118" s="2477"/>
      <c r="AF118" s="2477"/>
      <c r="AG118" s="2477"/>
      <c r="AH118" s="2477"/>
      <c r="AI118" s="2477"/>
      <c r="AJ118" s="2477"/>
      <c r="AK118" s="2477"/>
      <c r="AL118" s="2477"/>
      <c r="AM118" s="3602"/>
      <c r="AN118" s="2477"/>
      <c r="AO118" s="3593"/>
      <c r="AP118" s="3593"/>
      <c r="AQ118" s="3595"/>
      <c r="AR118" s="1769"/>
    </row>
    <row r="119" spans="1:44" ht="60" x14ac:dyDescent="0.2">
      <c r="A119" s="922"/>
      <c r="B119" s="923"/>
      <c r="C119" s="924"/>
      <c r="D119" s="923"/>
      <c r="E119" s="923"/>
      <c r="F119" s="924"/>
      <c r="G119" s="925"/>
      <c r="H119" s="923"/>
      <c r="I119" s="924"/>
      <c r="J119" s="3528"/>
      <c r="K119" s="3524"/>
      <c r="L119" s="3532"/>
      <c r="M119" s="3532"/>
      <c r="N119" s="1319" t="s">
        <v>1563</v>
      </c>
      <c r="O119" s="3532"/>
      <c r="P119" s="3519"/>
      <c r="Q119" s="3605"/>
      <c r="R119" s="3225"/>
      <c r="S119" s="3524"/>
      <c r="T119" s="3519"/>
      <c r="U119" s="894" t="s">
        <v>2183</v>
      </c>
      <c r="V119" s="1250">
        <v>8000000</v>
      </c>
      <c r="W119" s="3598"/>
      <c r="X119" s="1319"/>
      <c r="Y119" s="3600"/>
      <c r="Z119" s="3600"/>
      <c r="AA119" s="2477"/>
      <c r="AB119" s="2477"/>
      <c r="AC119" s="2477"/>
      <c r="AD119" s="2477"/>
      <c r="AE119" s="2477"/>
      <c r="AF119" s="2477"/>
      <c r="AG119" s="2477"/>
      <c r="AH119" s="2477"/>
      <c r="AI119" s="2477"/>
      <c r="AJ119" s="2477"/>
      <c r="AK119" s="2477"/>
      <c r="AL119" s="2477"/>
      <c r="AM119" s="3602"/>
      <c r="AN119" s="2477"/>
      <c r="AO119" s="3593"/>
      <c r="AP119" s="3593"/>
      <c r="AQ119" s="3595"/>
      <c r="AR119" s="1769"/>
    </row>
    <row r="120" spans="1:44" ht="65.25" customHeight="1" x14ac:dyDescent="0.2">
      <c r="A120" s="922"/>
      <c r="B120" s="923"/>
      <c r="C120" s="924"/>
      <c r="D120" s="923"/>
      <c r="E120" s="923"/>
      <c r="F120" s="924"/>
      <c r="G120" s="925"/>
      <c r="H120" s="923"/>
      <c r="I120" s="924"/>
      <c r="J120" s="3528"/>
      <c r="K120" s="3524"/>
      <c r="L120" s="3532"/>
      <c r="M120" s="3532"/>
      <c r="N120" s="1319" t="s">
        <v>1564</v>
      </c>
      <c r="O120" s="3532"/>
      <c r="P120" s="3519"/>
      <c r="Q120" s="3605"/>
      <c r="R120" s="3225"/>
      <c r="S120" s="3524"/>
      <c r="T120" s="3539"/>
      <c r="U120" s="894" t="s">
        <v>2184</v>
      </c>
      <c r="V120" s="1250">
        <v>2605362</v>
      </c>
      <c r="W120" s="3598"/>
      <c r="X120" s="1319"/>
      <c r="Y120" s="3600"/>
      <c r="Z120" s="3600"/>
      <c r="AA120" s="2477"/>
      <c r="AB120" s="2477"/>
      <c r="AC120" s="2477"/>
      <c r="AD120" s="2477"/>
      <c r="AE120" s="2477"/>
      <c r="AF120" s="2477"/>
      <c r="AG120" s="2477"/>
      <c r="AH120" s="2477"/>
      <c r="AI120" s="2477"/>
      <c r="AJ120" s="2477"/>
      <c r="AK120" s="2477"/>
      <c r="AL120" s="2477"/>
      <c r="AM120" s="3602"/>
      <c r="AN120" s="2477"/>
      <c r="AO120" s="3593"/>
      <c r="AP120" s="3593"/>
      <c r="AQ120" s="3595"/>
    </row>
    <row r="121" spans="1:44" ht="77.25" customHeight="1" x14ac:dyDescent="0.2">
      <c r="A121" s="922"/>
      <c r="B121" s="923"/>
      <c r="C121" s="924"/>
      <c r="D121" s="923"/>
      <c r="E121" s="923"/>
      <c r="F121" s="924"/>
      <c r="G121" s="925"/>
      <c r="H121" s="923"/>
      <c r="I121" s="924"/>
      <c r="J121" s="3528"/>
      <c r="K121" s="3524"/>
      <c r="L121" s="3532"/>
      <c r="M121" s="3532"/>
      <c r="N121" s="1319" t="s">
        <v>1565</v>
      </c>
      <c r="O121" s="3532"/>
      <c r="P121" s="3519"/>
      <c r="Q121" s="3605"/>
      <c r="R121" s="3225"/>
      <c r="S121" s="3524"/>
      <c r="T121" s="3518" t="s">
        <v>1566</v>
      </c>
      <c r="U121" s="894" t="s">
        <v>1567</v>
      </c>
      <c r="V121" s="1250">
        <v>5000000</v>
      </c>
      <c r="W121" s="3598"/>
      <c r="X121" s="1319" t="s">
        <v>1568</v>
      </c>
      <c r="Y121" s="3600"/>
      <c r="Z121" s="3600"/>
      <c r="AA121" s="2477"/>
      <c r="AB121" s="2477"/>
      <c r="AC121" s="2477"/>
      <c r="AD121" s="2477"/>
      <c r="AE121" s="2477"/>
      <c r="AF121" s="2477"/>
      <c r="AG121" s="2477"/>
      <c r="AH121" s="2477"/>
      <c r="AI121" s="2477"/>
      <c r="AJ121" s="2477"/>
      <c r="AK121" s="2477"/>
      <c r="AL121" s="2477"/>
      <c r="AM121" s="3602"/>
      <c r="AN121" s="2477"/>
      <c r="AO121" s="3593"/>
      <c r="AP121" s="3593"/>
      <c r="AQ121" s="3595"/>
    </row>
    <row r="122" spans="1:44" ht="68.25" customHeight="1" x14ac:dyDescent="0.2">
      <c r="A122" s="922"/>
      <c r="B122" s="923"/>
      <c r="C122" s="924"/>
      <c r="D122" s="923"/>
      <c r="E122" s="923"/>
      <c r="F122" s="924"/>
      <c r="G122" s="925"/>
      <c r="H122" s="923"/>
      <c r="I122" s="924"/>
      <c r="J122" s="3528"/>
      <c r="K122" s="3524"/>
      <c r="L122" s="3532"/>
      <c r="M122" s="3532"/>
      <c r="N122" s="1319"/>
      <c r="O122" s="3532"/>
      <c r="P122" s="3519"/>
      <c r="Q122" s="3605"/>
      <c r="R122" s="3225"/>
      <c r="S122" s="3524"/>
      <c r="T122" s="3539"/>
      <c r="U122" s="894" t="s">
        <v>2185</v>
      </c>
      <c r="V122" s="1250">
        <v>54000000</v>
      </c>
      <c r="W122" s="3598"/>
      <c r="X122" s="1319" t="s">
        <v>1432</v>
      </c>
      <c r="Y122" s="3600"/>
      <c r="Z122" s="3600"/>
      <c r="AA122" s="2477"/>
      <c r="AB122" s="2477"/>
      <c r="AC122" s="2477"/>
      <c r="AD122" s="2477"/>
      <c r="AE122" s="2477"/>
      <c r="AF122" s="2477"/>
      <c r="AG122" s="2477"/>
      <c r="AH122" s="2477"/>
      <c r="AI122" s="2477"/>
      <c r="AJ122" s="2477"/>
      <c r="AK122" s="2477"/>
      <c r="AL122" s="2477"/>
      <c r="AM122" s="3602"/>
      <c r="AN122" s="2477"/>
      <c r="AO122" s="3593"/>
      <c r="AP122" s="3593"/>
      <c r="AQ122" s="3595"/>
    </row>
    <row r="123" spans="1:44" ht="58.5" customHeight="1" x14ac:dyDescent="0.2">
      <c r="A123" s="922"/>
      <c r="B123" s="923"/>
      <c r="C123" s="924"/>
      <c r="D123" s="923"/>
      <c r="E123" s="923"/>
      <c r="F123" s="924"/>
      <c r="G123" s="925"/>
      <c r="H123" s="923"/>
      <c r="I123" s="924"/>
      <c r="J123" s="3528"/>
      <c r="K123" s="3524"/>
      <c r="L123" s="3532"/>
      <c r="M123" s="3532"/>
      <c r="N123" s="1319"/>
      <c r="O123" s="3532"/>
      <c r="P123" s="3519"/>
      <c r="Q123" s="3605"/>
      <c r="R123" s="3225"/>
      <c r="S123" s="3524"/>
      <c r="T123" s="3518" t="s">
        <v>1569</v>
      </c>
      <c r="U123" s="894" t="s">
        <v>2186</v>
      </c>
      <c r="V123" s="1250">
        <v>18000000</v>
      </c>
      <c r="W123" s="3598"/>
      <c r="X123" s="1319" t="s">
        <v>2334</v>
      </c>
      <c r="Y123" s="3600"/>
      <c r="Z123" s="3600"/>
      <c r="AA123" s="2477"/>
      <c r="AB123" s="2477"/>
      <c r="AC123" s="2477"/>
      <c r="AD123" s="2477"/>
      <c r="AE123" s="2477"/>
      <c r="AF123" s="2477"/>
      <c r="AG123" s="2477"/>
      <c r="AH123" s="2477"/>
      <c r="AI123" s="2477"/>
      <c r="AJ123" s="2477"/>
      <c r="AK123" s="2477"/>
      <c r="AL123" s="2477"/>
      <c r="AM123" s="3602"/>
      <c r="AN123" s="2477"/>
      <c r="AO123" s="3593"/>
      <c r="AP123" s="3593"/>
      <c r="AQ123" s="3595"/>
    </row>
    <row r="124" spans="1:44" ht="58.5" customHeight="1" x14ac:dyDescent="0.2">
      <c r="A124" s="922"/>
      <c r="B124" s="923"/>
      <c r="C124" s="924"/>
      <c r="D124" s="923"/>
      <c r="E124" s="923"/>
      <c r="F124" s="924"/>
      <c r="G124" s="925"/>
      <c r="H124" s="923"/>
      <c r="I124" s="924"/>
      <c r="J124" s="3528"/>
      <c r="K124" s="3524"/>
      <c r="L124" s="3532"/>
      <c r="M124" s="3532"/>
      <c r="N124" s="1319"/>
      <c r="O124" s="3532"/>
      <c r="P124" s="3519"/>
      <c r="Q124" s="3605"/>
      <c r="R124" s="3225"/>
      <c r="S124" s="3524"/>
      <c r="T124" s="3519"/>
      <c r="U124" s="894" t="s">
        <v>2187</v>
      </c>
      <c r="V124" s="1250">
        <v>37500000</v>
      </c>
      <c r="W124" s="3598"/>
      <c r="X124" s="1319"/>
      <c r="Y124" s="3600"/>
      <c r="Z124" s="3600"/>
      <c r="AA124" s="2477"/>
      <c r="AB124" s="2477"/>
      <c r="AC124" s="2477"/>
      <c r="AD124" s="2477"/>
      <c r="AE124" s="2477"/>
      <c r="AF124" s="2477"/>
      <c r="AG124" s="2477"/>
      <c r="AH124" s="2477"/>
      <c r="AI124" s="2477"/>
      <c r="AJ124" s="2477"/>
      <c r="AK124" s="2477"/>
      <c r="AL124" s="2477"/>
      <c r="AM124" s="3602"/>
      <c r="AN124" s="2477"/>
      <c r="AO124" s="3593"/>
      <c r="AP124" s="3593"/>
      <c r="AQ124" s="3595"/>
    </row>
    <row r="125" spans="1:44" ht="74.25" customHeight="1" x14ac:dyDescent="0.2">
      <c r="A125" s="922"/>
      <c r="B125" s="923"/>
      <c r="C125" s="924"/>
      <c r="D125" s="923"/>
      <c r="E125" s="923"/>
      <c r="F125" s="924"/>
      <c r="G125" s="927"/>
      <c r="H125" s="928"/>
      <c r="I125" s="929"/>
      <c r="J125" s="3544"/>
      <c r="K125" s="3534"/>
      <c r="L125" s="3533"/>
      <c r="M125" s="3533"/>
      <c r="N125" s="1321"/>
      <c r="O125" s="3533"/>
      <c r="P125" s="3539"/>
      <c r="Q125" s="3606"/>
      <c r="R125" s="3484"/>
      <c r="S125" s="3534"/>
      <c r="T125" s="3539"/>
      <c r="U125" s="894" t="s">
        <v>2188</v>
      </c>
      <c r="V125" s="1250">
        <v>37500000</v>
      </c>
      <c r="W125" s="3599"/>
      <c r="X125" s="1321"/>
      <c r="Y125" s="3600"/>
      <c r="Z125" s="3600"/>
      <c r="AA125" s="2478"/>
      <c r="AB125" s="2478"/>
      <c r="AC125" s="2478"/>
      <c r="AD125" s="2478"/>
      <c r="AE125" s="2478"/>
      <c r="AF125" s="2478"/>
      <c r="AG125" s="2478"/>
      <c r="AH125" s="2478"/>
      <c r="AI125" s="2478"/>
      <c r="AJ125" s="2478"/>
      <c r="AK125" s="2478"/>
      <c r="AL125" s="2478"/>
      <c r="AM125" s="3603"/>
      <c r="AN125" s="2478"/>
      <c r="AO125" s="3593"/>
      <c r="AP125" s="3593"/>
      <c r="AQ125" s="3596"/>
    </row>
    <row r="126" spans="1:44" ht="38.25" customHeight="1" x14ac:dyDescent="0.2">
      <c r="A126" s="857"/>
      <c r="B126" s="858"/>
      <c r="C126" s="859"/>
      <c r="D126" s="858"/>
      <c r="E126" s="858"/>
      <c r="F126" s="859"/>
      <c r="G126" s="890">
        <v>41</v>
      </c>
      <c r="H126" s="863" t="s">
        <v>1570</v>
      </c>
      <c r="I126" s="863"/>
      <c r="J126" s="863"/>
      <c r="K126" s="864"/>
      <c r="L126" s="863"/>
      <c r="M126" s="863"/>
      <c r="N126" s="865"/>
      <c r="O126" s="863"/>
      <c r="P126" s="864"/>
      <c r="Q126" s="863"/>
      <c r="R126" s="891"/>
      <c r="S126" s="863"/>
      <c r="T126" s="864"/>
      <c r="U126" s="864"/>
      <c r="V126" s="892"/>
      <c r="W126" s="893"/>
      <c r="X126" s="865"/>
      <c r="Y126" s="865"/>
      <c r="Z126" s="865"/>
      <c r="AA126" s="865"/>
      <c r="AB126" s="865"/>
      <c r="AC126" s="865"/>
      <c r="AD126" s="865"/>
      <c r="AE126" s="865"/>
      <c r="AF126" s="865"/>
      <c r="AG126" s="865"/>
      <c r="AH126" s="865"/>
      <c r="AI126" s="865"/>
      <c r="AJ126" s="865"/>
      <c r="AK126" s="865"/>
      <c r="AL126" s="865"/>
      <c r="AM126" s="865"/>
      <c r="AN126" s="865"/>
      <c r="AO126" s="863"/>
      <c r="AP126" s="863"/>
      <c r="AQ126" s="870"/>
    </row>
    <row r="127" spans="1:44" ht="45" x14ac:dyDescent="0.2">
      <c r="A127" s="871"/>
      <c r="B127" s="872"/>
      <c r="C127" s="873"/>
      <c r="D127" s="872"/>
      <c r="E127" s="872"/>
      <c r="F127" s="873"/>
      <c r="G127" s="874"/>
      <c r="H127" s="875"/>
      <c r="I127" s="876"/>
      <c r="J127" s="3527">
        <v>147</v>
      </c>
      <c r="K127" s="3518" t="s">
        <v>1571</v>
      </c>
      <c r="L127" s="3503" t="s">
        <v>1427</v>
      </c>
      <c r="M127" s="3503">
        <v>14</v>
      </c>
      <c r="N127" s="3503" t="s">
        <v>1572</v>
      </c>
      <c r="O127" s="3503">
        <v>143</v>
      </c>
      <c r="P127" s="3518" t="s">
        <v>1573</v>
      </c>
      <c r="Q127" s="3543">
        <f>(V127+V128+V129)/R127</f>
        <v>0.5</v>
      </c>
      <c r="R127" s="3244">
        <f>SUM(V127:V133)</f>
        <v>20000000</v>
      </c>
      <c r="S127" s="3518" t="s">
        <v>1574</v>
      </c>
      <c r="T127" s="3518" t="s">
        <v>1575</v>
      </c>
      <c r="U127" s="894" t="s">
        <v>1576</v>
      </c>
      <c r="V127" s="1250">
        <v>6000000</v>
      </c>
      <c r="W127" s="1315">
        <v>61</v>
      </c>
      <c r="X127" s="1307" t="s">
        <v>2335</v>
      </c>
      <c r="Y127" s="3503">
        <v>292684</v>
      </c>
      <c r="Z127" s="3503">
        <v>282326</v>
      </c>
      <c r="AA127" s="2476">
        <v>135912</v>
      </c>
      <c r="AB127" s="2476">
        <v>45122</v>
      </c>
      <c r="AC127" s="2476">
        <f>AC117</f>
        <v>307101</v>
      </c>
      <c r="AD127" s="2476">
        <f>AD117</f>
        <v>86875</v>
      </c>
      <c r="AE127" s="2476">
        <v>2145</v>
      </c>
      <c r="AF127" s="2476">
        <v>12718</v>
      </c>
      <c r="AG127" s="2476">
        <v>26</v>
      </c>
      <c r="AH127" s="2476">
        <v>37</v>
      </c>
      <c r="AI127" s="2476" t="s">
        <v>1433</v>
      </c>
      <c r="AJ127" s="2476" t="s">
        <v>1433</v>
      </c>
      <c r="AK127" s="2476">
        <v>53164</v>
      </c>
      <c r="AL127" s="2476">
        <v>16982</v>
      </c>
      <c r="AM127" s="2476">
        <v>60013</v>
      </c>
      <c r="AN127" s="2476">
        <v>575010</v>
      </c>
      <c r="AO127" s="3536">
        <v>43467</v>
      </c>
      <c r="AP127" s="3536">
        <v>43830</v>
      </c>
      <c r="AQ127" s="3515" t="s">
        <v>1434</v>
      </c>
      <c r="AR127" s="1767"/>
    </row>
    <row r="128" spans="1:44" ht="60" x14ac:dyDescent="0.2">
      <c r="A128" s="871"/>
      <c r="B128" s="872"/>
      <c r="C128" s="873"/>
      <c r="D128" s="872"/>
      <c r="E128" s="872"/>
      <c r="F128" s="873"/>
      <c r="G128" s="879"/>
      <c r="H128" s="872"/>
      <c r="I128" s="873"/>
      <c r="J128" s="3528"/>
      <c r="K128" s="3519"/>
      <c r="L128" s="3504"/>
      <c r="M128" s="3504"/>
      <c r="N128" s="3504"/>
      <c r="O128" s="3504"/>
      <c r="P128" s="3519"/>
      <c r="Q128" s="3508"/>
      <c r="R128" s="3225"/>
      <c r="S128" s="3519"/>
      <c r="T128" s="3519"/>
      <c r="U128" s="894" t="s">
        <v>1577</v>
      </c>
      <c r="V128" s="1250">
        <v>2000000</v>
      </c>
      <c r="W128" s="1315">
        <v>61</v>
      </c>
      <c r="X128" s="1986" t="s">
        <v>2335</v>
      </c>
      <c r="Y128" s="3504"/>
      <c r="Z128" s="3504"/>
      <c r="AA128" s="2477"/>
      <c r="AB128" s="2477"/>
      <c r="AC128" s="2477"/>
      <c r="AD128" s="2477"/>
      <c r="AE128" s="2477"/>
      <c r="AF128" s="2477"/>
      <c r="AG128" s="2477"/>
      <c r="AH128" s="2477"/>
      <c r="AI128" s="2477"/>
      <c r="AJ128" s="2477"/>
      <c r="AK128" s="2477"/>
      <c r="AL128" s="2477"/>
      <c r="AM128" s="2477"/>
      <c r="AN128" s="2477"/>
      <c r="AO128" s="3537"/>
      <c r="AP128" s="3537"/>
      <c r="AQ128" s="3516"/>
    </row>
    <row r="129" spans="1:44" ht="45" x14ac:dyDescent="0.2">
      <c r="A129" s="871"/>
      <c r="B129" s="872"/>
      <c r="C129" s="873"/>
      <c r="D129" s="872"/>
      <c r="E129" s="872"/>
      <c r="F129" s="873"/>
      <c r="G129" s="879"/>
      <c r="H129" s="872"/>
      <c r="I129" s="873"/>
      <c r="J129" s="3544"/>
      <c r="K129" s="3539"/>
      <c r="L129" s="3505"/>
      <c r="M129" s="3505"/>
      <c r="N129" s="3504"/>
      <c r="O129" s="3504"/>
      <c r="P129" s="3519"/>
      <c r="Q129" s="3509"/>
      <c r="R129" s="3225"/>
      <c r="S129" s="3519"/>
      <c r="T129" s="3539"/>
      <c r="U129" s="894" t="s">
        <v>1578</v>
      </c>
      <c r="V129" s="1250">
        <v>2000000</v>
      </c>
      <c r="W129" s="1315">
        <v>61</v>
      </c>
      <c r="X129" s="1986" t="s">
        <v>2335</v>
      </c>
      <c r="Y129" s="3504"/>
      <c r="Z129" s="3504"/>
      <c r="AA129" s="2477"/>
      <c r="AB129" s="2477"/>
      <c r="AC129" s="2477"/>
      <c r="AD129" s="2477"/>
      <c r="AE129" s="2477"/>
      <c r="AF129" s="2477"/>
      <c r="AG129" s="2477"/>
      <c r="AH129" s="2477"/>
      <c r="AI129" s="2477"/>
      <c r="AJ129" s="2477"/>
      <c r="AK129" s="2477"/>
      <c r="AL129" s="2477"/>
      <c r="AM129" s="2477"/>
      <c r="AN129" s="2477"/>
      <c r="AO129" s="3537"/>
      <c r="AP129" s="3537"/>
      <c r="AQ129" s="3516"/>
    </row>
    <row r="130" spans="1:44" ht="60" x14ac:dyDescent="0.2">
      <c r="A130" s="871"/>
      <c r="B130" s="872"/>
      <c r="C130" s="873"/>
      <c r="D130" s="872"/>
      <c r="E130" s="872"/>
      <c r="F130" s="873"/>
      <c r="G130" s="879"/>
      <c r="H130" s="872"/>
      <c r="I130" s="873"/>
      <c r="J130" s="3527">
        <v>148</v>
      </c>
      <c r="K130" s="3518" t="s">
        <v>1579</v>
      </c>
      <c r="L130" s="3503" t="s">
        <v>1427</v>
      </c>
      <c r="M130" s="3503">
        <v>11</v>
      </c>
      <c r="N130" s="3504"/>
      <c r="O130" s="3504"/>
      <c r="P130" s="3519"/>
      <c r="Q130" s="3543">
        <f>(V130+V131+V132+V133)/R127</f>
        <v>0.5</v>
      </c>
      <c r="R130" s="3225"/>
      <c r="S130" s="3519"/>
      <c r="T130" s="3518" t="s">
        <v>1580</v>
      </c>
      <c r="U130" s="894" t="s">
        <v>1581</v>
      </c>
      <c r="V130" s="1250">
        <v>7000000</v>
      </c>
      <c r="W130" s="1315">
        <v>61</v>
      </c>
      <c r="X130" s="1986" t="s">
        <v>2335</v>
      </c>
      <c r="Y130" s="3504"/>
      <c r="Z130" s="3504"/>
      <c r="AA130" s="2477"/>
      <c r="AB130" s="2477"/>
      <c r="AC130" s="2477"/>
      <c r="AD130" s="2477"/>
      <c r="AE130" s="2477"/>
      <c r="AF130" s="2477"/>
      <c r="AG130" s="2477"/>
      <c r="AH130" s="2477"/>
      <c r="AI130" s="2477"/>
      <c r="AJ130" s="2477"/>
      <c r="AK130" s="2477"/>
      <c r="AL130" s="2477"/>
      <c r="AM130" s="2477"/>
      <c r="AN130" s="2477"/>
      <c r="AO130" s="3537"/>
      <c r="AP130" s="3537"/>
      <c r="AQ130" s="3516"/>
    </row>
    <row r="131" spans="1:44" ht="45" x14ac:dyDescent="0.2">
      <c r="A131" s="871"/>
      <c r="B131" s="872"/>
      <c r="C131" s="873"/>
      <c r="D131" s="872"/>
      <c r="E131" s="872"/>
      <c r="F131" s="873"/>
      <c r="G131" s="879"/>
      <c r="H131" s="872"/>
      <c r="I131" s="873"/>
      <c r="J131" s="3528"/>
      <c r="K131" s="3519"/>
      <c r="L131" s="3504"/>
      <c r="M131" s="3504"/>
      <c r="N131" s="3504"/>
      <c r="O131" s="3504"/>
      <c r="P131" s="3519"/>
      <c r="Q131" s="3508"/>
      <c r="R131" s="3225"/>
      <c r="S131" s="3519"/>
      <c r="T131" s="3519"/>
      <c r="U131" s="894" t="s">
        <v>1582</v>
      </c>
      <c r="V131" s="1250">
        <v>1000000</v>
      </c>
      <c r="W131" s="1315">
        <v>61</v>
      </c>
      <c r="X131" s="1986" t="s">
        <v>2335</v>
      </c>
      <c r="Y131" s="3504"/>
      <c r="Z131" s="3504"/>
      <c r="AA131" s="2477"/>
      <c r="AB131" s="2477"/>
      <c r="AC131" s="2477"/>
      <c r="AD131" s="2477"/>
      <c r="AE131" s="2477"/>
      <c r="AF131" s="2477"/>
      <c r="AG131" s="2477"/>
      <c r="AH131" s="2477"/>
      <c r="AI131" s="2477"/>
      <c r="AJ131" s="2477"/>
      <c r="AK131" s="2477"/>
      <c r="AL131" s="2477"/>
      <c r="AM131" s="2477"/>
      <c r="AN131" s="2477"/>
      <c r="AO131" s="3537"/>
      <c r="AP131" s="3537"/>
      <c r="AQ131" s="3516"/>
    </row>
    <row r="132" spans="1:44" ht="45" x14ac:dyDescent="0.2">
      <c r="A132" s="871"/>
      <c r="B132" s="872"/>
      <c r="C132" s="873"/>
      <c r="D132" s="872"/>
      <c r="E132" s="872"/>
      <c r="F132" s="873"/>
      <c r="G132" s="879"/>
      <c r="H132" s="872"/>
      <c r="I132" s="873"/>
      <c r="J132" s="3528"/>
      <c r="K132" s="3519"/>
      <c r="L132" s="3504"/>
      <c r="M132" s="3504"/>
      <c r="N132" s="3504"/>
      <c r="O132" s="3504"/>
      <c r="P132" s="3519"/>
      <c r="Q132" s="3508"/>
      <c r="R132" s="3225"/>
      <c r="S132" s="3519"/>
      <c r="T132" s="3519"/>
      <c r="U132" s="894" t="s">
        <v>1583</v>
      </c>
      <c r="V132" s="1250">
        <v>1000000</v>
      </c>
      <c r="W132" s="1315">
        <v>61</v>
      </c>
      <c r="X132" s="1986" t="s">
        <v>2335</v>
      </c>
      <c r="Y132" s="3504"/>
      <c r="Z132" s="3504"/>
      <c r="AA132" s="2477"/>
      <c r="AB132" s="2477"/>
      <c r="AC132" s="2477"/>
      <c r="AD132" s="2477"/>
      <c r="AE132" s="2477"/>
      <c r="AF132" s="2477"/>
      <c r="AG132" s="2477"/>
      <c r="AH132" s="2477"/>
      <c r="AI132" s="2477"/>
      <c r="AJ132" s="2477"/>
      <c r="AK132" s="2477"/>
      <c r="AL132" s="2477"/>
      <c r="AM132" s="2477"/>
      <c r="AN132" s="2477"/>
      <c r="AO132" s="3537"/>
      <c r="AP132" s="3537"/>
      <c r="AQ132" s="3516"/>
    </row>
    <row r="133" spans="1:44" ht="75" x14ac:dyDescent="0.2">
      <c r="A133" s="871"/>
      <c r="B133" s="872"/>
      <c r="C133" s="873"/>
      <c r="D133" s="872"/>
      <c r="E133" s="872"/>
      <c r="F133" s="873"/>
      <c r="G133" s="882"/>
      <c r="H133" s="880"/>
      <c r="I133" s="881"/>
      <c r="J133" s="3544"/>
      <c r="K133" s="3539"/>
      <c r="L133" s="3505"/>
      <c r="M133" s="3505"/>
      <c r="N133" s="3505"/>
      <c r="O133" s="3505"/>
      <c r="P133" s="3539"/>
      <c r="Q133" s="3509"/>
      <c r="R133" s="3484"/>
      <c r="S133" s="3539"/>
      <c r="T133" s="3539"/>
      <c r="U133" s="894" t="s">
        <v>1584</v>
      </c>
      <c r="V133" s="1250">
        <v>1000000</v>
      </c>
      <c r="W133" s="1315">
        <v>61</v>
      </c>
      <c r="X133" s="1986" t="s">
        <v>2335</v>
      </c>
      <c r="Y133" s="3505"/>
      <c r="Z133" s="3505"/>
      <c r="AA133" s="2478"/>
      <c r="AB133" s="2478"/>
      <c r="AC133" s="2478"/>
      <c r="AD133" s="2478"/>
      <c r="AE133" s="2478"/>
      <c r="AF133" s="2478"/>
      <c r="AG133" s="2478"/>
      <c r="AH133" s="2478"/>
      <c r="AI133" s="2478"/>
      <c r="AJ133" s="2478"/>
      <c r="AK133" s="2478"/>
      <c r="AL133" s="2478"/>
      <c r="AM133" s="2478"/>
      <c r="AN133" s="2478"/>
      <c r="AO133" s="3538"/>
      <c r="AP133" s="3538"/>
      <c r="AQ133" s="3517"/>
    </row>
    <row r="134" spans="1:44" ht="36" customHeight="1" x14ac:dyDescent="0.2">
      <c r="A134" s="857"/>
      <c r="B134" s="858"/>
      <c r="C134" s="859"/>
      <c r="D134" s="858"/>
      <c r="E134" s="858"/>
      <c r="F134" s="859"/>
      <c r="G134" s="890">
        <v>42</v>
      </c>
      <c r="H134" s="863" t="s">
        <v>1585</v>
      </c>
      <c r="I134" s="863"/>
      <c r="J134" s="863"/>
      <c r="K134" s="864"/>
      <c r="L134" s="863"/>
      <c r="M134" s="863"/>
      <c r="N134" s="865"/>
      <c r="O134" s="863"/>
      <c r="P134" s="864"/>
      <c r="Q134" s="863"/>
      <c r="R134" s="891"/>
      <c r="S134" s="863"/>
      <c r="T134" s="864"/>
      <c r="U134" s="864"/>
      <c r="V134" s="892"/>
      <c r="W134" s="893"/>
      <c r="X134" s="865"/>
      <c r="Y134" s="865"/>
      <c r="Z134" s="865"/>
      <c r="AA134" s="865"/>
      <c r="AB134" s="865"/>
      <c r="AC134" s="865"/>
      <c r="AD134" s="865"/>
      <c r="AE134" s="865"/>
      <c r="AF134" s="865"/>
      <c r="AG134" s="865"/>
      <c r="AH134" s="865"/>
      <c r="AI134" s="865"/>
      <c r="AJ134" s="865"/>
      <c r="AK134" s="865"/>
      <c r="AL134" s="865"/>
      <c r="AM134" s="865"/>
      <c r="AN134" s="865"/>
      <c r="AO134" s="863"/>
      <c r="AP134" s="863"/>
      <c r="AQ134" s="870"/>
    </row>
    <row r="135" spans="1:44" ht="81" customHeight="1" x14ac:dyDescent="0.2">
      <c r="A135" s="871"/>
      <c r="B135" s="872"/>
      <c r="C135" s="873"/>
      <c r="D135" s="872"/>
      <c r="E135" s="872"/>
      <c r="F135" s="873"/>
      <c r="G135" s="874"/>
      <c r="H135" s="875"/>
      <c r="I135" s="876"/>
      <c r="J135" s="3527">
        <v>149</v>
      </c>
      <c r="K135" s="3518" t="s">
        <v>1586</v>
      </c>
      <c r="L135" s="3503" t="s">
        <v>1427</v>
      </c>
      <c r="M135" s="3503">
        <v>8</v>
      </c>
      <c r="N135" s="3503" t="s">
        <v>2189</v>
      </c>
      <c r="O135" s="3503">
        <v>145</v>
      </c>
      <c r="P135" s="3518" t="s">
        <v>1587</v>
      </c>
      <c r="Q135" s="3543">
        <f>(V135+V139+V140+V136+V137+V138)/R135</f>
        <v>0.63157894736842102</v>
      </c>
      <c r="R135" s="3244">
        <f>SUM(V135:V145)</f>
        <v>76000000</v>
      </c>
      <c r="S135" s="3518" t="s">
        <v>1588</v>
      </c>
      <c r="T135" s="3518" t="s">
        <v>1589</v>
      </c>
      <c r="U135" s="894" t="s">
        <v>1590</v>
      </c>
      <c r="V135" s="1250">
        <v>8000000</v>
      </c>
      <c r="W135" s="1315">
        <v>61</v>
      </c>
      <c r="X135" s="1986" t="s">
        <v>2335</v>
      </c>
      <c r="Y135" s="3503">
        <v>292684</v>
      </c>
      <c r="Z135" s="3503">
        <v>282326</v>
      </c>
      <c r="AA135" s="2476">
        <v>135912</v>
      </c>
      <c r="AB135" s="2476">
        <v>45122</v>
      </c>
      <c r="AC135" s="2476">
        <f t="shared" ref="AC135:AD135" si="0">AC127</f>
        <v>307101</v>
      </c>
      <c r="AD135" s="2476">
        <f t="shared" si="0"/>
        <v>86875</v>
      </c>
      <c r="AE135" s="2476">
        <v>2145</v>
      </c>
      <c r="AF135" s="2476">
        <v>12718</v>
      </c>
      <c r="AG135" s="2476">
        <v>26</v>
      </c>
      <c r="AH135" s="2476">
        <v>37</v>
      </c>
      <c r="AI135" s="2476" t="s">
        <v>1433</v>
      </c>
      <c r="AJ135" s="3590" t="s">
        <v>1433</v>
      </c>
      <c r="AK135" s="2476">
        <v>53164</v>
      </c>
      <c r="AL135" s="2476">
        <v>16982</v>
      </c>
      <c r="AM135" s="3590">
        <v>60013</v>
      </c>
      <c r="AN135" s="2476">
        <v>575010</v>
      </c>
      <c r="AO135" s="3536">
        <v>43467</v>
      </c>
      <c r="AP135" s="3536">
        <v>43830</v>
      </c>
      <c r="AQ135" s="3515" t="s">
        <v>1434</v>
      </c>
      <c r="AR135" s="1767"/>
    </row>
    <row r="136" spans="1:44" ht="75" x14ac:dyDescent="0.2">
      <c r="A136" s="871"/>
      <c r="B136" s="872"/>
      <c r="C136" s="873"/>
      <c r="D136" s="872"/>
      <c r="E136" s="872"/>
      <c r="F136" s="873"/>
      <c r="G136" s="879"/>
      <c r="H136" s="872"/>
      <c r="I136" s="873"/>
      <c r="J136" s="3528"/>
      <c r="K136" s="3519"/>
      <c r="L136" s="3504"/>
      <c r="M136" s="3504"/>
      <c r="N136" s="3504"/>
      <c r="O136" s="3504"/>
      <c r="P136" s="3519"/>
      <c r="Q136" s="3508"/>
      <c r="R136" s="3225"/>
      <c r="S136" s="3519"/>
      <c r="T136" s="3519"/>
      <c r="U136" s="894" t="s">
        <v>1591</v>
      </c>
      <c r="V136" s="1250">
        <v>8000000</v>
      </c>
      <c r="W136" s="1315">
        <v>61</v>
      </c>
      <c r="X136" s="1986" t="s">
        <v>2335</v>
      </c>
      <c r="Y136" s="3504"/>
      <c r="Z136" s="3504"/>
      <c r="AA136" s="2477"/>
      <c r="AB136" s="2477"/>
      <c r="AC136" s="2477"/>
      <c r="AD136" s="2477"/>
      <c r="AE136" s="2477"/>
      <c r="AF136" s="2477"/>
      <c r="AG136" s="2477"/>
      <c r="AH136" s="2477"/>
      <c r="AI136" s="2477"/>
      <c r="AJ136" s="3591"/>
      <c r="AK136" s="2477"/>
      <c r="AL136" s="2477"/>
      <c r="AM136" s="3591"/>
      <c r="AN136" s="2477"/>
      <c r="AO136" s="3537"/>
      <c r="AP136" s="3537"/>
      <c r="AQ136" s="3516"/>
      <c r="AR136" s="1767"/>
    </row>
    <row r="137" spans="1:44" ht="75" x14ac:dyDescent="0.2">
      <c r="A137" s="871"/>
      <c r="B137" s="872"/>
      <c r="C137" s="873"/>
      <c r="D137" s="872"/>
      <c r="E137" s="872"/>
      <c r="F137" s="873"/>
      <c r="G137" s="879"/>
      <c r="H137" s="872"/>
      <c r="I137" s="873"/>
      <c r="J137" s="3528"/>
      <c r="K137" s="3519"/>
      <c r="L137" s="3504"/>
      <c r="M137" s="3504"/>
      <c r="N137" s="3504"/>
      <c r="O137" s="3504"/>
      <c r="P137" s="3519"/>
      <c r="Q137" s="3508"/>
      <c r="R137" s="3225"/>
      <c r="S137" s="3519"/>
      <c r="T137" s="3519"/>
      <c r="U137" s="894" t="s">
        <v>1592</v>
      </c>
      <c r="V137" s="1250">
        <v>8000000</v>
      </c>
      <c r="W137" s="1315">
        <v>61</v>
      </c>
      <c r="X137" s="1986" t="s">
        <v>2335</v>
      </c>
      <c r="Y137" s="3504"/>
      <c r="Z137" s="3504"/>
      <c r="AA137" s="2477"/>
      <c r="AB137" s="2477"/>
      <c r="AC137" s="2477"/>
      <c r="AD137" s="2477"/>
      <c r="AE137" s="2477"/>
      <c r="AF137" s="2477"/>
      <c r="AG137" s="2477"/>
      <c r="AH137" s="2477"/>
      <c r="AI137" s="2477"/>
      <c r="AJ137" s="3591"/>
      <c r="AK137" s="2477"/>
      <c r="AL137" s="2477"/>
      <c r="AM137" s="3591"/>
      <c r="AN137" s="2477"/>
      <c r="AO137" s="3537"/>
      <c r="AP137" s="3537"/>
      <c r="AQ137" s="3516"/>
      <c r="AR137" s="1767"/>
    </row>
    <row r="138" spans="1:44" ht="75" x14ac:dyDescent="0.2">
      <c r="A138" s="871"/>
      <c r="B138" s="872"/>
      <c r="C138" s="873"/>
      <c r="D138" s="872"/>
      <c r="E138" s="872"/>
      <c r="F138" s="873"/>
      <c r="G138" s="879"/>
      <c r="H138" s="872"/>
      <c r="I138" s="873"/>
      <c r="J138" s="3528"/>
      <c r="K138" s="3519"/>
      <c r="L138" s="3504"/>
      <c r="M138" s="3504"/>
      <c r="N138" s="3504"/>
      <c r="O138" s="3504"/>
      <c r="P138" s="3519"/>
      <c r="Q138" s="3508"/>
      <c r="R138" s="3225"/>
      <c r="S138" s="3519"/>
      <c r="T138" s="3519"/>
      <c r="U138" s="894" t="s">
        <v>1593</v>
      </c>
      <c r="V138" s="1250">
        <v>8000000</v>
      </c>
      <c r="W138" s="1315">
        <v>61</v>
      </c>
      <c r="X138" s="1986" t="s">
        <v>2335</v>
      </c>
      <c r="Y138" s="3504"/>
      <c r="Z138" s="3504"/>
      <c r="AA138" s="2477"/>
      <c r="AB138" s="2477"/>
      <c r="AC138" s="2477"/>
      <c r="AD138" s="2477"/>
      <c r="AE138" s="2477"/>
      <c r="AF138" s="2477"/>
      <c r="AG138" s="2477"/>
      <c r="AH138" s="2477"/>
      <c r="AI138" s="2477"/>
      <c r="AJ138" s="3591"/>
      <c r="AK138" s="2477"/>
      <c r="AL138" s="2477"/>
      <c r="AM138" s="3591"/>
      <c r="AN138" s="2477"/>
      <c r="AO138" s="3537"/>
      <c r="AP138" s="3537"/>
      <c r="AQ138" s="3516"/>
    </row>
    <row r="139" spans="1:44" ht="60" x14ac:dyDescent="0.2">
      <c r="A139" s="871"/>
      <c r="B139" s="872"/>
      <c r="C139" s="873"/>
      <c r="D139" s="872"/>
      <c r="E139" s="872"/>
      <c r="F139" s="873"/>
      <c r="G139" s="879"/>
      <c r="H139" s="872"/>
      <c r="I139" s="873"/>
      <c r="J139" s="3528"/>
      <c r="K139" s="3519"/>
      <c r="L139" s="3504"/>
      <c r="M139" s="3504"/>
      <c r="N139" s="3504"/>
      <c r="O139" s="3504"/>
      <c r="P139" s="3519"/>
      <c r="Q139" s="3508"/>
      <c r="R139" s="3225"/>
      <c r="S139" s="3519"/>
      <c r="T139" s="3519"/>
      <c r="U139" s="894" t="s">
        <v>1594</v>
      </c>
      <c r="V139" s="1250">
        <v>8000000</v>
      </c>
      <c r="W139" s="1315">
        <v>61</v>
      </c>
      <c r="X139" s="1986" t="s">
        <v>2335</v>
      </c>
      <c r="Y139" s="3504"/>
      <c r="Z139" s="3504"/>
      <c r="AA139" s="2477"/>
      <c r="AB139" s="2477"/>
      <c r="AC139" s="2477"/>
      <c r="AD139" s="2477"/>
      <c r="AE139" s="2477"/>
      <c r="AF139" s="2477"/>
      <c r="AG139" s="2477"/>
      <c r="AH139" s="2477"/>
      <c r="AI139" s="2477"/>
      <c r="AJ139" s="3591"/>
      <c r="AK139" s="2477"/>
      <c r="AL139" s="2477"/>
      <c r="AM139" s="3591"/>
      <c r="AN139" s="2477"/>
      <c r="AO139" s="3537"/>
      <c r="AP139" s="3537"/>
      <c r="AQ139" s="3516"/>
    </row>
    <row r="140" spans="1:44" ht="67.5" customHeight="1" x14ac:dyDescent="0.2">
      <c r="A140" s="871"/>
      <c r="B140" s="872"/>
      <c r="C140" s="873"/>
      <c r="D140" s="872"/>
      <c r="E140" s="872"/>
      <c r="F140" s="873"/>
      <c r="G140" s="879"/>
      <c r="H140" s="872"/>
      <c r="I140" s="873"/>
      <c r="J140" s="3544"/>
      <c r="K140" s="3539"/>
      <c r="L140" s="3505"/>
      <c r="M140" s="3505"/>
      <c r="N140" s="3504"/>
      <c r="O140" s="3504"/>
      <c r="P140" s="3519"/>
      <c r="Q140" s="3509"/>
      <c r="R140" s="3225"/>
      <c r="S140" s="3519"/>
      <c r="T140" s="3539"/>
      <c r="U140" s="894" t="s">
        <v>1595</v>
      </c>
      <c r="V140" s="1250">
        <v>8000000</v>
      </c>
      <c r="W140" s="1315">
        <v>61</v>
      </c>
      <c r="X140" s="1986" t="s">
        <v>2335</v>
      </c>
      <c r="Y140" s="3504"/>
      <c r="Z140" s="3504"/>
      <c r="AA140" s="2477"/>
      <c r="AB140" s="2477"/>
      <c r="AC140" s="2477"/>
      <c r="AD140" s="2477"/>
      <c r="AE140" s="2477"/>
      <c r="AF140" s="2477"/>
      <c r="AG140" s="2477"/>
      <c r="AH140" s="2477"/>
      <c r="AI140" s="2477"/>
      <c r="AJ140" s="3591"/>
      <c r="AK140" s="2477"/>
      <c r="AL140" s="2477"/>
      <c r="AM140" s="3591"/>
      <c r="AN140" s="2477"/>
      <c r="AO140" s="3537"/>
      <c r="AP140" s="3537"/>
      <c r="AQ140" s="3516"/>
    </row>
    <row r="141" spans="1:44" ht="60" x14ac:dyDescent="0.2">
      <c r="A141" s="871"/>
      <c r="B141" s="872"/>
      <c r="C141" s="873"/>
      <c r="D141" s="872"/>
      <c r="E141" s="872"/>
      <c r="F141" s="873"/>
      <c r="G141" s="879"/>
      <c r="H141" s="872"/>
      <c r="I141" s="873"/>
      <c r="J141" s="3527">
        <v>150</v>
      </c>
      <c r="K141" s="3518" t="s">
        <v>1596</v>
      </c>
      <c r="L141" s="3503" t="s">
        <v>1427</v>
      </c>
      <c r="M141" s="3503">
        <v>14</v>
      </c>
      <c r="N141" s="3504"/>
      <c r="O141" s="3504"/>
      <c r="P141" s="3519"/>
      <c r="Q141" s="3543">
        <f>(V141+V144+V145+V142+V143)/R135</f>
        <v>0.36842105263157893</v>
      </c>
      <c r="R141" s="3225"/>
      <c r="S141" s="3519"/>
      <c r="T141" s="3518" t="s">
        <v>1597</v>
      </c>
      <c r="U141" s="894" t="s">
        <v>1598</v>
      </c>
      <c r="V141" s="1250">
        <v>5000000</v>
      </c>
      <c r="W141" s="1315">
        <v>61</v>
      </c>
      <c r="X141" s="1986" t="s">
        <v>2335</v>
      </c>
      <c r="Y141" s="3504"/>
      <c r="Z141" s="3504"/>
      <c r="AA141" s="2477"/>
      <c r="AB141" s="2477"/>
      <c r="AC141" s="2477"/>
      <c r="AD141" s="2477"/>
      <c r="AE141" s="2477"/>
      <c r="AF141" s="2477"/>
      <c r="AG141" s="2477"/>
      <c r="AH141" s="2477"/>
      <c r="AI141" s="2477"/>
      <c r="AJ141" s="3591"/>
      <c r="AK141" s="2477"/>
      <c r="AL141" s="2477"/>
      <c r="AM141" s="3591"/>
      <c r="AN141" s="2477"/>
      <c r="AO141" s="3537"/>
      <c r="AP141" s="3537"/>
      <c r="AQ141" s="3516"/>
    </row>
    <row r="142" spans="1:44" ht="60" x14ac:dyDescent="0.2">
      <c r="A142" s="871"/>
      <c r="B142" s="872"/>
      <c r="C142" s="873"/>
      <c r="D142" s="872"/>
      <c r="E142" s="872"/>
      <c r="F142" s="873"/>
      <c r="G142" s="879"/>
      <c r="H142" s="872"/>
      <c r="I142" s="873"/>
      <c r="J142" s="3528"/>
      <c r="K142" s="3519"/>
      <c r="L142" s="3504"/>
      <c r="M142" s="3504"/>
      <c r="N142" s="3504"/>
      <c r="O142" s="3504"/>
      <c r="P142" s="3519"/>
      <c r="Q142" s="3508"/>
      <c r="R142" s="3225"/>
      <c r="S142" s="3519"/>
      <c r="T142" s="3519"/>
      <c r="U142" s="894" t="s">
        <v>1599</v>
      </c>
      <c r="V142" s="1250">
        <v>5000000</v>
      </c>
      <c r="W142" s="1315">
        <v>61</v>
      </c>
      <c r="X142" s="1986" t="s">
        <v>2335</v>
      </c>
      <c r="Y142" s="3504"/>
      <c r="Z142" s="3504"/>
      <c r="AA142" s="2477"/>
      <c r="AB142" s="2477"/>
      <c r="AC142" s="2477"/>
      <c r="AD142" s="2477"/>
      <c r="AE142" s="2477"/>
      <c r="AF142" s="2477"/>
      <c r="AG142" s="2477"/>
      <c r="AH142" s="2477"/>
      <c r="AI142" s="2477"/>
      <c r="AJ142" s="3591"/>
      <c r="AK142" s="2477"/>
      <c r="AL142" s="2477"/>
      <c r="AM142" s="3591"/>
      <c r="AN142" s="2477"/>
      <c r="AO142" s="3537"/>
      <c r="AP142" s="3537"/>
      <c r="AQ142" s="3516"/>
    </row>
    <row r="143" spans="1:44" ht="90" x14ac:dyDescent="0.2">
      <c r="A143" s="871"/>
      <c r="B143" s="872"/>
      <c r="C143" s="873"/>
      <c r="D143" s="872"/>
      <c r="E143" s="872"/>
      <c r="F143" s="873"/>
      <c r="G143" s="879"/>
      <c r="H143" s="872"/>
      <c r="I143" s="873"/>
      <c r="J143" s="3528"/>
      <c r="K143" s="3519"/>
      <c r="L143" s="3504"/>
      <c r="M143" s="3504"/>
      <c r="N143" s="3504"/>
      <c r="O143" s="3504"/>
      <c r="P143" s="3519"/>
      <c r="Q143" s="3508"/>
      <c r="R143" s="3225"/>
      <c r="S143" s="3519"/>
      <c r="T143" s="3519"/>
      <c r="U143" s="894" t="s">
        <v>1600</v>
      </c>
      <c r="V143" s="1250">
        <v>5000000</v>
      </c>
      <c r="W143" s="1315">
        <v>61</v>
      </c>
      <c r="X143" s="1986" t="s">
        <v>2335</v>
      </c>
      <c r="Y143" s="3504"/>
      <c r="Z143" s="3504"/>
      <c r="AA143" s="2477"/>
      <c r="AB143" s="2477"/>
      <c r="AC143" s="2477"/>
      <c r="AD143" s="2477"/>
      <c r="AE143" s="2477"/>
      <c r="AF143" s="2477"/>
      <c r="AG143" s="2477"/>
      <c r="AH143" s="2477"/>
      <c r="AI143" s="2477"/>
      <c r="AJ143" s="3591"/>
      <c r="AK143" s="2477"/>
      <c r="AL143" s="2477"/>
      <c r="AM143" s="3591"/>
      <c r="AN143" s="2477"/>
      <c r="AO143" s="3537"/>
      <c r="AP143" s="3537"/>
      <c r="AQ143" s="3516"/>
    </row>
    <row r="144" spans="1:44" ht="58.5" customHeight="1" x14ac:dyDescent="0.2">
      <c r="A144" s="871"/>
      <c r="B144" s="872"/>
      <c r="C144" s="873"/>
      <c r="D144" s="872"/>
      <c r="E144" s="872"/>
      <c r="F144" s="873"/>
      <c r="G144" s="879"/>
      <c r="H144" s="872"/>
      <c r="I144" s="873"/>
      <c r="J144" s="3528"/>
      <c r="K144" s="3519"/>
      <c r="L144" s="3504"/>
      <c r="M144" s="3504"/>
      <c r="N144" s="3504"/>
      <c r="O144" s="3504"/>
      <c r="P144" s="3519"/>
      <c r="Q144" s="3508"/>
      <c r="R144" s="3225"/>
      <c r="S144" s="3519"/>
      <c r="T144" s="3519"/>
      <c r="U144" s="894" t="s">
        <v>1601</v>
      </c>
      <c r="V144" s="1250">
        <v>5000000</v>
      </c>
      <c r="W144" s="1315">
        <v>61</v>
      </c>
      <c r="X144" s="1986" t="s">
        <v>2335</v>
      </c>
      <c r="Y144" s="3504"/>
      <c r="Z144" s="3504"/>
      <c r="AA144" s="2477"/>
      <c r="AB144" s="2477"/>
      <c r="AC144" s="2477"/>
      <c r="AD144" s="2477"/>
      <c r="AE144" s="2477"/>
      <c r="AF144" s="2477"/>
      <c r="AG144" s="2477"/>
      <c r="AH144" s="2477"/>
      <c r="AI144" s="2477"/>
      <c r="AJ144" s="3591"/>
      <c r="AK144" s="2477"/>
      <c r="AL144" s="2477"/>
      <c r="AM144" s="3591"/>
      <c r="AN144" s="2477"/>
      <c r="AO144" s="3537"/>
      <c r="AP144" s="3537"/>
      <c r="AQ144" s="3516"/>
    </row>
    <row r="145" spans="1:44" ht="45" x14ac:dyDescent="0.2">
      <c r="A145" s="871"/>
      <c r="B145" s="872"/>
      <c r="C145" s="873"/>
      <c r="D145" s="872"/>
      <c r="E145" s="872"/>
      <c r="F145" s="873"/>
      <c r="G145" s="882"/>
      <c r="H145" s="880"/>
      <c r="I145" s="881"/>
      <c r="J145" s="3544"/>
      <c r="K145" s="3539"/>
      <c r="L145" s="3505"/>
      <c r="M145" s="3505"/>
      <c r="N145" s="3505"/>
      <c r="O145" s="3505"/>
      <c r="P145" s="3539"/>
      <c r="Q145" s="3509"/>
      <c r="R145" s="3484"/>
      <c r="S145" s="3539"/>
      <c r="T145" s="3539"/>
      <c r="U145" s="894" t="s">
        <v>1602</v>
      </c>
      <c r="V145" s="1250">
        <v>8000000</v>
      </c>
      <c r="W145" s="1315">
        <v>61</v>
      </c>
      <c r="X145" s="1986" t="s">
        <v>2335</v>
      </c>
      <c r="Y145" s="3505"/>
      <c r="Z145" s="3505"/>
      <c r="AA145" s="2478"/>
      <c r="AB145" s="2478"/>
      <c r="AC145" s="2478"/>
      <c r="AD145" s="2478"/>
      <c r="AE145" s="2478"/>
      <c r="AF145" s="2478"/>
      <c r="AG145" s="2478"/>
      <c r="AH145" s="2478"/>
      <c r="AI145" s="2478"/>
      <c r="AJ145" s="3592"/>
      <c r="AK145" s="2478"/>
      <c r="AL145" s="2478"/>
      <c r="AM145" s="3592"/>
      <c r="AN145" s="2478"/>
      <c r="AO145" s="3538"/>
      <c r="AP145" s="3538"/>
      <c r="AQ145" s="3517"/>
    </row>
    <row r="146" spans="1:44" ht="36" customHeight="1" x14ac:dyDescent="0.2">
      <c r="A146" s="857"/>
      <c r="B146" s="858"/>
      <c r="C146" s="859"/>
      <c r="D146" s="858"/>
      <c r="E146" s="858"/>
      <c r="F146" s="859"/>
      <c r="G146" s="890">
        <v>43</v>
      </c>
      <c r="H146" s="863" t="s">
        <v>1603</v>
      </c>
      <c r="I146" s="863"/>
      <c r="J146" s="863"/>
      <c r="K146" s="864"/>
      <c r="L146" s="863"/>
      <c r="M146" s="863"/>
      <c r="N146" s="865"/>
      <c r="O146" s="863"/>
      <c r="P146" s="864"/>
      <c r="Q146" s="863"/>
      <c r="R146" s="891"/>
      <c r="S146" s="863"/>
      <c r="T146" s="864"/>
      <c r="U146" s="864"/>
      <c r="V146" s="892"/>
      <c r="W146" s="893"/>
      <c r="X146" s="865"/>
      <c r="Y146" s="865"/>
      <c r="Z146" s="865"/>
      <c r="AA146" s="865"/>
      <c r="AB146" s="865"/>
      <c r="AC146" s="865"/>
      <c r="AD146" s="865"/>
      <c r="AE146" s="865"/>
      <c r="AF146" s="865"/>
      <c r="AG146" s="865"/>
      <c r="AH146" s="865"/>
      <c r="AI146" s="865"/>
      <c r="AJ146" s="865"/>
      <c r="AK146" s="865"/>
      <c r="AL146" s="865"/>
      <c r="AM146" s="865"/>
      <c r="AN146" s="865"/>
      <c r="AO146" s="863"/>
      <c r="AP146" s="863"/>
      <c r="AQ146" s="870"/>
    </row>
    <row r="147" spans="1:44" ht="77.25" customHeight="1" x14ac:dyDescent="0.2">
      <c r="A147" s="895"/>
      <c r="B147" s="896"/>
      <c r="C147" s="897"/>
      <c r="D147" s="896"/>
      <c r="E147" s="896"/>
      <c r="F147" s="897"/>
      <c r="G147" s="898"/>
      <c r="H147" s="899"/>
      <c r="I147" s="900"/>
      <c r="J147" s="3527">
        <v>151</v>
      </c>
      <c r="K147" s="3556" t="s">
        <v>1604</v>
      </c>
      <c r="L147" s="3526" t="s">
        <v>1427</v>
      </c>
      <c r="M147" s="3526">
        <v>12</v>
      </c>
      <c r="N147" s="1307"/>
      <c r="O147" s="3503">
        <v>146</v>
      </c>
      <c r="P147" s="3518" t="s">
        <v>1605</v>
      </c>
      <c r="Q147" s="3543">
        <f>+(V147+V149+V148)/R147</f>
        <v>8.6171475688819082E-2</v>
      </c>
      <c r="R147" s="3244">
        <f>SUM(V147:V157)</f>
        <v>974800528</v>
      </c>
      <c r="S147" s="3518" t="s">
        <v>1606</v>
      </c>
      <c r="T147" s="3518" t="s">
        <v>1607</v>
      </c>
      <c r="U147" s="894" t="s">
        <v>1608</v>
      </c>
      <c r="V147" s="1250">
        <v>15000000</v>
      </c>
      <c r="W147" s="3577" t="s">
        <v>2190</v>
      </c>
      <c r="X147" s="1307"/>
      <c r="Y147" s="3587">
        <v>292684</v>
      </c>
      <c r="Z147" s="3503">
        <v>282326</v>
      </c>
      <c r="AA147" s="2476">
        <v>135912</v>
      </c>
      <c r="AB147" s="2476">
        <v>45122</v>
      </c>
      <c r="AC147" s="2476">
        <f t="shared" ref="AC147:AD147" si="1">AC135</f>
        <v>307101</v>
      </c>
      <c r="AD147" s="2476">
        <f t="shared" si="1"/>
        <v>86875</v>
      </c>
      <c r="AE147" s="2476">
        <v>2145</v>
      </c>
      <c r="AF147" s="2476">
        <v>12718</v>
      </c>
      <c r="AG147" s="2476">
        <v>26</v>
      </c>
      <c r="AH147" s="2476">
        <v>37</v>
      </c>
      <c r="AI147" s="2476" t="s">
        <v>1433</v>
      </c>
      <c r="AJ147" s="2476" t="s">
        <v>1433</v>
      </c>
      <c r="AK147" s="2476">
        <v>53164</v>
      </c>
      <c r="AL147" s="2476">
        <v>16982</v>
      </c>
      <c r="AM147" s="2476">
        <v>60013</v>
      </c>
      <c r="AN147" s="2476">
        <v>575010</v>
      </c>
      <c r="AO147" s="3580">
        <f>+AO135</f>
        <v>43467</v>
      </c>
      <c r="AP147" s="3580">
        <v>43830</v>
      </c>
      <c r="AQ147" s="3515" t="s">
        <v>1434</v>
      </c>
      <c r="AR147" s="1767"/>
    </row>
    <row r="148" spans="1:44" ht="105" x14ac:dyDescent="0.2">
      <c r="A148" s="895"/>
      <c r="B148" s="896"/>
      <c r="C148" s="897"/>
      <c r="D148" s="896"/>
      <c r="E148" s="896"/>
      <c r="F148" s="897"/>
      <c r="G148" s="901"/>
      <c r="H148" s="896"/>
      <c r="I148" s="897"/>
      <c r="J148" s="3528"/>
      <c r="K148" s="3586"/>
      <c r="L148" s="3526"/>
      <c r="M148" s="3526"/>
      <c r="N148" s="1308"/>
      <c r="O148" s="3504"/>
      <c r="P148" s="3519"/>
      <c r="Q148" s="3508"/>
      <c r="R148" s="3225"/>
      <c r="S148" s="3519"/>
      <c r="T148" s="3519"/>
      <c r="U148" s="894" t="s">
        <v>2191</v>
      </c>
      <c r="V148" s="1250">
        <v>45000000</v>
      </c>
      <c r="W148" s="3578"/>
      <c r="X148" s="1308" t="s">
        <v>1432</v>
      </c>
      <c r="Y148" s="3588"/>
      <c r="Z148" s="3504"/>
      <c r="AA148" s="2477"/>
      <c r="AB148" s="2477"/>
      <c r="AC148" s="2477"/>
      <c r="AD148" s="2477"/>
      <c r="AE148" s="2477"/>
      <c r="AF148" s="2477"/>
      <c r="AG148" s="2477"/>
      <c r="AH148" s="2477"/>
      <c r="AI148" s="2477"/>
      <c r="AJ148" s="2477"/>
      <c r="AK148" s="2477"/>
      <c r="AL148" s="2477"/>
      <c r="AM148" s="2477"/>
      <c r="AN148" s="2477"/>
      <c r="AO148" s="3581"/>
      <c r="AP148" s="3581"/>
      <c r="AQ148" s="3516"/>
      <c r="AR148" s="1769"/>
    </row>
    <row r="149" spans="1:44" ht="90" x14ac:dyDescent="0.2">
      <c r="A149" s="895"/>
      <c r="B149" s="896"/>
      <c r="C149" s="897"/>
      <c r="D149" s="896"/>
      <c r="E149" s="896"/>
      <c r="F149" s="897"/>
      <c r="G149" s="901"/>
      <c r="H149" s="896"/>
      <c r="I149" s="897"/>
      <c r="J149" s="3544"/>
      <c r="K149" s="3557"/>
      <c r="L149" s="3526"/>
      <c r="M149" s="3526"/>
      <c r="N149" s="1308"/>
      <c r="O149" s="3504"/>
      <c r="P149" s="3519"/>
      <c r="Q149" s="3509"/>
      <c r="R149" s="3225"/>
      <c r="S149" s="3519"/>
      <c r="T149" s="3539"/>
      <c r="U149" s="894" t="s">
        <v>2192</v>
      </c>
      <c r="V149" s="1250">
        <v>24000000</v>
      </c>
      <c r="W149" s="3579"/>
      <c r="X149" s="1308" t="s">
        <v>91</v>
      </c>
      <c r="Y149" s="3588"/>
      <c r="Z149" s="3504"/>
      <c r="AA149" s="2477"/>
      <c r="AB149" s="2477"/>
      <c r="AC149" s="2477"/>
      <c r="AD149" s="2477"/>
      <c r="AE149" s="2477"/>
      <c r="AF149" s="2477"/>
      <c r="AG149" s="2477"/>
      <c r="AH149" s="2477"/>
      <c r="AI149" s="2477"/>
      <c r="AJ149" s="2477"/>
      <c r="AK149" s="2477"/>
      <c r="AL149" s="2477"/>
      <c r="AM149" s="2477"/>
      <c r="AN149" s="2477"/>
      <c r="AO149" s="3581"/>
      <c r="AP149" s="3581"/>
      <c r="AQ149" s="3516"/>
      <c r="AR149" s="1769"/>
    </row>
    <row r="150" spans="1:44" ht="110.25" customHeight="1" x14ac:dyDescent="0.2">
      <c r="A150" s="895"/>
      <c r="B150" s="896"/>
      <c r="C150" s="897"/>
      <c r="D150" s="896"/>
      <c r="E150" s="896"/>
      <c r="F150" s="897"/>
      <c r="G150" s="901"/>
      <c r="H150" s="896"/>
      <c r="I150" s="897"/>
      <c r="J150" s="2051">
        <v>152</v>
      </c>
      <c r="K150" s="2052" t="s">
        <v>1609</v>
      </c>
      <c r="L150" s="1312" t="s">
        <v>1427</v>
      </c>
      <c r="M150" s="1312">
        <v>1</v>
      </c>
      <c r="N150" s="1308" t="s">
        <v>1610</v>
      </c>
      <c r="O150" s="3504"/>
      <c r="P150" s="3519"/>
      <c r="Q150" s="1263">
        <f>+(V150)/R147</f>
        <v>4.9240843250753757E-2</v>
      </c>
      <c r="R150" s="3225"/>
      <c r="S150" s="3519"/>
      <c r="T150" s="3518" t="s">
        <v>1611</v>
      </c>
      <c r="U150" s="894" t="s">
        <v>2193</v>
      </c>
      <c r="V150" s="1250">
        <v>48000000</v>
      </c>
      <c r="W150" s="1315">
        <v>61</v>
      </c>
      <c r="X150" s="1986" t="s">
        <v>2335</v>
      </c>
      <c r="Y150" s="3588"/>
      <c r="Z150" s="3504"/>
      <c r="AA150" s="2477"/>
      <c r="AB150" s="2477"/>
      <c r="AC150" s="2477"/>
      <c r="AD150" s="2477"/>
      <c r="AE150" s="2477"/>
      <c r="AF150" s="2477"/>
      <c r="AG150" s="2477"/>
      <c r="AH150" s="2477"/>
      <c r="AI150" s="2477"/>
      <c r="AJ150" s="2477"/>
      <c r="AK150" s="2477"/>
      <c r="AL150" s="2477"/>
      <c r="AM150" s="2477"/>
      <c r="AN150" s="2477"/>
      <c r="AO150" s="3581"/>
      <c r="AP150" s="3581"/>
      <c r="AQ150" s="3516"/>
    </row>
    <row r="151" spans="1:44" ht="75" x14ac:dyDescent="0.2">
      <c r="A151" s="895"/>
      <c r="B151" s="896"/>
      <c r="C151" s="897"/>
      <c r="D151" s="896"/>
      <c r="E151" s="896"/>
      <c r="F151" s="897"/>
      <c r="G151" s="901"/>
      <c r="H151" s="896"/>
      <c r="I151" s="897"/>
      <c r="J151" s="3564">
        <v>153</v>
      </c>
      <c r="K151" s="3556" t="s">
        <v>1612</v>
      </c>
      <c r="L151" s="3504" t="s">
        <v>1427</v>
      </c>
      <c r="M151" s="3504">
        <v>150</v>
      </c>
      <c r="N151" s="1308" t="s">
        <v>1613</v>
      </c>
      <c r="O151" s="3504"/>
      <c r="P151" s="3519"/>
      <c r="Q151" s="3543">
        <f>SUM(V151:V157)/R147</f>
        <v>0.86458768106042716</v>
      </c>
      <c r="R151" s="3225"/>
      <c r="S151" s="3519"/>
      <c r="T151" s="3519"/>
      <c r="U151" s="894" t="s">
        <v>1614</v>
      </c>
      <c r="V151" s="1250">
        <v>24000000</v>
      </c>
      <c r="W151" s="1315">
        <v>61</v>
      </c>
      <c r="X151" s="1988" t="s">
        <v>2335</v>
      </c>
      <c r="Y151" s="3588"/>
      <c r="Z151" s="3504"/>
      <c r="AA151" s="2477"/>
      <c r="AB151" s="2477"/>
      <c r="AC151" s="2477"/>
      <c r="AD151" s="2477"/>
      <c r="AE151" s="2477"/>
      <c r="AF151" s="2477"/>
      <c r="AG151" s="2477"/>
      <c r="AH151" s="2477"/>
      <c r="AI151" s="2477"/>
      <c r="AJ151" s="2477"/>
      <c r="AK151" s="2477"/>
      <c r="AL151" s="2477"/>
      <c r="AM151" s="2477"/>
      <c r="AN151" s="2477"/>
      <c r="AO151" s="3581"/>
      <c r="AP151" s="3581"/>
      <c r="AQ151" s="3516"/>
    </row>
    <row r="152" spans="1:44" ht="45" x14ac:dyDescent="0.2">
      <c r="A152" s="895"/>
      <c r="B152" s="896"/>
      <c r="C152" s="897"/>
      <c r="D152" s="896"/>
      <c r="E152" s="896"/>
      <c r="F152" s="897"/>
      <c r="G152" s="901"/>
      <c r="H152" s="896"/>
      <c r="I152" s="897"/>
      <c r="J152" s="3564"/>
      <c r="K152" s="3586"/>
      <c r="L152" s="3504"/>
      <c r="M152" s="3504"/>
      <c r="N152" s="1308"/>
      <c r="O152" s="3504"/>
      <c r="P152" s="3519"/>
      <c r="Q152" s="3508"/>
      <c r="R152" s="3225"/>
      <c r="S152" s="3519"/>
      <c r="T152" s="3519"/>
      <c r="U152" s="894" t="s">
        <v>1615</v>
      </c>
      <c r="V152" s="1250">
        <v>718800528</v>
      </c>
      <c r="W152" s="1315">
        <v>61</v>
      </c>
      <c r="X152" s="1988" t="s">
        <v>2335</v>
      </c>
      <c r="Y152" s="3588"/>
      <c r="Z152" s="3504"/>
      <c r="AA152" s="2477"/>
      <c r="AB152" s="2477"/>
      <c r="AC152" s="2477"/>
      <c r="AD152" s="2477"/>
      <c r="AE152" s="2477"/>
      <c r="AF152" s="2477"/>
      <c r="AG152" s="2477"/>
      <c r="AH152" s="2477"/>
      <c r="AI152" s="2477"/>
      <c r="AJ152" s="2477"/>
      <c r="AK152" s="2477"/>
      <c r="AL152" s="2477"/>
      <c r="AM152" s="2477"/>
      <c r="AN152" s="2477"/>
      <c r="AO152" s="3581"/>
      <c r="AP152" s="3581"/>
      <c r="AQ152" s="3516"/>
    </row>
    <row r="153" spans="1:44" ht="30" x14ac:dyDescent="0.2">
      <c r="A153" s="895"/>
      <c r="B153" s="896"/>
      <c r="C153" s="897"/>
      <c r="D153" s="896"/>
      <c r="E153" s="896"/>
      <c r="F153" s="897"/>
      <c r="G153" s="901"/>
      <c r="H153" s="896"/>
      <c r="I153" s="897"/>
      <c r="J153" s="3564"/>
      <c r="K153" s="3586"/>
      <c r="L153" s="3504"/>
      <c r="M153" s="3504"/>
      <c r="N153" s="1308"/>
      <c r="O153" s="3504"/>
      <c r="P153" s="3519"/>
      <c r="Q153" s="3508"/>
      <c r="R153" s="3225"/>
      <c r="S153" s="3519"/>
      <c r="T153" s="3519"/>
      <c r="U153" s="894" t="s">
        <v>1616</v>
      </c>
      <c r="V153" s="1250">
        <v>20000000</v>
      </c>
      <c r="W153" s="1315">
        <v>61</v>
      </c>
      <c r="X153" s="1988" t="s">
        <v>2335</v>
      </c>
      <c r="Y153" s="3588"/>
      <c r="Z153" s="3504"/>
      <c r="AA153" s="2477"/>
      <c r="AB153" s="2477"/>
      <c r="AC153" s="2477"/>
      <c r="AD153" s="2477"/>
      <c r="AE153" s="2477"/>
      <c r="AF153" s="2477"/>
      <c r="AG153" s="2477"/>
      <c r="AH153" s="2477"/>
      <c r="AI153" s="2477"/>
      <c r="AJ153" s="2477"/>
      <c r="AK153" s="2477"/>
      <c r="AL153" s="2477"/>
      <c r="AM153" s="2477"/>
      <c r="AN153" s="2477"/>
      <c r="AO153" s="3581"/>
      <c r="AP153" s="3581"/>
      <c r="AQ153" s="3516"/>
    </row>
    <row r="154" spans="1:44" ht="75" x14ac:dyDescent="0.2">
      <c r="A154" s="895"/>
      <c r="B154" s="896"/>
      <c r="C154" s="897"/>
      <c r="D154" s="896"/>
      <c r="E154" s="896"/>
      <c r="F154" s="897"/>
      <c r="G154" s="901"/>
      <c r="H154" s="896"/>
      <c r="I154" s="897"/>
      <c r="J154" s="3564"/>
      <c r="K154" s="3586"/>
      <c r="L154" s="3504"/>
      <c r="M154" s="3504"/>
      <c r="N154" s="1308"/>
      <c r="O154" s="3504"/>
      <c r="P154" s="3519"/>
      <c r="Q154" s="3508"/>
      <c r="R154" s="3225"/>
      <c r="S154" s="3519"/>
      <c r="T154" s="3519"/>
      <c r="U154" s="894" t="s">
        <v>1617</v>
      </c>
      <c r="V154" s="1250">
        <v>20000000</v>
      </c>
      <c r="W154" s="1315">
        <v>61</v>
      </c>
      <c r="X154" s="1988" t="s">
        <v>2335</v>
      </c>
      <c r="Y154" s="3588"/>
      <c r="Z154" s="3504"/>
      <c r="AA154" s="2477"/>
      <c r="AB154" s="2477"/>
      <c r="AC154" s="2477"/>
      <c r="AD154" s="2477"/>
      <c r="AE154" s="2477"/>
      <c r="AF154" s="2477"/>
      <c r="AG154" s="2477"/>
      <c r="AH154" s="2477"/>
      <c r="AI154" s="2477"/>
      <c r="AJ154" s="2477"/>
      <c r="AK154" s="2477"/>
      <c r="AL154" s="2477"/>
      <c r="AM154" s="2477"/>
      <c r="AN154" s="2477"/>
      <c r="AO154" s="3581"/>
      <c r="AP154" s="3581"/>
      <c r="AQ154" s="3516"/>
    </row>
    <row r="155" spans="1:44" ht="75" x14ac:dyDescent="0.2">
      <c r="A155" s="895"/>
      <c r="B155" s="896"/>
      <c r="C155" s="897"/>
      <c r="D155" s="896"/>
      <c r="E155" s="896"/>
      <c r="F155" s="897"/>
      <c r="G155" s="901"/>
      <c r="H155" s="896"/>
      <c r="I155" s="897"/>
      <c r="J155" s="3564"/>
      <c r="K155" s="3586"/>
      <c r="L155" s="3504"/>
      <c r="M155" s="3504"/>
      <c r="N155" s="930"/>
      <c r="O155" s="3504"/>
      <c r="P155" s="3519"/>
      <c r="Q155" s="3508"/>
      <c r="R155" s="3225"/>
      <c r="S155" s="3519"/>
      <c r="T155" s="3519"/>
      <c r="U155" s="894" t="s">
        <v>1618</v>
      </c>
      <c r="V155" s="1250">
        <v>20000000</v>
      </c>
      <c r="W155" s="1315">
        <v>61</v>
      </c>
      <c r="X155" s="1988" t="s">
        <v>2335</v>
      </c>
      <c r="Y155" s="3588"/>
      <c r="Z155" s="3504"/>
      <c r="AA155" s="2477"/>
      <c r="AB155" s="2477"/>
      <c r="AC155" s="2477"/>
      <c r="AD155" s="2477"/>
      <c r="AE155" s="2477"/>
      <c r="AF155" s="2477"/>
      <c r="AG155" s="2477"/>
      <c r="AH155" s="2477"/>
      <c r="AI155" s="2477"/>
      <c r="AJ155" s="2477"/>
      <c r="AK155" s="2477"/>
      <c r="AL155" s="2477"/>
      <c r="AM155" s="2477"/>
      <c r="AN155" s="2477"/>
      <c r="AO155" s="3581"/>
      <c r="AP155" s="3581"/>
      <c r="AQ155" s="3516"/>
    </row>
    <row r="156" spans="1:44" ht="45" customHeight="1" x14ac:dyDescent="0.2">
      <c r="A156" s="895"/>
      <c r="B156" s="896"/>
      <c r="C156" s="897"/>
      <c r="D156" s="896"/>
      <c r="E156" s="896"/>
      <c r="F156" s="897"/>
      <c r="G156" s="901"/>
      <c r="H156" s="896"/>
      <c r="I156" s="897"/>
      <c r="J156" s="3564"/>
      <c r="K156" s="3586"/>
      <c r="L156" s="3504"/>
      <c r="M156" s="3504"/>
      <c r="O156" s="3504"/>
      <c r="P156" s="3519"/>
      <c r="Q156" s="3508"/>
      <c r="R156" s="3225"/>
      <c r="S156" s="3519"/>
      <c r="T156" s="3519"/>
      <c r="U156" s="894" t="s">
        <v>1619</v>
      </c>
      <c r="V156" s="1250">
        <v>20000000</v>
      </c>
      <c r="W156" s="1315">
        <v>61</v>
      </c>
      <c r="X156" s="1988" t="s">
        <v>2335</v>
      </c>
      <c r="Y156" s="3588"/>
      <c r="Z156" s="3504"/>
      <c r="AA156" s="2477"/>
      <c r="AB156" s="2477"/>
      <c r="AC156" s="2477"/>
      <c r="AD156" s="2477"/>
      <c r="AE156" s="2477"/>
      <c r="AF156" s="2477"/>
      <c r="AG156" s="2477"/>
      <c r="AH156" s="2477"/>
      <c r="AI156" s="2477"/>
      <c r="AJ156" s="2477"/>
      <c r="AK156" s="2477"/>
      <c r="AL156" s="2477"/>
      <c r="AM156" s="2477"/>
      <c r="AN156" s="2477"/>
      <c r="AO156" s="3581"/>
      <c r="AP156" s="3581"/>
      <c r="AQ156" s="3516"/>
    </row>
    <row r="157" spans="1:44" ht="95.25" customHeight="1" x14ac:dyDescent="0.2">
      <c r="A157" s="871"/>
      <c r="B157" s="872"/>
      <c r="C157" s="873"/>
      <c r="D157" s="872"/>
      <c r="E157" s="872"/>
      <c r="F157" s="873"/>
      <c r="G157" s="882"/>
      <c r="H157" s="880"/>
      <c r="I157" s="881"/>
      <c r="J157" s="3564"/>
      <c r="K157" s="3557"/>
      <c r="L157" s="3505"/>
      <c r="M157" s="3505"/>
      <c r="N157" s="1309"/>
      <c r="O157" s="3505"/>
      <c r="P157" s="3539"/>
      <c r="Q157" s="3509"/>
      <c r="R157" s="3484"/>
      <c r="S157" s="3539"/>
      <c r="T157" s="3539"/>
      <c r="U157" s="894" t="s">
        <v>1620</v>
      </c>
      <c r="V157" s="1250">
        <v>20000000</v>
      </c>
      <c r="W157" s="1315">
        <v>20</v>
      </c>
      <c r="X157" s="1988" t="s">
        <v>91</v>
      </c>
      <c r="Y157" s="3589"/>
      <c r="Z157" s="3505"/>
      <c r="AA157" s="2478"/>
      <c r="AB157" s="2478"/>
      <c r="AC157" s="2478"/>
      <c r="AD157" s="2478"/>
      <c r="AE157" s="2478"/>
      <c r="AF157" s="2478"/>
      <c r="AG157" s="2478"/>
      <c r="AH157" s="2478"/>
      <c r="AI157" s="2478"/>
      <c r="AJ157" s="2478"/>
      <c r="AK157" s="2478"/>
      <c r="AL157" s="2478"/>
      <c r="AM157" s="2478"/>
      <c r="AN157" s="2478"/>
      <c r="AO157" s="3582"/>
      <c r="AP157" s="3582"/>
      <c r="AQ157" s="3517"/>
    </row>
    <row r="158" spans="1:44" ht="36" customHeight="1" x14ac:dyDescent="0.2">
      <c r="A158" s="857"/>
      <c r="B158" s="858"/>
      <c r="C158" s="859"/>
      <c r="D158" s="858"/>
      <c r="E158" s="858"/>
      <c r="F158" s="859"/>
      <c r="G158" s="890">
        <v>44</v>
      </c>
      <c r="H158" s="863" t="s">
        <v>1621</v>
      </c>
      <c r="I158" s="863"/>
      <c r="J158" s="863"/>
      <c r="K158" s="864"/>
      <c r="L158" s="863"/>
      <c r="M158" s="863"/>
      <c r="N158" s="865"/>
      <c r="O158" s="863"/>
      <c r="P158" s="864"/>
      <c r="Q158" s="863"/>
      <c r="R158" s="891"/>
      <c r="S158" s="863"/>
      <c r="T158" s="864"/>
      <c r="U158" s="863"/>
      <c r="V158" s="932"/>
      <c r="W158" s="893"/>
      <c r="X158" s="865"/>
      <c r="Y158" s="865"/>
      <c r="Z158" s="865"/>
      <c r="AA158" s="865"/>
      <c r="AB158" s="865"/>
      <c r="AC158" s="865"/>
      <c r="AD158" s="865"/>
      <c r="AE158" s="865"/>
      <c r="AF158" s="865"/>
      <c r="AG158" s="865"/>
      <c r="AH158" s="865"/>
      <c r="AI158" s="865"/>
      <c r="AJ158" s="865"/>
      <c r="AK158" s="865"/>
      <c r="AL158" s="865"/>
      <c r="AM158" s="865"/>
      <c r="AN158" s="865"/>
      <c r="AO158" s="865"/>
      <c r="AP158" s="863"/>
      <c r="AQ158" s="870"/>
    </row>
    <row r="159" spans="1:44" ht="75" x14ac:dyDescent="0.2">
      <c r="A159" s="871"/>
      <c r="B159" s="872"/>
      <c r="C159" s="873"/>
      <c r="D159" s="872"/>
      <c r="E159" s="872"/>
      <c r="F159" s="873"/>
      <c r="G159" s="874"/>
      <c r="H159" s="875"/>
      <c r="I159" s="876"/>
      <c r="J159" s="3527">
        <v>154</v>
      </c>
      <c r="K159" s="3518" t="s">
        <v>1622</v>
      </c>
      <c r="L159" s="3503" t="s">
        <v>1427</v>
      </c>
      <c r="M159" s="3503">
        <v>5</v>
      </c>
      <c r="N159" s="3503" t="s">
        <v>2194</v>
      </c>
      <c r="O159" s="3503">
        <v>148</v>
      </c>
      <c r="P159" s="3518" t="s">
        <v>1623</v>
      </c>
      <c r="Q159" s="3543">
        <f>(V159++V164+V160+V161+V162+V163)/R159</f>
        <v>0.15942028985507245</v>
      </c>
      <c r="R159" s="3244">
        <f>SUM(V159:V186)</f>
        <v>276000000</v>
      </c>
      <c r="S159" s="3518" t="s">
        <v>1624</v>
      </c>
      <c r="T159" s="3518" t="s">
        <v>1625</v>
      </c>
      <c r="U159" s="894" t="s">
        <v>2195</v>
      </c>
      <c r="V159" s="1250">
        <v>4000000</v>
      </c>
      <c r="W159" s="1315">
        <v>61</v>
      </c>
      <c r="X159" s="1988" t="s">
        <v>2335</v>
      </c>
      <c r="Y159" s="3577">
        <v>292684</v>
      </c>
      <c r="Z159" s="3577">
        <v>282326</v>
      </c>
      <c r="AA159" s="2476" t="s">
        <v>1433</v>
      </c>
      <c r="AB159" s="2476" t="s">
        <v>1433</v>
      </c>
      <c r="AC159" s="3607" t="s">
        <v>1433</v>
      </c>
      <c r="AD159" s="2476" t="s">
        <v>1433</v>
      </c>
      <c r="AE159" s="2476">
        <v>2145</v>
      </c>
      <c r="AF159" s="2476">
        <v>12718</v>
      </c>
      <c r="AG159" s="2476">
        <v>26</v>
      </c>
      <c r="AH159" s="2476">
        <v>37</v>
      </c>
      <c r="AI159" s="2476" t="s">
        <v>1433</v>
      </c>
      <c r="AJ159" s="2476" t="s">
        <v>1433</v>
      </c>
      <c r="AK159" s="2476">
        <v>53164</v>
      </c>
      <c r="AL159" s="2476">
        <v>16982</v>
      </c>
      <c r="AM159" s="2476">
        <v>60013</v>
      </c>
      <c r="AN159" s="2476">
        <v>575010</v>
      </c>
      <c r="AO159" s="3580">
        <v>43467</v>
      </c>
      <c r="AP159" s="3580">
        <v>43830</v>
      </c>
      <c r="AQ159" s="3583" t="s">
        <v>1434</v>
      </c>
      <c r="AR159" s="1767"/>
    </row>
    <row r="160" spans="1:44" ht="45" x14ac:dyDescent="0.2">
      <c r="A160" s="871"/>
      <c r="B160" s="872"/>
      <c r="C160" s="873"/>
      <c r="D160" s="872"/>
      <c r="E160" s="872"/>
      <c r="F160" s="873"/>
      <c r="G160" s="879"/>
      <c r="H160" s="872"/>
      <c r="I160" s="873"/>
      <c r="J160" s="3528"/>
      <c r="K160" s="3519"/>
      <c r="L160" s="3504"/>
      <c r="M160" s="3504"/>
      <c r="N160" s="3504"/>
      <c r="O160" s="3504"/>
      <c r="P160" s="3519"/>
      <c r="Q160" s="3508"/>
      <c r="R160" s="3225"/>
      <c r="S160" s="3519"/>
      <c r="T160" s="3519"/>
      <c r="U160" s="894" t="s">
        <v>2196</v>
      </c>
      <c r="V160" s="1250">
        <v>3000000</v>
      </c>
      <c r="W160" s="1315">
        <v>61</v>
      </c>
      <c r="X160" s="1988" t="s">
        <v>2335</v>
      </c>
      <c r="Y160" s="3578"/>
      <c r="Z160" s="3578"/>
      <c r="AA160" s="2477"/>
      <c r="AB160" s="2477"/>
      <c r="AC160" s="3608"/>
      <c r="AD160" s="2477"/>
      <c r="AE160" s="2477"/>
      <c r="AF160" s="2477"/>
      <c r="AG160" s="2477"/>
      <c r="AH160" s="2477"/>
      <c r="AI160" s="2477"/>
      <c r="AJ160" s="2477"/>
      <c r="AK160" s="2477"/>
      <c r="AL160" s="2477"/>
      <c r="AM160" s="2477"/>
      <c r="AN160" s="2477"/>
      <c r="AO160" s="3581"/>
      <c r="AP160" s="3581"/>
      <c r="AQ160" s="3584"/>
      <c r="AR160" s="1769"/>
    </row>
    <row r="161" spans="1:47" ht="60" x14ac:dyDescent="0.2">
      <c r="A161" s="871"/>
      <c r="B161" s="872"/>
      <c r="C161" s="873"/>
      <c r="D161" s="872"/>
      <c r="E161" s="872"/>
      <c r="F161" s="873"/>
      <c r="G161" s="879"/>
      <c r="H161" s="872"/>
      <c r="I161" s="873"/>
      <c r="J161" s="3528"/>
      <c r="K161" s="3519"/>
      <c r="L161" s="3504"/>
      <c r="M161" s="3504"/>
      <c r="N161" s="3504"/>
      <c r="O161" s="3504"/>
      <c r="P161" s="3519"/>
      <c r="Q161" s="3508"/>
      <c r="R161" s="3225"/>
      <c r="S161" s="3519"/>
      <c r="T161" s="3519"/>
      <c r="U161" s="894" t="s">
        <v>2197</v>
      </c>
      <c r="V161" s="1250">
        <v>16000000</v>
      </c>
      <c r="W161" s="1315">
        <v>61</v>
      </c>
      <c r="X161" s="1988" t="s">
        <v>2335</v>
      </c>
      <c r="Y161" s="3578"/>
      <c r="Z161" s="3578"/>
      <c r="AA161" s="2477"/>
      <c r="AB161" s="2477"/>
      <c r="AC161" s="3608"/>
      <c r="AD161" s="2477"/>
      <c r="AE161" s="2477"/>
      <c r="AF161" s="2477"/>
      <c r="AG161" s="2477"/>
      <c r="AH161" s="2477"/>
      <c r="AI161" s="2477"/>
      <c r="AJ161" s="2477"/>
      <c r="AK161" s="2477"/>
      <c r="AL161" s="2477"/>
      <c r="AM161" s="2477"/>
      <c r="AN161" s="2477"/>
      <c r="AO161" s="3581"/>
      <c r="AP161" s="3581"/>
      <c r="AQ161" s="3584"/>
      <c r="AR161" s="1769"/>
    </row>
    <row r="162" spans="1:47" ht="45" x14ac:dyDescent="0.2">
      <c r="A162" s="871"/>
      <c r="B162" s="872"/>
      <c r="C162" s="873"/>
      <c r="D162" s="872"/>
      <c r="E162" s="872"/>
      <c r="F162" s="873"/>
      <c r="G162" s="879"/>
      <c r="H162" s="872"/>
      <c r="I162" s="873"/>
      <c r="J162" s="3528"/>
      <c r="K162" s="3519"/>
      <c r="L162" s="3504"/>
      <c r="M162" s="3504"/>
      <c r="N162" s="3504"/>
      <c r="O162" s="3504"/>
      <c r="P162" s="3519"/>
      <c r="Q162" s="3508"/>
      <c r="R162" s="3225"/>
      <c r="S162" s="3519"/>
      <c r="T162" s="3519"/>
      <c r="U162" s="894" t="s">
        <v>2198</v>
      </c>
      <c r="V162" s="1250">
        <v>6000000</v>
      </c>
      <c r="W162" s="1315">
        <v>61</v>
      </c>
      <c r="X162" s="1988" t="s">
        <v>2335</v>
      </c>
      <c r="Y162" s="3578"/>
      <c r="Z162" s="3578"/>
      <c r="AA162" s="2477"/>
      <c r="AB162" s="2477"/>
      <c r="AC162" s="3608"/>
      <c r="AD162" s="2477"/>
      <c r="AE162" s="2477"/>
      <c r="AF162" s="2477"/>
      <c r="AG162" s="2477"/>
      <c r="AH162" s="2477"/>
      <c r="AI162" s="2477"/>
      <c r="AJ162" s="2477"/>
      <c r="AK162" s="2477"/>
      <c r="AL162" s="2477"/>
      <c r="AM162" s="2477"/>
      <c r="AN162" s="2477"/>
      <c r="AO162" s="3581"/>
      <c r="AP162" s="3581"/>
      <c r="AQ162" s="3584"/>
    </row>
    <row r="163" spans="1:47" ht="135" x14ac:dyDescent="0.2">
      <c r="A163" s="871"/>
      <c r="B163" s="872"/>
      <c r="C163" s="873"/>
      <c r="D163" s="872"/>
      <c r="E163" s="872"/>
      <c r="F163" s="873"/>
      <c r="G163" s="879"/>
      <c r="H163" s="872"/>
      <c r="I163" s="873"/>
      <c r="J163" s="3528"/>
      <c r="K163" s="3519"/>
      <c r="L163" s="3504"/>
      <c r="M163" s="3504"/>
      <c r="N163" s="3504"/>
      <c r="O163" s="3504"/>
      <c r="P163" s="3519"/>
      <c r="Q163" s="3508"/>
      <c r="R163" s="3225"/>
      <c r="S163" s="3519"/>
      <c r="T163" s="3519"/>
      <c r="U163" s="894" t="s">
        <v>2199</v>
      </c>
      <c r="V163" s="1250">
        <v>3000000</v>
      </c>
      <c r="W163" s="1315">
        <v>61</v>
      </c>
      <c r="X163" s="1988" t="s">
        <v>2335</v>
      </c>
      <c r="Y163" s="3578"/>
      <c r="Z163" s="3578"/>
      <c r="AA163" s="2477"/>
      <c r="AB163" s="2477"/>
      <c r="AC163" s="3608"/>
      <c r="AD163" s="2477"/>
      <c r="AE163" s="2477"/>
      <c r="AF163" s="2477"/>
      <c r="AG163" s="2477"/>
      <c r="AH163" s="2477"/>
      <c r="AI163" s="2477"/>
      <c r="AJ163" s="2477"/>
      <c r="AK163" s="2477"/>
      <c r="AL163" s="2477"/>
      <c r="AM163" s="2477"/>
      <c r="AN163" s="2477"/>
      <c r="AO163" s="3581"/>
      <c r="AP163" s="3581"/>
      <c r="AQ163" s="3584"/>
    </row>
    <row r="164" spans="1:47" ht="105" x14ac:dyDescent="0.2">
      <c r="A164" s="871"/>
      <c r="B164" s="872"/>
      <c r="C164" s="873"/>
      <c r="D164" s="872"/>
      <c r="E164" s="872"/>
      <c r="F164" s="873"/>
      <c r="G164" s="879"/>
      <c r="H164" s="872"/>
      <c r="I164" s="873"/>
      <c r="J164" s="3544"/>
      <c r="K164" s="3539"/>
      <c r="L164" s="3505"/>
      <c r="M164" s="3505"/>
      <c r="N164" s="3504"/>
      <c r="O164" s="3504"/>
      <c r="P164" s="3519"/>
      <c r="Q164" s="3509"/>
      <c r="R164" s="3225"/>
      <c r="S164" s="3519"/>
      <c r="T164" s="3539"/>
      <c r="U164" s="894" t="s">
        <v>2200</v>
      </c>
      <c r="V164" s="1250">
        <v>12000000</v>
      </c>
      <c r="W164" s="1315">
        <v>61</v>
      </c>
      <c r="X164" s="1988" t="s">
        <v>2335</v>
      </c>
      <c r="Y164" s="3578"/>
      <c r="Z164" s="3578"/>
      <c r="AA164" s="2477"/>
      <c r="AB164" s="2477"/>
      <c r="AC164" s="3608"/>
      <c r="AD164" s="2477"/>
      <c r="AE164" s="2477"/>
      <c r="AF164" s="2477"/>
      <c r="AG164" s="2477"/>
      <c r="AH164" s="2477"/>
      <c r="AI164" s="2477"/>
      <c r="AJ164" s="2477"/>
      <c r="AK164" s="2477"/>
      <c r="AL164" s="2477"/>
      <c r="AM164" s="2477"/>
      <c r="AN164" s="2477"/>
      <c r="AO164" s="3581"/>
      <c r="AP164" s="3581"/>
      <c r="AQ164" s="3584"/>
    </row>
    <row r="165" spans="1:47" ht="75" x14ac:dyDescent="0.2">
      <c r="A165" s="871"/>
      <c r="B165" s="872"/>
      <c r="C165" s="873"/>
      <c r="D165" s="872"/>
      <c r="E165" s="872"/>
      <c r="F165" s="873"/>
      <c r="G165" s="879"/>
      <c r="H165" s="872"/>
      <c r="I165" s="873"/>
      <c r="J165" s="3527">
        <v>155</v>
      </c>
      <c r="K165" s="3518" t="s">
        <v>1626</v>
      </c>
      <c r="L165" s="3503" t="s">
        <v>1427</v>
      </c>
      <c r="M165" s="3503">
        <v>1</v>
      </c>
      <c r="N165" s="3504"/>
      <c r="O165" s="3504"/>
      <c r="P165" s="3519"/>
      <c r="Q165" s="3543">
        <f>(V165+V171+V172+V166+V167+V168+V169+V170)/R159</f>
        <v>0.30434782608695654</v>
      </c>
      <c r="R165" s="3225"/>
      <c r="S165" s="3519"/>
      <c r="T165" s="3518" t="s">
        <v>1627</v>
      </c>
      <c r="U165" s="894" t="s">
        <v>1628</v>
      </c>
      <c r="V165" s="1250">
        <v>1000000</v>
      </c>
      <c r="W165" s="1315">
        <v>61</v>
      </c>
      <c r="X165" s="1988" t="s">
        <v>2335</v>
      </c>
      <c r="Y165" s="3578"/>
      <c r="Z165" s="3578"/>
      <c r="AA165" s="2477"/>
      <c r="AB165" s="2477"/>
      <c r="AC165" s="3608"/>
      <c r="AD165" s="2477"/>
      <c r="AE165" s="2477"/>
      <c r="AF165" s="2477"/>
      <c r="AG165" s="2477"/>
      <c r="AH165" s="2477"/>
      <c r="AI165" s="2477"/>
      <c r="AJ165" s="2477"/>
      <c r="AK165" s="2477"/>
      <c r="AL165" s="2477"/>
      <c r="AM165" s="2477"/>
      <c r="AN165" s="2477"/>
      <c r="AO165" s="3581"/>
      <c r="AP165" s="3581"/>
      <c r="AQ165" s="3584"/>
    </row>
    <row r="166" spans="1:47" ht="105" x14ac:dyDescent="0.2">
      <c r="A166" s="871"/>
      <c r="B166" s="872"/>
      <c r="C166" s="873"/>
      <c r="D166" s="872"/>
      <c r="E166" s="872"/>
      <c r="F166" s="873"/>
      <c r="G166" s="879"/>
      <c r="H166" s="872"/>
      <c r="I166" s="873"/>
      <c r="J166" s="3528"/>
      <c r="K166" s="3519"/>
      <c r="L166" s="3504"/>
      <c r="M166" s="3504"/>
      <c r="N166" s="3504"/>
      <c r="O166" s="3504"/>
      <c r="P166" s="3519"/>
      <c r="Q166" s="3508"/>
      <c r="R166" s="3225"/>
      <c r="S166" s="3519"/>
      <c r="T166" s="3519"/>
      <c r="U166" s="894" t="s">
        <v>1629</v>
      </c>
      <c r="V166" s="1250">
        <v>18000000</v>
      </c>
      <c r="W166" s="1315">
        <v>61</v>
      </c>
      <c r="X166" s="1988" t="s">
        <v>2335</v>
      </c>
      <c r="Y166" s="3578"/>
      <c r="Z166" s="3578"/>
      <c r="AA166" s="2477"/>
      <c r="AB166" s="2477"/>
      <c r="AC166" s="3608"/>
      <c r="AD166" s="2477"/>
      <c r="AE166" s="2477"/>
      <c r="AF166" s="2477"/>
      <c r="AG166" s="2477"/>
      <c r="AH166" s="2477"/>
      <c r="AI166" s="2477"/>
      <c r="AJ166" s="2477"/>
      <c r="AK166" s="2477"/>
      <c r="AL166" s="2477"/>
      <c r="AM166" s="2477"/>
      <c r="AN166" s="2477"/>
      <c r="AO166" s="3581"/>
      <c r="AP166" s="3581"/>
      <c r="AQ166" s="3584"/>
    </row>
    <row r="167" spans="1:47" ht="45" x14ac:dyDescent="0.2">
      <c r="A167" s="871"/>
      <c r="B167" s="872"/>
      <c r="C167" s="873"/>
      <c r="D167" s="872"/>
      <c r="E167" s="872"/>
      <c r="F167" s="873"/>
      <c r="G167" s="879"/>
      <c r="H167" s="872"/>
      <c r="I167" s="873"/>
      <c r="J167" s="3528"/>
      <c r="K167" s="3519"/>
      <c r="L167" s="3504"/>
      <c r="M167" s="3504"/>
      <c r="N167" s="3504"/>
      <c r="O167" s="3504"/>
      <c r="P167" s="3519"/>
      <c r="Q167" s="3508"/>
      <c r="R167" s="3225"/>
      <c r="S167" s="3519"/>
      <c r="T167" s="3519"/>
      <c r="U167" s="894" t="s">
        <v>2201</v>
      </c>
      <c r="V167" s="1250">
        <v>45000000</v>
      </c>
      <c r="W167" s="1315">
        <v>61</v>
      </c>
      <c r="X167" s="1988" t="s">
        <v>2335</v>
      </c>
      <c r="Y167" s="3578"/>
      <c r="Z167" s="3578"/>
      <c r="AA167" s="2477"/>
      <c r="AB167" s="2477"/>
      <c r="AC167" s="3608"/>
      <c r="AD167" s="2477"/>
      <c r="AE167" s="2477"/>
      <c r="AF167" s="2477"/>
      <c r="AG167" s="2477"/>
      <c r="AH167" s="2477"/>
      <c r="AI167" s="2477"/>
      <c r="AJ167" s="2477"/>
      <c r="AK167" s="2477"/>
      <c r="AL167" s="2477"/>
      <c r="AM167" s="2477"/>
      <c r="AN167" s="2477"/>
      <c r="AO167" s="3581"/>
      <c r="AP167" s="3581"/>
      <c r="AQ167" s="3584"/>
    </row>
    <row r="168" spans="1:47" ht="45" x14ac:dyDescent="0.2">
      <c r="A168" s="871"/>
      <c r="B168" s="872"/>
      <c r="C168" s="873"/>
      <c r="D168" s="872"/>
      <c r="E168" s="872"/>
      <c r="F168" s="873"/>
      <c r="G168" s="879"/>
      <c r="H168" s="872"/>
      <c r="I168" s="873"/>
      <c r="J168" s="3528"/>
      <c r="K168" s="3519"/>
      <c r="L168" s="3504"/>
      <c r="M168" s="3504"/>
      <c r="N168" s="3504"/>
      <c r="O168" s="3504"/>
      <c r="P168" s="3519"/>
      <c r="Q168" s="3508"/>
      <c r="R168" s="3225"/>
      <c r="S168" s="3519"/>
      <c r="T168" s="3519"/>
      <c r="U168" s="894" t="s">
        <v>1630</v>
      </c>
      <c r="V168" s="1250">
        <v>1000000</v>
      </c>
      <c r="W168" s="1315">
        <v>61</v>
      </c>
      <c r="X168" s="1988" t="s">
        <v>2335</v>
      </c>
      <c r="Y168" s="3578"/>
      <c r="Z168" s="3578"/>
      <c r="AA168" s="2477"/>
      <c r="AB168" s="2477"/>
      <c r="AC168" s="3608"/>
      <c r="AD168" s="2477"/>
      <c r="AE168" s="2477"/>
      <c r="AF168" s="2477"/>
      <c r="AG168" s="2477"/>
      <c r="AH168" s="2477"/>
      <c r="AI168" s="2477"/>
      <c r="AJ168" s="2477"/>
      <c r="AK168" s="2477"/>
      <c r="AL168" s="2477"/>
      <c r="AM168" s="2477"/>
      <c r="AN168" s="2477"/>
      <c r="AO168" s="3581"/>
      <c r="AP168" s="3581"/>
      <c r="AQ168" s="3584"/>
    </row>
    <row r="169" spans="1:47" ht="60" x14ac:dyDescent="0.2">
      <c r="A169" s="871"/>
      <c r="B169" s="872"/>
      <c r="C169" s="873"/>
      <c r="D169" s="872"/>
      <c r="E169" s="872"/>
      <c r="F169" s="873"/>
      <c r="G169" s="879"/>
      <c r="H169" s="872"/>
      <c r="I169" s="873"/>
      <c r="J169" s="3528"/>
      <c r="K169" s="3519"/>
      <c r="L169" s="3504"/>
      <c r="M169" s="3504"/>
      <c r="N169" s="3504"/>
      <c r="O169" s="3504"/>
      <c r="P169" s="3519"/>
      <c r="Q169" s="3508"/>
      <c r="R169" s="3225"/>
      <c r="S169" s="3519"/>
      <c r="T169" s="3519"/>
      <c r="U169" s="894" t="s">
        <v>1631</v>
      </c>
      <c r="V169" s="1250">
        <v>1000000</v>
      </c>
      <c r="W169" s="1315">
        <v>61</v>
      </c>
      <c r="X169" s="1988" t="s">
        <v>2335</v>
      </c>
      <c r="Y169" s="3578"/>
      <c r="Z169" s="3578"/>
      <c r="AA169" s="2477"/>
      <c r="AB169" s="2477"/>
      <c r="AC169" s="3608"/>
      <c r="AD169" s="2477"/>
      <c r="AE169" s="2477"/>
      <c r="AF169" s="2477"/>
      <c r="AG169" s="2477"/>
      <c r="AH169" s="2477"/>
      <c r="AI169" s="2477"/>
      <c r="AJ169" s="2477"/>
      <c r="AK169" s="2477"/>
      <c r="AL169" s="2477"/>
      <c r="AM169" s="2477"/>
      <c r="AN169" s="2477"/>
      <c r="AO169" s="3581"/>
      <c r="AP169" s="3581"/>
      <c r="AQ169" s="3584"/>
    </row>
    <row r="170" spans="1:47" ht="60" x14ac:dyDescent="0.2">
      <c r="A170" s="871"/>
      <c r="B170" s="872"/>
      <c r="C170" s="873"/>
      <c r="D170" s="872"/>
      <c r="E170" s="872"/>
      <c r="F170" s="873"/>
      <c r="G170" s="879"/>
      <c r="H170" s="872"/>
      <c r="I170" s="873"/>
      <c r="J170" s="3528"/>
      <c r="K170" s="3519"/>
      <c r="L170" s="3504"/>
      <c r="M170" s="3504"/>
      <c r="N170" s="3504"/>
      <c r="O170" s="3504"/>
      <c r="P170" s="3519"/>
      <c r="Q170" s="3508"/>
      <c r="R170" s="3225"/>
      <c r="S170" s="3519"/>
      <c r="T170" s="3519"/>
      <c r="U170" s="894" t="s">
        <v>1632</v>
      </c>
      <c r="V170" s="1250">
        <v>13500000</v>
      </c>
      <c r="W170" s="1315">
        <v>61</v>
      </c>
      <c r="X170" s="1988" t="s">
        <v>2335</v>
      </c>
      <c r="Y170" s="3578"/>
      <c r="Z170" s="3578"/>
      <c r="AA170" s="2477"/>
      <c r="AB170" s="2477"/>
      <c r="AC170" s="3608"/>
      <c r="AD170" s="2477"/>
      <c r="AE170" s="2477"/>
      <c r="AF170" s="2477"/>
      <c r="AG170" s="2477"/>
      <c r="AH170" s="2477"/>
      <c r="AI170" s="2477"/>
      <c r="AJ170" s="2477"/>
      <c r="AK170" s="2477"/>
      <c r="AL170" s="2477"/>
      <c r="AM170" s="2477"/>
      <c r="AN170" s="2477"/>
      <c r="AO170" s="3581"/>
      <c r="AP170" s="3581"/>
      <c r="AQ170" s="3584"/>
    </row>
    <row r="171" spans="1:47" ht="45" x14ac:dyDescent="0.2">
      <c r="A171" s="871"/>
      <c r="B171" s="872"/>
      <c r="C171" s="873"/>
      <c r="D171" s="872"/>
      <c r="E171" s="872"/>
      <c r="F171" s="873"/>
      <c r="G171" s="879"/>
      <c r="H171" s="872"/>
      <c r="I171" s="873"/>
      <c r="J171" s="3528"/>
      <c r="K171" s="3519"/>
      <c r="L171" s="3504"/>
      <c r="M171" s="3504"/>
      <c r="N171" s="3504"/>
      <c r="O171" s="3504"/>
      <c r="P171" s="3519"/>
      <c r="Q171" s="3508"/>
      <c r="R171" s="3225"/>
      <c r="S171" s="3519"/>
      <c r="T171" s="3519"/>
      <c r="U171" s="894" t="s">
        <v>2202</v>
      </c>
      <c r="V171" s="1250">
        <v>3500000</v>
      </c>
      <c r="W171" s="1315">
        <v>61</v>
      </c>
      <c r="X171" s="1988" t="s">
        <v>2335</v>
      </c>
      <c r="Y171" s="3578"/>
      <c r="Z171" s="3578"/>
      <c r="AA171" s="2477"/>
      <c r="AB171" s="2477"/>
      <c r="AC171" s="3608"/>
      <c r="AD171" s="2477"/>
      <c r="AE171" s="2477"/>
      <c r="AF171" s="2477"/>
      <c r="AG171" s="2477"/>
      <c r="AH171" s="2477"/>
      <c r="AI171" s="2477"/>
      <c r="AJ171" s="2477"/>
      <c r="AK171" s="2477"/>
      <c r="AL171" s="2477"/>
      <c r="AM171" s="2477"/>
      <c r="AN171" s="2477"/>
      <c r="AO171" s="3581"/>
      <c r="AP171" s="3581"/>
      <c r="AQ171" s="3584"/>
    </row>
    <row r="172" spans="1:47" ht="45" x14ac:dyDescent="0.2">
      <c r="A172" s="871"/>
      <c r="B172" s="872"/>
      <c r="C172" s="873"/>
      <c r="D172" s="872"/>
      <c r="E172" s="872"/>
      <c r="F172" s="873"/>
      <c r="G172" s="879"/>
      <c r="H172" s="872"/>
      <c r="I172" s="873"/>
      <c r="J172" s="3544"/>
      <c r="K172" s="3539"/>
      <c r="L172" s="3505"/>
      <c r="M172" s="3505"/>
      <c r="N172" s="3504"/>
      <c r="O172" s="3504"/>
      <c r="P172" s="3519"/>
      <c r="Q172" s="3509"/>
      <c r="R172" s="3225"/>
      <c r="S172" s="3519"/>
      <c r="T172" s="3539"/>
      <c r="U172" s="894" t="s">
        <v>1633</v>
      </c>
      <c r="V172" s="1250">
        <v>1000000</v>
      </c>
      <c r="W172" s="1315">
        <v>61</v>
      </c>
      <c r="X172" s="1988" t="s">
        <v>2335</v>
      </c>
      <c r="Y172" s="3578"/>
      <c r="Z172" s="3578"/>
      <c r="AA172" s="2477"/>
      <c r="AB172" s="2477"/>
      <c r="AC172" s="3608"/>
      <c r="AD172" s="2477"/>
      <c r="AE172" s="2477"/>
      <c r="AF172" s="2477"/>
      <c r="AG172" s="2477"/>
      <c r="AH172" s="2477"/>
      <c r="AI172" s="2477"/>
      <c r="AJ172" s="2477"/>
      <c r="AK172" s="2477"/>
      <c r="AL172" s="2477"/>
      <c r="AM172" s="2477"/>
      <c r="AN172" s="2477"/>
      <c r="AO172" s="3581"/>
      <c r="AP172" s="3581"/>
      <c r="AQ172" s="3584"/>
    </row>
    <row r="173" spans="1:47" ht="75" x14ac:dyDescent="0.2">
      <c r="A173" s="871"/>
      <c r="B173" s="872"/>
      <c r="C173" s="873"/>
      <c r="D173" s="872"/>
      <c r="E173" s="872"/>
      <c r="F173" s="873"/>
      <c r="G173" s="879"/>
      <c r="H173" s="872"/>
      <c r="I173" s="873"/>
      <c r="J173" s="3527">
        <v>156</v>
      </c>
      <c r="K173" s="3518" t="s">
        <v>1634</v>
      </c>
      <c r="L173" s="3503" t="s">
        <v>1427</v>
      </c>
      <c r="M173" s="3503">
        <v>12</v>
      </c>
      <c r="N173" s="3504"/>
      <c r="O173" s="3504"/>
      <c r="P173" s="3519"/>
      <c r="Q173" s="3543">
        <f>(V173+V174+V175+V176+V177+V178)/R159</f>
        <v>0.33333333333333331</v>
      </c>
      <c r="R173" s="3225"/>
      <c r="S173" s="3519"/>
      <c r="T173" s="3518" t="s">
        <v>1635</v>
      </c>
      <c r="U173" s="894" t="s">
        <v>2203</v>
      </c>
      <c r="V173" s="1250">
        <v>20000000</v>
      </c>
      <c r="W173" s="1315">
        <v>61</v>
      </c>
      <c r="X173" s="1988" t="s">
        <v>2335</v>
      </c>
      <c r="Y173" s="3578"/>
      <c r="Z173" s="3578"/>
      <c r="AA173" s="2477"/>
      <c r="AB173" s="2477"/>
      <c r="AC173" s="3608"/>
      <c r="AD173" s="2477"/>
      <c r="AE173" s="2477"/>
      <c r="AF173" s="2477"/>
      <c r="AG173" s="2477"/>
      <c r="AH173" s="2477"/>
      <c r="AI173" s="2477"/>
      <c r="AJ173" s="2477"/>
      <c r="AK173" s="2477"/>
      <c r="AL173" s="2477"/>
      <c r="AM173" s="2477"/>
      <c r="AN173" s="2477"/>
      <c r="AO173" s="3581"/>
      <c r="AP173" s="3581"/>
      <c r="AQ173" s="3584"/>
    </row>
    <row r="174" spans="1:47" ht="75" x14ac:dyDescent="0.2">
      <c r="A174" s="871"/>
      <c r="B174" s="872"/>
      <c r="C174" s="873"/>
      <c r="D174" s="872"/>
      <c r="E174" s="872"/>
      <c r="F174" s="873"/>
      <c r="G174" s="879"/>
      <c r="H174" s="872"/>
      <c r="I174" s="873"/>
      <c r="J174" s="3528"/>
      <c r="K174" s="3519"/>
      <c r="L174" s="3504"/>
      <c r="M174" s="3504"/>
      <c r="N174" s="3504"/>
      <c r="O174" s="3504"/>
      <c r="P174" s="3519"/>
      <c r="Q174" s="3508"/>
      <c r="R174" s="3225"/>
      <c r="S174" s="3519"/>
      <c r="T174" s="3519"/>
      <c r="U174" s="894" t="s">
        <v>2204</v>
      </c>
      <c r="V174" s="1250">
        <v>20000000</v>
      </c>
      <c r="W174" s="1315">
        <v>61</v>
      </c>
      <c r="X174" s="1988" t="s">
        <v>2335</v>
      </c>
      <c r="Y174" s="3578"/>
      <c r="Z174" s="3578"/>
      <c r="AA174" s="2477"/>
      <c r="AB174" s="2477"/>
      <c r="AC174" s="3608"/>
      <c r="AD174" s="2477"/>
      <c r="AE174" s="2477"/>
      <c r="AF174" s="2477"/>
      <c r="AG174" s="2477"/>
      <c r="AH174" s="2477"/>
      <c r="AI174" s="2477"/>
      <c r="AJ174" s="2477"/>
      <c r="AK174" s="2477"/>
      <c r="AL174" s="2477"/>
      <c r="AM174" s="2477"/>
      <c r="AN174" s="2477"/>
      <c r="AO174" s="3581"/>
      <c r="AP174" s="3581"/>
      <c r="AQ174" s="3584"/>
      <c r="AT174" s="933"/>
      <c r="AU174" s="934"/>
    </row>
    <row r="175" spans="1:47" ht="60" x14ac:dyDescent="0.2">
      <c r="A175" s="871"/>
      <c r="B175" s="872"/>
      <c r="C175" s="873"/>
      <c r="D175" s="872"/>
      <c r="E175" s="872"/>
      <c r="F175" s="873"/>
      <c r="G175" s="879"/>
      <c r="H175" s="872"/>
      <c r="I175" s="873"/>
      <c r="J175" s="3528"/>
      <c r="K175" s="3519"/>
      <c r="L175" s="3504"/>
      <c r="M175" s="3504"/>
      <c r="N175" s="3504"/>
      <c r="O175" s="3504"/>
      <c r="P175" s="3519"/>
      <c r="Q175" s="3508"/>
      <c r="R175" s="3225"/>
      <c r="S175" s="3519"/>
      <c r="T175" s="3519"/>
      <c r="U175" s="894" t="s">
        <v>2205</v>
      </c>
      <c r="V175" s="1250">
        <v>4000000</v>
      </c>
      <c r="W175" s="1315">
        <v>61</v>
      </c>
      <c r="X175" s="1988" t="s">
        <v>2335</v>
      </c>
      <c r="Y175" s="3578"/>
      <c r="Z175" s="3578"/>
      <c r="AA175" s="2477"/>
      <c r="AB175" s="2477"/>
      <c r="AC175" s="3608"/>
      <c r="AD175" s="2477"/>
      <c r="AE175" s="2477"/>
      <c r="AF175" s="2477"/>
      <c r="AG175" s="2477"/>
      <c r="AH175" s="2477"/>
      <c r="AI175" s="2477"/>
      <c r="AJ175" s="2477"/>
      <c r="AK175" s="2477"/>
      <c r="AL175" s="2477"/>
      <c r="AM175" s="2477"/>
      <c r="AN175" s="2477"/>
      <c r="AO175" s="3581"/>
      <c r="AP175" s="3581"/>
      <c r="AQ175" s="3584"/>
      <c r="AU175" s="935">
        <f>SUM(AU174-AT174)</f>
        <v>0</v>
      </c>
    </row>
    <row r="176" spans="1:47" ht="60" x14ac:dyDescent="0.2">
      <c r="A176" s="871"/>
      <c r="B176" s="872"/>
      <c r="C176" s="873"/>
      <c r="D176" s="872"/>
      <c r="E176" s="872"/>
      <c r="F176" s="873"/>
      <c r="G176" s="879"/>
      <c r="H176" s="872"/>
      <c r="I176" s="873"/>
      <c r="J176" s="3528"/>
      <c r="K176" s="3519"/>
      <c r="L176" s="3504"/>
      <c r="M176" s="3504"/>
      <c r="N176" s="3504"/>
      <c r="O176" s="3504"/>
      <c r="P176" s="3519"/>
      <c r="Q176" s="3508"/>
      <c r="R176" s="3225"/>
      <c r="S176" s="3519"/>
      <c r="T176" s="3519"/>
      <c r="U176" s="894" t="s">
        <v>2206</v>
      </c>
      <c r="V176" s="1250">
        <v>16000000</v>
      </c>
      <c r="W176" s="1315">
        <v>61</v>
      </c>
      <c r="X176" s="1988" t="s">
        <v>2335</v>
      </c>
      <c r="Y176" s="3578"/>
      <c r="Z176" s="3578"/>
      <c r="AA176" s="2477"/>
      <c r="AB176" s="2477"/>
      <c r="AC176" s="3608"/>
      <c r="AD176" s="2477"/>
      <c r="AE176" s="2477"/>
      <c r="AF176" s="2477"/>
      <c r="AG176" s="2477"/>
      <c r="AH176" s="2477"/>
      <c r="AI176" s="2477"/>
      <c r="AJ176" s="2477"/>
      <c r="AK176" s="2477"/>
      <c r="AL176" s="2477"/>
      <c r="AM176" s="2477"/>
      <c r="AN176" s="2477"/>
      <c r="AO176" s="3581"/>
      <c r="AP176" s="3581"/>
      <c r="AQ176" s="3584"/>
    </row>
    <row r="177" spans="1:44" ht="60" x14ac:dyDescent="0.2">
      <c r="A177" s="871"/>
      <c r="B177" s="872"/>
      <c r="C177" s="873"/>
      <c r="D177" s="872"/>
      <c r="E177" s="872"/>
      <c r="F177" s="873"/>
      <c r="G177" s="879"/>
      <c r="H177" s="872"/>
      <c r="I177" s="873"/>
      <c r="J177" s="3528"/>
      <c r="K177" s="3519"/>
      <c r="L177" s="3504"/>
      <c r="M177" s="3504"/>
      <c r="N177" s="3504"/>
      <c r="O177" s="3504"/>
      <c r="P177" s="3519"/>
      <c r="Q177" s="3508"/>
      <c r="R177" s="3225"/>
      <c r="S177" s="3519"/>
      <c r="T177" s="3519"/>
      <c r="U177" s="894" t="s">
        <v>2207</v>
      </c>
      <c r="V177" s="1250">
        <v>16000000</v>
      </c>
      <c r="W177" s="1315">
        <v>61</v>
      </c>
      <c r="X177" s="1988" t="s">
        <v>2335</v>
      </c>
      <c r="Y177" s="3578"/>
      <c r="Z177" s="3578"/>
      <c r="AA177" s="2477"/>
      <c r="AB177" s="2477"/>
      <c r="AC177" s="3608"/>
      <c r="AD177" s="2477"/>
      <c r="AE177" s="2477"/>
      <c r="AF177" s="2477"/>
      <c r="AG177" s="2477"/>
      <c r="AH177" s="2477"/>
      <c r="AI177" s="2477"/>
      <c r="AJ177" s="2477"/>
      <c r="AK177" s="2477"/>
      <c r="AL177" s="2477"/>
      <c r="AM177" s="2477"/>
      <c r="AN177" s="2477"/>
      <c r="AO177" s="3581"/>
      <c r="AP177" s="3581"/>
      <c r="AQ177" s="3584"/>
    </row>
    <row r="178" spans="1:44" ht="60" x14ac:dyDescent="0.2">
      <c r="A178" s="871"/>
      <c r="B178" s="872"/>
      <c r="C178" s="873"/>
      <c r="D178" s="872"/>
      <c r="E178" s="872"/>
      <c r="F178" s="873"/>
      <c r="G178" s="879"/>
      <c r="H178" s="872"/>
      <c r="I178" s="873"/>
      <c r="J178" s="3544"/>
      <c r="K178" s="3539"/>
      <c r="L178" s="3505"/>
      <c r="M178" s="3505"/>
      <c r="N178" s="3504"/>
      <c r="O178" s="3504"/>
      <c r="P178" s="3519"/>
      <c r="Q178" s="3509"/>
      <c r="R178" s="3225"/>
      <c r="S178" s="3519"/>
      <c r="T178" s="3539"/>
      <c r="U178" s="894" t="s">
        <v>2208</v>
      </c>
      <c r="V178" s="1250">
        <v>16000000</v>
      </c>
      <c r="W178" s="1315">
        <v>61</v>
      </c>
      <c r="X178" s="1988" t="s">
        <v>2335</v>
      </c>
      <c r="Y178" s="3578"/>
      <c r="Z178" s="3578"/>
      <c r="AA178" s="2477"/>
      <c r="AB178" s="2477"/>
      <c r="AC178" s="3608"/>
      <c r="AD178" s="2477"/>
      <c r="AE178" s="2477"/>
      <c r="AF178" s="2477"/>
      <c r="AG178" s="2477"/>
      <c r="AH178" s="2477"/>
      <c r="AI178" s="2477"/>
      <c r="AJ178" s="2477"/>
      <c r="AK178" s="2477"/>
      <c r="AL178" s="2477"/>
      <c r="AM178" s="2477"/>
      <c r="AN178" s="2477"/>
      <c r="AO178" s="3581"/>
      <c r="AP178" s="3581"/>
      <c r="AQ178" s="3584"/>
    </row>
    <row r="179" spans="1:44" ht="45" x14ac:dyDescent="0.2">
      <c r="A179" s="871"/>
      <c r="B179" s="872"/>
      <c r="C179" s="873"/>
      <c r="D179" s="872"/>
      <c r="E179" s="872"/>
      <c r="F179" s="873"/>
      <c r="G179" s="879"/>
      <c r="H179" s="872"/>
      <c r="I179" s="873"/>
      <c r="J179" s="3527">
        <v>157</v>
      </c>
      <c r="K179" s="3518" t="s">
        <v>1636</v>
      </c>
      <c r="L179" s="3503" t="s">
        <v>1427</v>
      </c>
      <c r="M179" s="3503">
        <v>12</v>
      </c>
      <c r="N179" s="3504"/>
      <c r="O179" s="3504"/>
      <c r="P179" s="3519"/>
      <c r="Q179" s="3543">
        <f>(SUM(V179:V186))/R159</f>
        <v>0.20289855072463769</v>
      </c>
      <c r="R179" s="3225"/>
      <c r="S179" s="3519"/>
      <c r="T179" s="3518" t="s">
        <v>1637</v>
      </c>
      <c r="U179" s="894" t="s">
        <v>2209</v>
      </c>
      <c r="V179" s="1320">
        <v>4800000</v>
      </c>
      <c r="W179" s="1315">
        <v>61</v>
      </c>
      <c r="X179" s="1988" t="s">
        <v>2335</v>
      </c>
      <c r="Y179" s="3578"/>
      <c r="Z179" s="3578"/>
      <c r="AA179" s="2477"/>
      <c r="AB179" s="2477"/>
      <c r="AC179" s="3608"/>
      <c r="AD179" s="2477"/>
      <c r="AE179" s="2477"/>
      <c r="AF179" s="2477"/>
      <c r="AG179" s="2477"/>
      <c r="AH179" s="2477"/>
      <c r="AI179" s="2477"/>
      <c r="AJ179" s="2477"/>
      <c r="AK179" s="2477"/>
      <c r="AL179" s="2477"/>
      <c r="AM179" s="2477"/>
      <c r="AN179" s="2477"/>
      <c r="AO179" s="3581"/>
      <c r="AP179" s="3581"/>
      <c r="AQ179" s="3584"/>
    </row>
    <row r="180" spans="1:44" ht="60" x14ac:dyDescent="0.2">
      <c r="A180" s="871"/>
      <c r="B180" s="872"/>
      <c r="C180" s="873"/>
      <c r="D180" s="872"/>
      <c r="E180" s="872"/>
      <c r="F180" s="873"/>
      <c r="G180" s="879"/>
      <c r="H180" s="872"/>
      <c r="I180" s="873"/>
      <c r="J180" s="3528"/>
      <c r="K180" s="3519"/>
      <c r="L180" s="3504"/>
      <c r="M180" s="3504"/>
      <c r="N180" s="3504"/>
      <c r="O180" s="3504"/>
      <c r="P180" s="3519"/>
      <c r="Q180" s="3508"/>
      <c r="R180" s="3225"/>
      <c r="S180" s="3519"/>
      <c r="T180" s="3519"/>
      <c r="U180" s="894" t="s">
        <v>2210</v>
      </c>
      <c r="V180" s="1250">
        <v>10800000</v>
      </c>
      <c r="W180" s="1315">
        <v>61</v>
      </c>
      <c r="X180" s="1988" t="s">
        <v>2335</v>
      </c>
      <c r="Y180" s="3578"/>
      <c r="Z180" s="3578"/>
      <c r="AA180" s="2477"/>
      <c r="AB180" s="2477"/>
      <c r="AC180" s="3608"/>
      <c r="AD180" s="2477"/>
      <c r="AE180" s="2477"/>
      <c r="AF180" s="2477"/>
      <c r="AG180" s="2477"/>
      <c r="AH180" s="2477"/>
      <c r="AI180" s="2477"/>
      <c r="AJ180" s="2477"/>
      <c r="AK180" s="2477"/>
      <c r="AL180" s="2477"/>
      <c r="AM180" s="2477"/>
      <c r="AN180" s="2477"/>
      <c r="AO180" s="3581"/>
      <c r="AP180" s="3581"/>
      <c r="AQ180" s="3584"/>
    </row>
    <row r="181" spans="1:44" ht="105" x14ac:dyDescent="0.2">
      <c r="A181" s="871"/>
      <c r="B181" s="872"/>
      <c r="C181" s="873"/>
      <c r="D181" s="872"/>
      <c r="E181" s="872"/>
      <c r="F181" s="873"/>
      <c r="G181" s="879"/>
      <c r="H181" s="872"/>
      <c r="I181" s="873"/>
      <c r="J181" s="3528"/>
      <c r="K181" s="3519"/>
      <c r="L181" s="3504"/>
      <c r="M181" s="3504"/>
      <c r="N181" s="3504"/>
      <c r="O181" s="3504"/>
      <c r="P181" s="3519"/>
      <c r="Q181" s="3508"/>
      <c r="R181" s="3225"/>
      <c r="S181" s="3519"/>
      <c r="T181" s="3519"/>
      <c r="U181" s="894" t="s">
        <v>2211</v>
      </c>
      <c r="V181" s="1250">
        <v>4800000</v>
      </c>
      <c r="W181" s="1315">
        <v>61</v>
      </c>
      <c r="X181" s="1988" t="s">
        <v>2335</v>
      </c>
      <c r="Y181" s="3578"/>
      <c r="Z181" s="3578"/>
      <c r="AA181" s="2477"/>
      <c r="AB181" s="2477"/>
      <c r="AC181" s="3608"/>
      <c r="AD181" s="2477"/>
      <c r="AE181" s="2477"/>
      <c r="AF181" s="2477"/>
      <c r="AG181" s="2477"/>
      <c r="AH181" s="2477"/>
      <c r="AI181" s="2477"/>
      <c r="AJ181" s="2477"/>
      <c r="AK181" s="2477"/>
      <c r="AL181" s="2477"/>
      <c r="AM181" s="2477"/>
      <c r="AN181" s="2477"/>
      <c r="AO181" s="3581"/>
      <c r="AP181" s="3581"/>
      <c r="AQ181" s="3584"/>
    </row>
    <row r="182" spans="1:44" ht="45" x14ac:dyDescent="0.2">
      <c r="A182" s="871"/>
      <c r="B182" s="872"/>
      <c r="C182" s="873"/>
      <c r="D182" s="872"/>
      <c r="E182" s="872"/>
      <c r="F182" s="873"/>
      <c r="G182" s="879"/>
      <c r="H182" s="872"/>
      <c r="I182" s="873"/>
      <c r="J182" s="3528"/>
      <c r="K182" s="3519"/>
      <c r="L182" s="3504"/>
      <c r="M182" s="3504"/>
      <c r="N182" s="3504"/>
      <c r="O182" s="3504"/>
      <c r="P182" s="3519"/>
      <c r="Q182" s="3508"/>
      <c r="R182" s="3225"/>
      <c r="S182" s="3519"/>
      <c r="T182" s="3519"/>
      <c r="U182" s="894" t="s">
        <v>1638</v>
      </c>
      <c r="V182" s="1250">
        <v>3600000</v>
      </c>
      <c r="W182" s="1315">
        <v>61</v>
      </c>
      <c r="X182" s="1988" t="s">
        <v>2335</v>
      </c>
      <c r="Y182" s="3578"/>
      <c r="Z182" s="3578"/>
      <c r="AA182" s="2477"/>
      <c r="AB182" s="2477"/>
      <c r="AC182" s="3608"/>
      <c r="AD182" s="2477"/>
      <c r="AE182" s="2477"/>
      <c r="AF182" s="2477"/>
      <c r="AG182" s="2477"/>
      <c r="AH182" s="2477"/>
      <c r="AI182" s="2477"/>
      <c r="AJ182" s="2477"/>
      <c r="AK182" s="2477"/>
      <c r="AL182" s="2477"/>
      <c r="AM182" s="2477"/>
      <c r="AN182" s="2477"/>
      <c r="AO182" s="3581"/>
      <c r="AP182" s="3581"/>
      <c r="AQ182" s="3584"/>
    </row>
    <row r="183" spans="1:44" ht="45" x14ac:dyDescent="0.2">
      <c r="A183" s="871"/>
      <c r="B183" s="872"/>
      <c r="C183" s="873"/>
      <c r="D183" s="872"/>
      <c r="E183" s="872"/>
      <c r="F183" s="873"/>
      <c r="G183" s="879"/>
      <c r="H183" s="872"/>
      <c r="I183" s="873"/>
      <c r="J183" s="3528"/>
      <c r="K183" s="3519"/>
      <c r="L183" s="3504"/>
      <c r="M183" s="3504"/>
      <c r="N183" s="3504"/>
      <c r="O183" s="3504"/>
      <c r="P183" s="3519"/>
      <c r="Q183" s="3508"/>
      <c r="R183" s="3225"/>
      <c r="S183" s="3519"/>
      <c r="T183" s="3519"/>
      <c r="U183" s="894" t="s">
        <v>2212</v>
      </c>
      <c r="V183" s="1250">
        <v>6000000</v>
      </c>
      <c r="W183" s="1315">
        <v>61</v>
      </c>
      <c r="X183" s="1988" t="s">
        <v>2335</v>
      </c>
      <c r="Y183" s="3578"/>
      <c r="Z183" s="3578"/>
      <c r="AA183" s="2477"/>
      <c r="AB183" s="2477"/>
      <c r="AC183" s="3608"/>
      <c r="AD183" s="2477"/>
      <c r="AE183" s="2477"/>
      <c r="AF183" s="2477"/>
      <c r="AG183" s="2477"/>
      <c r="AH183" s="2477"/>
      <c r="AI183" s="2477"/>
      <c r="AJ183" s="2477"/>
      <c r="AK183" s="2477"/>
      <c r="AL183" s="2477"/>
      <c r="AM183" s="2477"/>
      <c r="AN183" s="2477"/>
      <c r="AO183" s="3581"/>
      <c r="AP183" s="3581"/>
      <c r="AQ183" s="3584"/>
    </row>
    <row r="184" spans="1:44" ht="60" x14ac:dyDescent="0.2">
      <c r="A184" s="871"/>
      <c r="B184" s="872"/>
      <c r="C184" s="873"/>
      <c r="D184" s="872"/>
      <c r="E184" s="872"/>
      <c r="F184" s="873"/>
      <c r="G184" s="879"/>
      <c r="H184" s="872"/>
      <c r="I184" s="873"/>
      <c r="J184" s="3528"/>
      <c r="K184" s="3519"/>
      <c r="L184" s="3504"/>
      <c r="M184" s="3504"/>
      <c r="N184" s="3504"/>
      <c r="O184" s="3504"/>
      <c r="P184" s="3519"/>
      <c r="Q184" s="3508"/>
      <c r="R184" s="3225"/>
      <c r="S184" s="3519"/>
      <c r="T184" s="3519"/>
      <c r="U184" s="894" t="s">
        <v>2213</v>
      </c>
      <c r="V184" s="1250">
        <v>8000000</v>
      </c>
      <c r="W184" s="1315">
        <v>61</v>
      </c>
      <c r="X184" s="1988" t="s">
        <v>2335</v>
      </c>
      <c r="Y184" s="3578"/>
      <c r="Z184" s="3578"/>
      <c r="AA184" s="2477"/>
      <c r="AB184" s="2477"/>
      <c r="AC184" s="3608"/>
      <c r="AD184" s="2477"/>
      <c r="AE184" s="2477"/>
      <c r="AF184" s="2477"/>
      <c r="AG184" s="2477"/>
      <c r="AH184" s="2477"/>
      <c r="AI184" s="2477"/>
      <c r="AJ184" s="2477"/>
      <c r="AK184" s="2477"/>
      <c r="AL184" s="2477"/>
      <c r="AM184" s="2477"/>
      <c r="AN184" s="2477"/>
      <c r="AO184" s="3581"/>
      <c r="AP184" s="3581"/>
      <c r="AQ184" s="3584"/>
    </row>
    <row r="185" spans="1:44" ht="60" x14ac:dyDescent="0.2">
      <c r="A185" s="871"/>
      <c r="B185" s="872"/>
      <c r="C185" s="873"/>
      <c r="D185" s="872"/>
      <c r="E185" s="872"/>
      <c r="F185" s="873"/>
      <c r="G185" s="879"/>
      <c r="H185" s="872"/>
      <c r="I185" s="873"/>
      <c r="J185" s="3528"/>
      <c r="K185" s="3519"/>
      <c r="L185" s="3504"/>
      <c r="M185" s="3504"/>
      <c r="N185" s="3504"/>
      <c r="O185" s="3504"/>
      <c r="P185" s="3519"/>
      <c r="Q185" s="3508"/>
      <c r="R185" s="3225"/>
      <c r="S185" s="3519"/>
      <c r="T185" s="3519"/>
      <c r="U185" s="894" t="s">
        <v>2214</v>
      </c>
      <c r="V185" s="1250">
        <v>12000000</v>
      </c>
      <c r="W185" s="1315">
        <v>61</v>
      </c>
      <c r="X185" s="1988" t="s">
        <v>2335</v>
      </c>
      <c r="Y185" s="3578"/>
      <c r="Z185" s="3578"/>
      <c r="AA185" s="2477"/>
      <c r="AB185" s="2477"/>
      <c r="AC185" s="3608"/>
      <c r="AD185" s="2477"/>
      <c r="AE185" s="2477"/>
      <c r="AF185" s="2477"/>
      <c r="AG185" s="2477"/>
      <c r="AH185" s="2477"/>
      <c r="AI185" s="2477"/>
      <c r="AJ185" s="2477"/>
      <c r="AK185" s="2477"/>
      <c r="AL185" s="2477"/>
      <c r="AM185" s="2477"/>
      <c r="AN185" s="2477"/>
      <c r="AO185" s="3581"/>
      <c r="AP185" s="3581"/>
      <c r="AQ185" s="3584"/>
    </row>
    <row r="186" spans="1:44" ht="90" x14ac:dyDescent="0.2">
      <c r="A186" s="871"/>
      <c r="B186" s="872"/>
      <c r="C186" s="873"/>
      <c r="D186" s="872"/>
      <c r="E186" s="872"/>
      <c r="F186" s="873"/>
      <c r="G186" s="882"/>
      <c r="H186" s="880"/>
      <c r="I186" s="881"/>
      <c r="J186" s="3544"/>
      <c r="K186" s="3539"/>
      <c r="L186" s="3505"/>
      <c r="M186" s="3505"/>
      <c r="N186" s="3505"/>
      <c r="O186" s="3505"/>
      <c r="P186" s="3539"/>
      <c r="Q186" s="3509"/>
      <c r="R186" s="3484"/>
      <c r="S186" s="3539"/>
      <c r="T186" s="3539"/>
      <c r="U186" s="894" t="s">
        <v>1639</v>
      </c>
      <c r="V186" s="1250">
        <v>6000000</v>
      </c>
      <c r="W186" s="1315">
        <v>61</v>
      </c>
      <c r="X186" s="1988" t="s">
        <v>2335</v>
      </c>
      <c r="Y186" s="3579"/>
      <c r="Z186" s="3579"/>
      <c r="AA186" s="2478"/>
      <c r="AB186" s="2478"/>
      <c r="AC186" s="3612"/>
      <c r="AD186" s="2478"/>
      <c r="AE186" s="2478"/>
      <c r="AF186" s="2478"/>
      <c r="AG186" s="2478"/>
      <c r="AH186" s="2478"/>
      <c r="AI186" s="2478"/>
      <c r="AJ186" s="2478"/>
      <c r="AK186" s="2478"/>
      <c r="AL186" s="2478"/>
      <c r="AM186" s="2478"/>
      <c r="AN186" s="2478"/>
      <c r="AO186" s="3582"/>
      <c r="AP186" s="3582"/>
      <c r="AQ186" s="3585"/>
    </row>
    <row r="187" spans="1:44" ht="36" customHeight="1" x14ac:dyDescent="0.2">
      <c r="A187" s="857"/>
      <c r="B187" s="858"/>
      <c r="C187" s="859"/>
      <c r="D187" s="858"/>
      <c r="E187" s="858"/>
      <c r="F187" s="859"/>
      <c r="G187" s="890">
        <v>45</v>
      </c>
      <c r="H187" s="863" t="s">
        <v>1640</v>
      </c>
      <c r="I187" s="863"/>
      <c r="J187" s="863"/>
      <c r="K187" s="864"/>
      <c r="L187" s="863"/>
      <c r="M187" s="863"/>
      <c r="N187" s="865"/>
      <c r="O187" s="863"/>
      <c r="P187" s="864"/>
      <c r="Q187" s="863"/>
      <c r="R187" s="891"/>
      <c r="S187" s="863"/>
      <c r="T187" s="864"/>
      <c r="U187" s="864"/>
      <c r="V187" s="936"/>
      <c r="W187" s="893"/>
      <c r="X187" s="865"/>
      <c r="Y187" s="865"/>
      <c r="Z187" s="865"/>
      <c r="AA187" s="865"/>
      <c r="AB187" s="865"/>
      <c r="AC187" s="865"/>
      <c r="AD187" s="865"/>
      <c r="AE187" s="865"/>
      <c r="AF187" s="865"/>
      <c r="AG187" s="865"/>
      <c r="AH187" s="865"/>
      <c r="AI187" s="865"/>
      <c r="AJ187" s="865"/>
      <c r="AK187" s="865"/>
      <c r="AL187" s="865"/>
      <c r="AM187" s="865"/>
      <c r="AN187" s="865"/>
      <c r="AO187" s="865"/>
      <c r="AP187" s="863"/>
      <c r="AQ187" s="870"/>
    </row>
    <row r="188" spans="1:44" s="878" customFormat="1" ht="30" x14ac:dyDescent="0.2">
      <c r="A188" s="871"/>
      <c r="B188" s="872"/>
      <c r="C188" s="873"/>
      <c r="D188" s="872"/>
      <c r="E188" s="872"/>
      <c r="F188" s="873"/>
      <c r="G188" s="874"/>
      <c r="H188" s="875"/>
      <c r="I188" s="876"/>
      <c r="J188" s="3527">
        <v>158</v>
      </c>
      <c r="K188" s="3503" t="s">
        <v>1641</v>
      </c>
      <c r="L188" s="3503" t="s">
        <v>1427</v>
      </c>
      <c r="M188" s="3503">
        <v>11</v>
      </c>
      <c r="N188" s="3503" t="s">
        <v>1642</v>
      </c>
      <c r="O188" s="3503">
        <v>150</v>
      </c>
      <c r="P188" s="3518" t="s">
        <v>1643</v>
      </c>
      <c r="Q188" s="3543">
        <f>+(V188+V189+V190+V191)/R188</f>
        <v>1</v>
      </c>
      <c r="R188" s="3244">
        <f>SUM(V188:V192)</f>
        <v>1222110000</v>
      </c>
      <c r="S188" s="3518" t="s">
        <v>1644</v>
      </c>
      <c r="T188" s="3550" t="s">
        <v>1645</v>
      </c>
      <c r="U188" s="894" t="s">
        <v>1646</v>
      </c>
      <c r="V188" s="877">
        <v>180000000</v>
      </c>
      <c r="W188" s="1315">
        <v>61</v>
      </c>
      <c r="X188" s="1988" t="s">
        <v>2335</v>
      </c>
      <c r="Y188" s="3503">
        <v>292684</v>
      </c>
      <c r="Z188" s="3503">
        <v>282326</v>
      </c>
      <c r="AA188" s="3520">
        <v>135912</v>
      </c>
      <c r="AB188" s="3520">
        <v>45122</v>
      </c>
      <c r="AC188" s="3520">
        <v>307101</v>
      </c>
      <c r="AD188" s="3520">
        <v>86875</v>
      </c>
      <c r="AE188" s="3520">
        <v>2145</v>
      </c>
      <c r="AF188" s="3520">
        <v>12718</v>
      </c>
      <c r="AG188" s="3520">
        <v>26</v>
      </c>
      <c r="AH188" s="3520">
        <v>37</v>
      </c>
      <c r="AI188" s="3520" t="s">
        <v>1433</v>
      </c>
      <c r="AJ188" s="3520" t="s">
        <v>1433</v>
      </c>
      <c r="AK188" s="3520">
        <v>53164</v>
      </c>
      <c r="AL188" s="3520">
        <v>16982</v>
      </c>
      <c r="AM188" s="3520">
        <v>60013</v>
      </c>
      <c r="AN188" s="3520">
        <v>575010</v>
      </c>
      <c r="AO188" s="3536">
        <v>43467</v>
      </c>
      <c r="AP188" s="3536">
        <v>43830</v>
      </c>
      <c r="AQ188" s="3515" t="s">
        <v>1434</v>
      </c>
      <c r="AR188" s="1767"/>
    </row>
    <row r="189" spans="1:44" s="878" customFormat="1" ht="30" x14ac:dyDescent="0.2">
      <c r="A189" s="871"/>
      <c r="B189" s="872"/>
      <c r="C189" s="873"/>
      <c r="D189" s="872"/>
      <c r="E189" s="872"/>
      <c r="F189" s="873"/>
      <c r="G189" s="879"/>
      <c r="H189" s="872"/>
      <c r="I189" s="873"/>
      <c r="J189" s="3528"/>
      <c r="K189" s="3504"/>
      <c r="L189" s="3504"/>
      <c r="M189" s="3504"/>
      <c r="N189" s="3504"/>
      <c r="O189" s="3504"/>
      <c r="P189" s="3519"/>
      <c r="Q189" s="3508"/>
      <c r="R189" s="3225"/>
      <c r="S189" s="3519"/>
      <c r="T189" s="3555"/>
      <c r="U189" s="894" t="s">
        <v>1647</v>
      </c>
      <c r="V189" s="877">
        <v>20000000</v>
      </c>
      <c r="W189" s="1315">
        <v>61</v>
      </c>
      <c r="X189" s="1988" t="s">
        <v>2335</v>
      </c>
      <c r="Y189" s="3504"/>
      <c r="Z189" s="3504"/>
      <c r="AA189" s="3521"/>
      <c r="AB189" s="3521"/>
      <c r="AC189" s="3521"/>
      <c r="AD189" s="3521"/>
      <c r="AE189" s="3521"/>
      <c r="AF189" s="3521"/>
      <c r="AG189" s="3521"/>
      <c r="AH189" s="3521"/>
      <c r="AI189" s="3521"/>
      <c r="AJ189" s="3521"/>
      <c r="AK189" s="3521"/>
      <c r="AL189" s="3521"/>
      <c r="AM189" s="3521"/>
      <c r="AN189" s="3521"/>
      <c r="AO189" s="3537"/>
      <c r="AP189" s="3537"/>
      <c r="AQ189" s="3516"/>
    </row>
    <row r="190" spans="1:44" s="878" customFormat="1" ht="45" x14ac:dyDescent="0.2">
      <c r="A190" s="871"/>
      <c r="B190" s="872"/>
      <c r="C190" s="873"/>
      <c r="D190" s="872"/>
      <c r="E190" s="872"/>
      <c r="F190" s="873"/>
      <c r="G190" s="879"/>
      <c r="H190" s="872"/>
      <c r="I190" s="873"/>
      <c r="J190" s="3528"/>
      <c r="K190" s="3504"/>
      <c r="L190" s="3504"/>
      <c r="M190" s="3504"/>
      <c r="N190" s="3504"/>
      <c r="O190" s="3504"/>
      <c r="P190" s="3519"/>
      <c r="Q190" s="3508"/>
      <c r="R190" s="3225"/>
      <c r="S190" s="3519"/>
      <c r="T190" s="3555"/>
      <c r="U190" s="894" t="s">
        <v>1648</v>
      </c>
      <c r="V190" s="877">
        <v>300000000</v>
      </c>
      <c r="W190" s="1315">
        <v>61</v>
      </c>
      <c r="X190" s="1988" t="s">
        <v>2335</v>
      </c>
      <c r="Y190" s="3504"/>
      <c r="Z190" s="3504"/>
      <c r="AA190" s="3521"/>
      <c r="AB190" s="3521"/>
      <c r="AC190" s="3521"/>
      <c r="AD190" s="3521"/>
      <c r="AE190" s="3521"/>
      <c r="AF190" s="3521"/>
      <c r="AG190" s="3521"/>
      <c r="AH190" s="3521"/>
      <c r="AI190" s="3521"/>
      <c r="AJ190" s="3521"/>
      <c r="AK190" s="3521"/>
      <c r="AL190" s="3521"/>
      <c r="AM190" s="3521"/>
      <c r="AN190" s="3521"/>
      <c r="AO190" s="3537"/>
      <c r="AP190" s="3537"/>
      <c r="AQ190" s="3516"/>
    </row>
    <row r="191" spans="1:44" s="878" customFormat="1" ht="30" x14ac:dyDescent="0.2">
      <c r="A191" s="871"/>
      <c r="B191" s="872"/>
      <c r="C191" s="873"/>
      <c r="D191" s="872"/>
      <c r="E191" s="872"/>
      <c r="F191" s="873"/>
      <c r="G191" s="879"/>
      <c r="H191" s="872"/>
      <c r="I191" s="873"/>
      <c r="J191" s="3544"/>
      <c r="K191" s="3505"/>
      <c r="L191" s="1308"/>
      <c r="M191" s="3505"/>
      <c r="N191" s="3504"/>
      <c r="O191" s="3504"/>
      <c r="P191" s="3519"/>
      <c r="Q191" s="3509"/>
      <c r="R191" s="3225"/>
      <c r="S191" s="3519"/>
      <c r="T191" s="3551"/>
      <c r="U191" s="894" t="s">
        <v>1649</v>
      </c>
      <c r="V191" s="877">
        <v>722110000</v>
      </c>
      <c r="W191" s="1315">
        <v>61</v>
      </c>
      <c r="X191" s="1988" t="s">
        <v>2335</v>
      </c>
      <c r="Y191" s="3504"/>
      <c r="Z191" s="3504"/>
      <c r="AA191" s="3521"/>
      <c r="AB191" s="3521"/>
      <c r="AC191" s="3521"/>
      <c r="AD191" s="3521"/>
      <c r="AE191" s="3521"/>
      <c r="AF191" s="3521"/>
      <c r="AG191" s="3521"/>
      <c r="AH191" s="3521"/>
      <c r="AI191" s="3521"/>
      <c r="AJ191" s="3521"/>
      <c r="AK191" s="3521"/>
      <c r="AL191" s="3521"/>
      <c r="AM191" s="3521"/>
      <c r="AN191" s="3521"/>
      <c r="AO191" s="3537"/>
      <c r="AP191" s="3537"/>
      <c r="AQ191" s="3516"/>
    </row>
    <row r="192" spans="1:44" s="878" customFormat="1" ht="75" x14ac:dyDescent="0.2">
      <c r="A192" s="871"/>
      <c r="B192" s="872"/>
      <c r="C192" s="873"/>
      <c r="D192" s="872"/>
      <c r="E192" s="872"/>
      <c r="F192" s="873"/>
      <c r="G192" s="882"/>
      <c r="H192" s="880"/>
      <c r="I192" s="881"/>
      <c r="J192" s="2053">
        <v>159</v>
      </c>
      <c r="K192" s="908" t="s">
        <v>1650</v>
      </c>
      <c r="L192" s="1309" t="s">
        <v>1427</v>
      </c>
      <c r="M192" s="1312">
        <v>8</v>
      </c>
      <c r="N192" s="3505"/>
      <c r="O192" s="3505"/>
      <c r="P192" s="3539"/>
      <c r="Q192" s="1266"/>
      <c r="R192" s="3484"/>
      <c r="S192" s="3539"/>
      <c r="T192" s="1313" t="s">
        <v>1651</v>
      </c>
      <c r="U192" s="894" t="s">
        <v>1652</v>
      </c>
      <c r="V192" s="877">
        <v>0</v>
      </c>
      <c r="W192" s="1315"/>
      <c r="X192" s="1988"/>
      <c r="Y192" s="3505"/>
      <c r="Z192" s="3505"/>
      <c r="AA192" s="3522"/>
      <c r="AB192" s="3522"/>
      <c r="AC192" s="3522"/>
      <c r="AD192" s="3522"/>
      <c r="AE192" s="3522"/>
      <c r="AF192" s="3522"/>
      <c r="AG192" s="3522"/>
      <c r="AH192" s="3522"/>
      <c r="AI192" s="3522"/>
      <c r="AJ192" s="3522"/>
      <c r="AK192" s="3522"/>
      <c r="AL192" s="3522"/>
      <c r="AM192" s="3522"/>
      <c r="AN192" s="3522"/>
      <c r="AO192" s="3538"/>
      <c r="AP192" s="3538"/>
      <c r="AQ192" s="3517"/>
    </row>
    <row r="193" spans="1:336" ht="36" customHeight="1" x14ac:dyDescent="0.2">
      <c r="A193" s="857"/>
      <c r="B193" s="858"/>
      <c r="C193" s="859"/>
      <c r="D193" s="858"/>
      <c r="E193" s="858"/>
      <c r="F193" s="859"/>
      <c r="G193" s="890">
        <v>46</v>
      </c>
      <c r="H193" s="863" t="s">
        <v>1653</v>
      </c>
      <c r="I193" s="863"/>
      <c r="J193" s="863"/>
      <c r="K193" s="864"/>
      <c r="L193" s="863"/>
      <c r="M193" s="863"/>
      <c r="N193" s="865"/>
      <c r="O193" s="863"/>
      <c r="P193" s="864"/>
      <c r="Q193" s="863"/>
      <c r="R193" s="891"/>
      <c r="S193" s="863"/>
      <c r="T193" s="864"/>
      <c r="U193" s="864"/>
      <c r="V193" s="892"/>
      <c r="W193" s="893"/>
      <c r="X193" s="865"/>
      <c r="Y193" s="865"/>
      <c r="Z193" s="865"/>
      <c r="AA193" s="865"/>
      <c r="AB193" s="865"/>
      <c r="AC193" s="865"/>
      <c r="AD193" s="865"/>
      <c r="AE193" s="865"/>
      <c r="AF193" s="865"/>
      <c r="AG193" s="865"/>
      <c r="AH193" s="865"/>
      <c r="AI193" s="865"/>
      <c r="AJ193" s="865"/>
      <c r="AK193" s="865"/>
      <c r="AL193" s="865"/>
      <c r="AM193" s="865"/>
      <c r="AN193" s="865"/>
      <c r="AO193" s="863"/>
      <c r="AP193" s="863"/>
      <c r="AQ193" s="870"/>
    </row>
    <row r="194" spans="1:336" ht="31.5" customHeight="1" x14ac:dyDescent="0.2">
      <c r="A194" s="871"/>
      <c r="B194" s="872"/>
      <c r="C194" s="873"/>
      <c r="D194" s="872"/>
      <c r="E194" s="872"/>
      <c r="F194" s="873"/>
      <c r="G194" s="874"/>
      <c r="H194" s="875"/>
      <c r="I194" s="876"/>
      <c r="J194" s="3564">
        <v>160</v>
      </c>
      <c r="K194" s="3518" t="s">
        <v>1654</v>
      </c>
      <c r="L194" s="3503" t="s">
        <v>1427</v>
      </c>
      <c r="M194" s="3503">
        <v>300</v>
      </c>
      <c r="N194" s="3503" t="s">
        <v>2215</v>
      </c>
      <c r="O194" s="3503">
        <v>151</v>
      </c>
      <c r="P194" s="3518" t="s">
        <v>1655</v>
      </c>
      <c r="Q194" s="3543">
        <v>1</v>
      </c>
      <c r="R194" s="3244">
        <f>SUM(V194:V200)</f>
        <v>888000000</v>
      </c>
      <c r="S194" s="3518" t="s">
        <v>1656</v>
      </c>
      <c r="T194" s="3529" t="s">
        <v>1657</v>
      </c>
      <c r="U194" s="894" t="s">
        <v>1658</v>
      </c>
      <c r="V194" s="1771">
        <v>450000000</v>
      </c>
      <c r="W194" s="3577" t="s">
        <v>2190</v>
      </c>
      <c r="X194" s="3503" t="s">
        <v>2216</v>
      </c>
      <c r="Y194" s="3503">
        <v>292684</v>
      </c>
      <c r="Z194" s="3503">
        <v>282326</v>
      </c>
      <c r="AA194" s="3503">
        <v>135912</v>
      </c>
      <c r="AB194" s="3503">
        <v>45122</v>
      </c>
      <c r="AC194" s="3503">
        <f>SUM(AC188)</f>
        <v>307101</v>
      </c>
      <c r="AD194" s="3503">
        <f>SUM(AD188)</f>
        <v>86875</v>
      </c>
      <c r="AE194" s="3503">
        <v>2145</v>
      </c>
      <c r="AF194" s="3503">
        <v>12718</v>
      </c>
      <c r="AG194" s="3503">
        <v>26</v>
      </c>
      <c r="AH194" s="3503">
        <v>37</v>
      </c>
      <c r="AI194" s="3503" t="s">
        <v>1433</v>
      </c>
      <c r="AJ194" s="3503" t="s">
        <v>1433</v>
      </c>
      <c r="AK194" s="3503">
        <v>53164</v>
      </c>
      <c r="AL194" s="3503">
        <v>16982</v>
      </c>
      <c r="AM194" s="3503">
        <v>60013</v>
      </c>
      <c r="AN194" s="3503">
        <v>575010</v>
      </c>
      <c r="AO194" s="3552">
        <v>43467</v>
      </c>
      <c r="AP194" s="3552">
        <v>43830</v>
      </c>
      <c r="AQ194" s="3515" t="s">
        <v>1434</v>
      </c>
      <c r="AR194" s="1767"/>
    </row>
    <row r="195" spans="1:336" ht="31.5" customHeight="1" x14ac:dyDescent="0.2">
      <c r="A195" s="871"/>
      <c r="B195" s="872"/>
      <c r="C195" s="873"/>
      <c r="D195" s="872"/>
      <c r="E195" s="872"/>
      <c r="F195" s="873"/>
      <c r="G195" s="879"/>
      <c r="H195" s="872"/>
      <c r="I195" s="873"/>
      <c r="J195" s="3564"/>
      <c r="K195" s="3519"/>
      <c r="L195" s="3504"/>
      <c r="M195" s="3504"/>
      <c r="N195" s="3504"/>
      <c r="O195" s="3504"/>
      <c r="P195" s="3519"/>
      <c r="Q195" s="3508"/>
      <c r="R195" s="3225"/>
      <c r="S195" s="3519"/>
      <c r="T195" s="3530"/>
      <c r="U195" s="894" t="s">
        <v>1659</v>
      </c>
      <c r="V195" s="1771">
        <v>50000000</v>
      </c>
      <c r="W195" s="3578"/>
      <c r="X195" s="3504"/>
      <c r="Y195" s="3504"/>
      <c r="Z195" s="3504"/>
      <c r="AA195" s="3504"/>
      <c r="AB195" s="3504"/>
      <c r="AC195" s="3504"/>
      <c r="AD195" s="3504"/>
      <c r="AE195" s="3504"/>
      <c r="AF195" s="3504"/>
      <c r="AG195" s="3504"/>
      <c r="AH195" s="3504"/>
      <c r="AI195" s="3504"/>
      <c r="AJ195" s="3504"/>
      <c r="AK195" s="3504"/>
      <c r="AL195" s="3504"/>
      <c r="AM195" s="3504"/>
      <c r="AN195" s="3504"/>
      <c r="AO195" s="3552"/>
      <c r="AP195" s="3552"/>
      <c r="AQ195" s="3516"/>
      <c r="AR195" s="1769"/>
    </row>
    <row r="196" spans="1:336" ht="75" x14ac:dyDescent="0.2">
      <c r="A196" s="871"/>
      <c r="B196" s="872"/>
      <c r="C196" s="873"/>
      <c r="D196" s="872"/>
      <c r="E196" s="872"/>
      <c r="F196" s="873"/>
      <c r="G196" s="879"/>
      <c r="H196" s="872"/>
      <c r="I196" s="873"/>
      <c r="J196" s="3564"/>
      <c r="K196" s="3519"/>
      <c r="L196" s="3504"/>
      <c r="M196" s="3504"/>
      <c r="N196" s="3504"/>
      <c r="O196" s="3504"/>
      <c r="P196" s="3519"/>
      <c r="Q196" s="3508"/>
      <c r="R196" s="3225"/>
      <c r="S196" s="3519"/>
      <c r="T196" s="3530"/>
      <c r="U196" s="894" t="s">
        <v>1660</v>
      </c>
      <c r="V196" s="1771">
        <v>74900000</v>
      </c>
      <c r="W196" s="3578"/>
      <c r="X196" s="3504"/>
      <c r="Y196" s="3504"/>
      <c r="Z196" s="3504"/>
      <c r="AA196" s="3504"/>
      <c r="AB196" s="3504"/>
      <c r="AC196" s="3504"/>
      <c r="AD196" s="3504"/>
      <c r="AE196" s="3504"/>
      <c r="AF196" s="3504"/>
      <c r="AG196" s="3504"/>
      <c r="AH196" s="3504"/>
      <c r="AI196" s="3504"/>
      <c r="AJ196" s="3504"/>
      <c r="AK196" s="3504"/>
      <c r="AL196" s="3504"/>
      <c r="AM196" s="3504"/>
      <c r="AN196" s="3504"/>
      <c r="AO196" s="3552"/>
      <c r="AP196" s="3552"/>
      <c r="AQ196" s="3516"/>
      <c r="AR196" s="1769"/>
    </row>
    <row r="197" spans="1:336" ht="45" x14ac:dyDescent="0.2">
      <c r="A197" s="871"/>
      <c r="B197" s="872"/>
      <c r="C197" s="873"/>
      <c r="D197" s="872"/>
      <c r="E197" s="872"/>
      <c r="F197" s="873"/>
      <c r="G197" s="879"/>
      <c r="H197" s="872"/>
      <c r="I197" s="873"/>
      <c r="J197" s="3564"/>
      <c r="K197" s="3519"/>
      <c r="L197" s="3504"/>
      <c r="M197" s="3504"/>
      <c r="N197" s="3504"/>
      <c r="O197" s="3504"/>
      <c r="P197" s="3519"/>
      <c r="Q197" s="3508"/>
      <c r="R197" s="3225"/>
      <c r="S197" s="3519"/>
      <c r="T197" s="3576"/>
      <c r="U197" s="894" t="s">
        <v>1661</v>
      </c>
      <c r="V197" s="1771">
        <v>40630000</v>
      </c>
      <c r="W197" s="3578"/>
      <c r="X197" s="3504"/>
      <c r="Y197" s="3504"/>
      <c r="Z197" s="3504"/>
      <c r="AA197" s="3504"/>
      <c r="AB197" s="3504"/>
      <c r="AC197" s="3504"/>
      <c r="AD197" s="3504"/>
      <c r="AE197" s="3504"/>
      <c r="AF197" s="3504"/>
      <c r="AG197" s="3504"/>
      <c r="AH197" s="3504"/>
      <c r="AI197" s="3504"/>
      <c r="AJ197" s="3504"/>
      <c r="AK197" s="3504"/>
      <c r="AL197" s="3504"/>
      <c r="AM197" s="3504"/>
      <c r="AN197" s="3504"/>
      <c r="AO197" s="3552"/>
      <c r="AP197" s="3552"/>
      <c r="AQ197" s="3516"/>
    </row>
    <row r="198" spans="1:336" ht="45" x14ac:dyDescent="0.2">
      <c r="A198" s="871"/>
      <c r="B198" s="872"/>
      <c r="C198" s="873"/>
      <c r="D198" s="872"/>
      <c r="E198" s="872"/>
      <c r="F198" s="873"/>
      <c r="G198" s="879"/>
      <c r="H198" s="872"/>
      <c r="I198" s="873"/>
      <c r="J198" s="3564"/>
      <c r="K198" s="3519"/>
      <c r="L198" s="3504"/>
      <c r="M198" s="3504"/>
      <c r="N198" s="3504"/>
      <c r="O198" s="3504"/>
      <c r="P198" s="3519"/>
      <c r="Q198" s="3508"/>
      <c r="R198" s="3225"/>
      <c r="S198" s="3519"/>
      <c r="T198" s="3638" t="s">
        <v>1662</v>
      </c>
      <c r="U198" s="894" t="s">
        <v>1663</v>
      </c>
      <c r="V198" s="1771">
        <v>44000000</v>
      </c>
      <c r="W198" s="3578"/>
      <c r="X198" s="3504"/>
      <c r="Y198" s="3504"/>
      <c r="Z198" s="3504"/>
      <c r="AA198" s="3504"/>
      <c r="AB198" s="3504"/>
      <c r="AC198" s="3504"/>
      <c r="AD198" s="3504"/>
      <c r="AE198" s="3504"/>
      <c r="AF198" s="3504"/>
      <c r="AG198" s="3504"/>
      <c r="AH198" s="3504"/>
      <c r="AI198" s="3504"/>
      <c r="AJ198" s="3504"/>
      <c r="AK198" s="3504"/>
      <c r="AL198" s="3504"/>
      <c r="AM198" s="3504"/>
      <c r="AN198" s="3504"/>
      <c r="AO198" s="3552"/>
      <c r="AP198" s="3552"/>
      <c r="AQ198" s="3516"/>
    </row>
    <row r="199" spans="1:336" ht="45" x14ac:dyDescent="0.2">
      <c r="A199" s="871"/>
      <c r="B199" s="872"/>
      <c r="C199" s="873"/>
      <c r="D199" s="872"/>
      <c r="E199" s="872"/>
      <c r="F199" s="873"/>
      <c r="G199" s="879"/>
      <c r="H199" s="872"/>
      <c r="I199" s="873"/>
      <c r="J199" s="3564"/>
      <c r="K199" s="3519"/>
      <c r="L199" s="3504"/>
      <c r="M199" s="3504"/>
      <c r="N199" s="3504"/>
      <c r="O199" s="3504"/>
      <c r="P199" s="3519"/>
      <c r="Q199" s="3508"/>
      <c r="R199" s="3225"/>
      <c r="S199" s="3519"/>
      <c r="T199" s="3639"/>
      <c r="U199" s="894" t="s">
        <v>1664</v>
      </c>
      <c r="V199" s="1771">
        <v>140470000</v>
      </c>
      <c r="W199" s="3578"/>
      <c r="X199" s="3504"/>
      <c r="Y199" s="3504"/>
      <c r="Z199" s="3504"/>
      <c r="AA199" s="3504"/>
      <c r="AB199" s="3504"/>
      <c r="AC199" s="3504"/>
      <c r="AD199" s="3504"/>
      <c r="AE199" s="3504"/>
      <c r="AF199" s="3504"/>
      <c r="AG199" s="3504"/>
      <c r="AH199" s="3504"/>
      <c r="AI199" s="3504"/>
      <c r="AJ199" s="3504"/>
      <c r="AK199" s="3504"/>
      <c r="AL199" s="3504"/>
      <c r="AM199" s="3504"/>
      <c r="AN199" s="3504"/>
      <c r="AO199" s="3552"/>
      <c r="AP199" s="3552"/>
      <c r="AQ199" s="3516"/>
    </row>
    <row r="200" spans="1:336" ht="45" x14ac:dyDescent="0.2">
      <c r="A200" s="871"/>
      <c r="B200" s="872"/>
      <c r="C200" s="873"/>
      <c r="D200" s="872"/>
      <c r="E200" s="872"/>
      <c r="F200" s="873"/>
      <c r="G200" s="879"/>
      <c r="H200" s="872"/>
      <c r="I200" s="873"/>
      <c r="J200" s="3564"/>
      <c r="K200" s="3539"/>
      <c r="L200" s="3505"/>
      <c r="M200" s="3505"/>
      <c r="N200" s="3505"/>
      <c r="O200" s="3505"/>
      <c r="P200" s="3539"/>
      <c r="Q200" s="3509"/>
      <c r="R200" s="3484"/>
      <c r="S200" s="3539"/>
      <c r="T200" s="937" t="s">
        <v>1665</v>
      </c>
      <c r="U200" s="894" t="s">
        <v>1666</v>
      </c>
      <c r="V200" s="1771">
        <v>88000000</v>
      </c>
      <c r="W200" s="3579"/>
      <c r="X200" s="3505"/>
      <c r="Y200" s="3505"/>
      <c r="Z200" s="3505"/>
      <c r="AA200" s="3505"/>
      <c r="AB200" s="3505"/>
      <c r="AC200" s="3505"/>
      <c r="AD200" s="3505"/>
      <c r="AE200" s="3505"/>
      <c r="AF200" s="3505"/>
      <c r="AG200" s="3505"/>
      <c r="AH200" s="3505"/>
      <c r="AI200" s="3505"/>
      <c r="AJ200" s="3505"/>
      <c r="AK200" s="3505"/>
      <c r="AL200" s="3505"/>
      <c r="AM200" s="3505"/>
      <c r="AN200" s="3505"/>
      <c r="AO200" s="3552"/>
      <c r="AP200" s="3552"/>
      <c r="AQ200" s="3517"/>
      <c r="BN200" s="878"/>
      <c r="BO200" s="878"/>
      <c r="BP200" s="878"/>
      <c r="BQ200" s="878"/>
      <c r="BR200" s="878"/>
      <c r="BS200" s="878"/>
      <c r="BT200" s="878"/>
      <c r="BU200" s="878"/>
      <c r="BV200" s="878"/>
      <c r="BW200" s="878"/>
      <c r="BX200" s="878"/>
      <c r="BY200" s="878"/>
      <c r="BZ200" s="878"/>
    </row>
    <row r="201" spans="1:336" s="938" customFormat="1" ht="47.25" customHeight="1" x14ac:dyDescent="0.2">
      <c r="A201" s="871"/>
      <c r="B201" s="872"/>
      <c r="C201" s="873"/>
      <c r="D201" s="872"/>
      <c r="E201" s="872"/>
      <c r="F201" s="873"/>
      <c r="G201" s="879"/>
      <c r="H201" s="872"/>
      <c r="I201" s="873"/>
      <c r="J201" s="3527">
        <v>161</v>
      </c>
      <c r="K201" s="3518" t="s">
        <v>1667</v>
      </c>
      <c r="L201" s="3503" t="s">
        <v>1427</v>
      </c>
      <c r="M201" s="3503">
        <v>100</v>
      </c>
      <c r="N201" s="3503" t="s">
        <v>2217</v>
      </c>
      <c r="O201" s="3503">
        <v>152</v>
      </c>
      <c r="P201" s="3518" t="s">
        <v>1668</v>
      </c>
      <c r="Q201" s="3543">
        <f>(V201+V203+V204+V202)/R201</f>
        <v>0.23764853033145716</v>
      </c>
      <c r="R201" s="3244">
        <f>SUM(V201:V209)</f>
        <v>319800000</v>
      </c>
      <c r="S201" s="3518" t="s">
        <v>1669</v>
      </c>
      <c r="T201" s="3518" t="s">
        <v>1670</v>
      </c>
      <c r="U201" s="894" t="s">
        <v>1671</v>
      </c>
      <c r="V201" s="877">
        <v>15000000</v>
      </c>
      <c r="W201" s="1315">
        <v>61</v>
      </c>
      <c r="X201" s="1988" t="s">
        <v>2335</v>
      </c>
      <c r="Y201" s="3503">
        <v>292684</v>
      </c>
      <c r="Z201" s="3503">
        <v>282326</v>
      </c>
      <c r="AA201" s="2476">
        <v>135912</v>
      </c>
      <c r="AB201" s="2476">
        <v>45122</v>
      </c>
      <c r="AC201" s="2476">
        <f t="shared" ref="AC201:AD201" si="2">AC194</f>
        <v>307101</v>
      </c>
      <c r="AD201" s="2476">
        <f t="shared" si="2"/>
        <v>86875</v>
      </c>
      <c r="AE201" s="2476">
        <v>2145</v>
      </c>
      <c r="AF201" s="2476">
        <v>12718</v>
      </c>
      <c r="AG201" s="2476">
        <v>26</v>
      </c>
      <c r="AH201" s="2476">
        <v>37</v>
      </c>
      <c r="AI201" s="2476" t="s">
        <v>1433</v>
      </c>
      <c r="AJ201" s="2476" t="s">
        <v>1433</v>
      </c>
      <c r="AK201" s="2476">
        <v>53164</v>
      </c>
      <c r="AL201" s="2476">
        <v>16982</v>
      </c>
      <c r="AM201" s="2476">
        <v>60013</v>
      </c>
      <c r="AN201" s="2476">
        <v>575010</v>
      </c>
      <c r="AO201" s="3536">
        <v>43467</v>
      </c>
      <c r="AP201" s="3536">
        <v>43830</v>
      </c>
      <c r="AQ201" s="3515" t="s">
        <v>1434</v>
      </c>
      <c r="AR201" s="1767"/>
      <c r="AS201" s="878"/>
      <c r="AT201" s="878"/>
      <c r="AU201" s="878"/>
      <c r="AV201" s="878"/>
      <c r="AW201" s="878"/>
      <c r="AX201" s="878"/>
      <c r="AY201" s="878"/>
      <c r="AZ201" s="878"/>
      <c r="BA201" s="878"/>
      <c r="BB201" s="878"/>
      <c r="BC201" s="878"/>
      <c r="BD201" s="878"/>
      <c r="BE201" s="878"/>
      <c r="BF201" s="878"/>
      <c r="BG201" s="878"/>
      <c r="BH201" s="878"/>
      <c r="BI201" s="878"/>
      <c r="BJ201" s="878"/>
      <c r="BK201" s="878"/>
      <c r="BL201" s="878"/>
      <c r="BM201" s="878"/>
      <c r="BN201" s="878"/>
      <c r="BO201" s="878"/>
      <c r="BP201" s="878"/>
      <c r="BQ201" s="878"/>
      <c r="BR201" s="878"/>
      <c r="BS201" s="878"/>
      <c r="BT201" s="878"/>
      <c r="BU201" s="878"/>
      <c r="BV201" s="878"/>
      <c r="BW201" s="878"/>
      <c r="BX201" s="878"/>
      <c r="BY201" s="878"/>
      <c r="BZ201" s="878"/>
      <c r="CA201" s="846"/>
      <c r="CB201" s="846"/>
      <c r="CC201" s="846"/>
      <c r="CD201" s="846"/>
      <c r="CE201" s="846"/>
      <c r="CF201" s="846"/>
      <c r="CG201" s="846"/>
      <c r="CH201" s="846"/>
      <c r="CI201" s="846"/>
      <c r="CJ201" s="846"/>
      <c r="CK201" s="846"/>
      <c r="CL201" s="846"/>
      <c r="CM201" s="846"/>
      <c r="CN201" s="846"/>
      <c r="CO201" s="846"/>
      <c r="CP201" s="846"/>
      <c r="CQ201" s="846"/>
      <c r="CR201" s="846"/>
      <c r="CS201" s="846"/>
      <c r="CT201" s="846"/>
      <c r="CU201" s="846"/>
      <c r="CV201" s="846"/>
      <c r="CW201" s="846"/>
      <c r="CX201" s="846"/>
      <c r="CY201" s="846"/>
      <c r="CZ201" s="846"/>
      <c r="DA201" s="846"/>
      <c r="DB201" s="846"/>
      <c r="DC201" s="846"/>
      <c r="DD201" s="846"/>
      <c r="DE201" s="846"/>
      <c r="DF201" s="846"/>
      <c r="DG201" s="846"/>
      <c r="DH201" s="846"/>
      <c r="DI201" s="846"/>
      <c r="DJ201" s="846"/>
      <c r="DK201" s="846"/>
      <c r="DL201" s="846"/>
      <c r="DM201" s="846"/>
      <c r="DN201" s="846"/>
      <c r="DO201" s="846"/>
      <c r="DP201" s="846"/>
      <c r="DQ201" s="846"/>
      <c r="DR201" s="846"/>
      <c r="DS201" s="846"/>
      <c r="DT201" s="846"/>
      <c r="DU201" s="846"/>
      <c r="DV201" s="846"/>
      <c r="DW201" s="846"/>
      <c r="DX201" s="846"/>
      <c r="DY201" s="846"/>
      <c r="DZ201" s="846"/>
      <c r="EA201" s="846"/>
      <c r="EB201" s="846"/>
      <c r="EC201" s="846"/>
      <c r="ED201" s="846"/>
      <c r="EE201" s="846"/>
      <c r="EF201" s="846"/>
      <c r="EG201" s="846"/>
      <c r="EH201" s="846"/>
      <c r="EI201" s="846"/>
      <c r="EJ201" s="846"/>
      <c r="EK201" s="846"/>
      <c r="EL201" s="846"/>
      <c r="EM201" s="846"/>
      <c r="EN201" s="846"/>
      <c r="EO201" s="846"/>
      <c r="EP201" s="846"/>
      <c r="EQ201" s="846"/>
      <c r="ER201" s="846"/>
      <c r="ES201" s="846"/>
      <c r="ET201" s="846"/>
      <c r="EU201" s="846"/>
      <c r="EV201" s="846"/>
      <c r="EW201" s="846"/>
      <c r="EX201" s="846"/>
      <c r="EY201" s="846"/>
      <c r="EZ201" s="846"/>
      <c r="FA201" s="846"/>
      <c r="FB201" s="846"/>
      <c r="FC201" s="846"/>
      <c r="FD201" s="846"/>
      <c r="FE201" s="846"/>
      <c r="FF201" s="846"/>
      <c r="FG201" s="846"/>
      <c r="FH201" s="846"/>
      <c r="FI201" s="846"/>
      <c r="FJ201" s="846"/>
      <c r="FK201" s="846"/>
      <c r="FL201" s="846"/>
      <c r="FM201" s="846"/>
      <c r="FN201" s="846"/>
      <c r="FO201" s="846"/>
      <c r="FP201" s="846"/>
      <c r="FQ201" s="846"/>
      <c r="FR201" s="846"/>
      <c r="FS201" s="846"/>
      <c r="FT201" s="846"/>
      <c r="FU201" s="846"/>
      <c r="FV201" s="846"/>
      <c r="FW201" s="846"/>
      <c r="FX201" s="846"/>
      <c r="FY201" s="846"/>
      <c r="FZ201" s="846"/>
      <c r="GA201" s="846"/>
      <c r="GB201" s="846"/>
      <c r="GC201" s="846"/>
      <c r="GD201" s="846"/>
      <c r="GE201" s="846"/>
      <c r="GF201" s="846"/>
      <c r="GG201" s="846"/>
      <c r="GH201" s="846"/>
      <c r="GI201" s="846"/>
      <c r="GJ201" s="846"/>
      <c r="GK201" s="846"/>
      <c r="GL201" s="846"/>
      <c r="GM201" s="846"/>
      <c r="GN201" s="846"/>
      <c r="GO201" s="846"/>
      <c r="GP201" s="846"/>
      <c r="GQ201" s="846"/>
      <c r="GR201" s="846"/>
      <c r="GS201" s="846"/>
      <c r="GT201" s="846"/>
      <c r="GU201" s="846"/>
      <c r="GV201" s="846"/>
      <c r="GW201" s="846"/>
      <c r="GX201" s="846"/>
      <c r="GY201" s="846"/>
      <c r="GZ201" s="846"/>
      <c r="HA201" s="846"/>
      <c r="HB201" s="846"/>
      <c r="HC201" s="846"/>
      <c r="HD201" s="846"/>
      <c r="HE201" s="846"/>
      <c r="HF201" s="846"/>
      <c r="HG201" s="846"/>
      <c r="HH201" s="846"/>
      <c r="HI201" s="846"/>
      <c r="HJ201" s="846"/>
      <c r="HK201" s="846"/>
      <c r="HL201" s="846"/>
      <c r="HM201" s="846"/>
      <c r="HN201" s="846"/>
      <c r="HO201" s="846"/>
      <c r="HP201" s="846"/>
      <c r="HQ201" s="846"/>
      <c r="HR201" s="846"/>
      <c r="HS201" s="846"/>
      <c r="HT201" s="846"/>
      <c r="HU201" s="846"/>
      <c r="HV201" s="846"/>
      <c r="HW201" s="846"/>
      <c r="HX201" s="846"/>
      <c r="HY201" s="846"/>
      <c r="HZ201" s="846"/>
      <c r="IA201" s="846"/>
      <c r="IB201" s="846"/>
      <c r="IC201" s="846"/>
      <c r="ID201" s="846"/>
      <c r="IE201" s="846"/>
      <c r="IF201" s="846"/>
      <c r="IG201" s="846"/>
      <c r="IH201" s="846"/>
      <c r="II201" s="846"/>
      <c r="IJ201" s="846"/>
      <c r="IK201" s="846"/>
      <c r="IL201" s="846"/>
      <c r="IM201" s="846"/>
      <c r="IN201" s="846"/>
      <c r="IO201" s="846"/>
      <c r="IP201" s="846"/>
      <c r="IQ201" s="846"/>
      <c r="IR201" s="846"/>
      <c r="IS201" s="846"/>
      <c r="IT201" s="846"/>
      <c r="IU201" s="846"/>
      <c r="IV201" s="846"/>
      <c r="IW201" s="846"/>
      <c r="IX201" s="846"/>
      <c r="IY201" s="846"/>
      <c r="IZ201" s="846"/>
      <c r="JA201" s="846"/>
      <c r="JB201" s="846"/>
      <c r="JC201" s="846"/>
      <c r="JD201" s="846"/>
      <c r="JE201" s="846"/>
      <c r="JF201" s="846"/>
      <c r="JG201" s="846"/>
      <c r="JH201" s="846"/>
      <c r="JI201" s="846"/>
      <c r="JJ201" s="846"/>
      <c r="JK201" s="846"/>
      <c r="JL201" s="846"/>
      <c r="JM201" s="846"/>
      <c r="JN201" s="846"/>
      <c r="JO201" s="846"/>
      <c r="JP201" s="846"/>
      <c r="JQ201" s="846"/>
      <c r="JR201" s="846"/>
      <c r="JS201" s="846"/>
      <c r="JT201" s="846"/>
      <c r="JU201" s="846"/>
      <c r="JV201" s="846"/>
      <c r="JW201" s="846"/>
      <c r="JX201" s="846"/>
      <c r="JY201" s="846"/>
      <c r="JZ201" s="846"/>
      <c r="KA201" s="846"/>
      <c r="KB201" s="846"/>
      <c r="KC201" s="846"/>
      <c r="KD201" s="846"/>
      <c r="KE201" s="846"/>
      <c r="KF201" s="846"/>
      <c r="KG201" s="846"/>
      <c r="KH201" s="846"/>
      <c r="KI201" s="846"/>
      <c r="KJ201" s="846"/>
      <c r="KK201" s="846"/>
      <c r="KL201" s="846"/>
      <c r="KM201" s="846"/>
      <c r="KN201" s="846"/>
      <c r="KO201" s="846"/>
      <c r="KP201" s="846"/>
      <c r="KQ201" s="846"/>
      <c r="KR201" s="846"/>
      <c r="KS201" s="846"/>
      <c r="KT201" s="846"/>
      <c r="KU201" s="846"/>
      <c r="KV201" s="846"/>
      <c r="KW201" s="846"/>
      <c r="KX201" s="846"/>
      <c r="KY201" s="846"/>
      <c r="KZ201" s="846"/>
      <c r="LA201" s="846"/>
      <c r="LB201" s="846"/>
      <c r="LC201" s="846"/>
      <c r="LD201" s="846"/>
      <c r="LE201" s="846"/>
      <c r="LF201" s="846"/>
      <c r="LG201" s="846"/>
      <c r="LH201" s="846"/>
      <c r="LI201" s="846"/>
      <c r="LJ201" s="846"/>
      <c r="LK201" s="846"/>
      <c r="LL201" s="846"/>
      <c r="LM201" s="846"/>
      <c r="LN201" s="846"/>
      <c r="LO201" s="846"/>
      <c r="LP201" s="846"/>
      <c r="LQ201" s="846"/>
      <c r="LR201" s="846"/>
      <c r="LS201" s="846"/>
      <c r="LT201" s="846"/>
      <c r="LU201" s="846"/>
      <c r="LV201" s="846"/>
      <c r="LW201" s="846"/>
      <c r="LX201" s="846"/>
    </row>
    <row r="202" spans="1:336" s="938" customFormat="1" ht="51" customHeight="1" x14ac:dyDescent="0.2">
      <c r="A202" s="871"/>
      <c r="B202" s="872"/>
      <c r="C202" s="873"/>
      <c r="D202" s="872"/>
      <c r="E202" s="872"/>
      <c r="F202" s="873"/>
      <c r="G202" s="879"/>
      <c r="H202" s="872"/>
      <c r="I202" s="873"/>
      <c r="J202" s="3528"/>
      <c r="K202" s="3519"/>
      <c r="L202" s="3504"/>
      <c r="M202" s="3504"/>
      <c r="N202" s="3504"/>
      <c r="O202" s="3504"/>
      <c r="P202" s="3519"/>
      <c r="Q202" s="3508"/>
      <c r="R202" s="3225"/>
      <c r="S202" s="3519"/>
      <c r="T202" s="3519"/>
      <c r="U202" s="894" t="s">
        <v>1672</v>
      </c>
      <c r="V202" s="877">
        <v>25000000</v>
      </c>
      <c r="W202" s="1315">
        <v>61</v>
      </c>
      <c r="X202" s="1988" t="s">
        <v>2335</v>
      </c>
      <c r="Y202" s="3504"/>
      <c r="Z202" s="3504"/>
      <c r="AA202" s="2477"/>
      <c r="AB202" s="2477"/>
      <c r="AC202" s="2477"/>
      <c r="AD202" s="2477"/>
      <c r="AE202" s="2477"/>
      <c r="AF202" s="2477"/>
      <c r="AG202" s="2477"/>
      <c r="AH202" s="2477"/>
      <c r="AI202" s="2477"/>
      <c r="AJ202" s="2477"/>
      <c r="AK202" s="2477"/>
      <c r="AL202" s="2477"/>
      <c r="AM202" s="2477"/>
      <c r="AN202" s="2477"/>
      <c r="AO202" s="3537"/>
      <c r="AP202" s="3537"/>
      <c r="AQ202" s="3516"/>
      <c r="AR202" s="878"/>
      <c r="AS202" s="878"/>
      <c r="AT202" s="878"/>
      <c r="AU202" s="878"/>
      <c r="AV202" s="878"/>
      <c r="AW202" s="878"/>
      <c r="AX202" s="878"/>
      <c r="AY202" s="878"/>
      <c r="AZ202" s="878"/>
      <c r="BA202" s="878"/>
      <c r="BB202" s="878"/>
      <c r="BC202" s="878"/>
      <c r="BD202" s="878"/>
      <c r="BE202" s="878"/>
      <c r="BF202" s="878"/>
      <c r="BG202" s="878"/>
      <c r="BH202" s="878"/>
      <c r="BI202" s="878"/>
      <c r="BJ202" s="878"/>
      <c r="BK202" s="878"/>
      <c r="BL202" s="878"/>
      <c r="BM202" s="878"/>
      <c r="BN202" s="878"/>
      <c r="BO202" s="878"/>
      <c r="BP202" s="878"/>
      <c r="BQ202" s="878"/>
      <c r="BR202" s="878"/>
      <c r="BS202" s="878"/>
      <c r="BT202" s="878"/>
      <c r="BU202" s="878"/>
      <c r="BV202" s="878"/>
      <c r="BW202" s="878"/>
      <c r="BX202" s="878"/>
      <c r="BY202" s="878"/>
      <c r="BZ202" s="878"/>
      <c r="CA202" s="846"/>
      <c r="CB202" s="846"/>
      <c r="CC202" s="846"/>
      <c r="CD202" s="846"/>
      <c r="CE202" s="846"/>
      <c r="CF202" s="846"/>
      <c r="CG202" s="846"/>
      <c r="CH202" s="846"/>
      <c r="CI202" s="846"/>
      <c r="CJ202" s="846"/>
      <c r="CK202" s="846"/>
      <c r="CL202" s="846"/>
      <c r="CM202" s="846"/>
      <c r="CN202" s="846"/>
      <c r="CO202" s="846"/>
      <c r="CP202" s="846"/>
      <c r="CQ202" s="846"/>
      <c r="CR202" s="846"/>
      <c r="CS202" s="846"/>
      <c r="CT202" s="846"/>
      <c r="CU202" s="846"/>
      <c r="CV202" s="846"/>
      <c r="CW202" s="846"/>
      <c r="CX202" s="846"/>
      <c r="CY202" s="846"/>
      <c r="CZ202" s="846"/>
      <c r="DA202" s="846"/>
      <c r="DB202" s="846"/>
      <c r="DC202" s="846"/>
      <c r="DD202" s="846"/>
      <c r="DE202" s="846"/>
      <c r="DF202" s="846"/>
      <c r="DG202" s="846"/>
      <c r="DH202" s="846"/>
      <c r="DI202" s="846"/>
      <c r="DJ202" s="846"/>
      <c r="DK202" s="846"/>
      <c r="DL202" s="846"/>
      <c r="DM202" s="846"/>
      <c r="DN202" s="846"/>
      <c r="DO202" s="846"/>
      <c r="DP202" s="846"/>
      <c r="DQ202" s="846"/>
      <c r="DR202" s="846"/>
      <c r="DS202" s="846"/>
      <c r="DT202" s="846"/>
      <c r="DU202" s="846"/>
      <c r="DV202" s="846"/>
      <c r="DW202" s="846"/>
      <c r="DX202" s="846"/>
      <c r="DY202" s="846"/>
      <c r="DZ202" s="846"/>
      <c r="EA202" s="846"/>
      <c r="EB202" s="846"/>
      <c r="EC202" s="846"/>
      <c r="ED202" s="846"/>
      <c r="EE202" s="846"/>
      <c r="EF202" s="846"/>
      <c r="EG202" s="846"/>
      <c r="EH202" s="846"/>
      <c r="EI202" s="846"/>
      <c r="EJ202" s="846"/>
      <c r="EK202" s="846"/>
      <c r="EL202" s="846"/>
      <c r="EM202" s="846"/>
      <c r="EN202" s="846"/>
      <c r="EO202" s="846"/>
      <c r="EP202" s="846"/>
      <c r="EQ202" s="846"/>
      <c r="ER202" s="846"/>
      <c r="ES202" s="846"/>
      <c r="ET202" s="846"/>
      <c r="EU202" s="846"/>
      <c r="EV202" s="846"/>
      <c r="EW202" s="846"/>
      <c r="EX202" s="846"/>
      <c r="EY202" s="846"/>
      <c r="EZ202" s="846"/>
      <c r="FA202" s="846"/>
      <c r="FB202" s="846"/>
      <c r="FC202" s="846"/>
      <c r="FD202" s="846"/>
      <c r="FE202" s="846"/>
      <c r="FF202" s="846"/>
      <c r="FG202" s="846"/>
      <c r="FH202" s="846"/>
      <c r="FI202" s="846"/>
      <c r="FJ202" s="846"/>
      <c r="FK202" s="846"/>
      <c r="FL202" s="846"/>
      <c r="FM202" s="846"/>
      <c r="FN202" s="846"/>
      <c r="FO202" s="846"/>
      <c r="FP202" s="846"/>
      <c r="FQ202" s="846"/>
      <c r="FR202" s="846"/>
      <c r="FS202" s="846"/>
      <c r="FT202" s="846"/>
      <c r="FU202" s="846"/>
      <c r="FV202" s="846"/>
      <c r="FW202" s="846"/>
      <c r="FX202" s="846"/>
      <c r="FY202" s="846"/>
      <c r="FZ202" s="846"/>
      <c r="GA202" s="846"/>
      <c r="GB202" s="846"/>
      <c r="GC202" s="846"/>
      <c r="GD202" s="846"/>
      <c r="GE202" s="846"/>
      <c r="GF202" s="846"/>
      <c r="GG202" s="846"/>
      <c r="GH202" s="846"/>
      <c r="GI202" s="846"/>
      <c r="GJ202" s="846"/>
      <c r="GK202" s="846"/>
      <c r="GL202" s="846"/>
      <c r="GM202" s="846"/>
      <c r="GN202" s="846"/>
      <c r="GO202" s="846"/>
      <c r="GP202" s="846"/>
      <c r="GQ202" s="846"/>
      <c r="GR202" s="846"/>
      <c r="GS202" s="846"/>
      <c r="GT202" s="846"/>
      <c r="GU202" s="846"/>
      <c r="GV202" s="846"/>
      <c r="GW202" s="846"/>
      <c r="GX202" s="846"/>
      <c r="GY202" s="846"/>
      <c r="GZ202" s="846"/>
      <c r="HA202" s="846"/>
      <c r="HB202" s="846"/>
      <c r="HC202" s="846"/>
      <c r="HD202" s="846"/>
      <c r="HE202" s="846"/>
      <c r="HF202" s="846"/>
      <c r="HG202" s="846"/>
      <c r="HH202" s="846"/>
      <c r="HI202" s="846"/>
      <c r="HJ202" s="846"/>
      <c r="HK202" s="846"/>
      <c r="HL202" s="846"/>
      <c r="HM202" s="846"/>
      <c r="HN202" s="846"/>
      <c r="HO202" s="846"/>
      <c r="HP202" s="846"/>
      <c r="HQ202" s="846"/>
      <c r="HR202" s="846"/>
      <c r="HS202" s="846"/>
      <c r="HT202" s="846"/>
      <c r="HU202" s="846"/>
      <c r="HV202" s="846"/>
      <c r="HW202" s="846"/>
      <c r="HX202" s="846"/>
      <c r="HY202" s="846"/>
      <c r="HZ202" s="846"/>
      <c r="IA202" s="846"/>
      <c r="IB202" s="846"/>
      <c r="IC202" s="846"/>
      <c r="ID202" s="846"/>
      <c r="IE202" s="846"/>
      <c r="IF202" s="846"/>
      <c r="IG202" s="846"/>
      <c r="IH202" s="846"/>
      <c r="II202" s="846"/>
      <c r="IJ202" s="846"/>
      <c r="IK202" s="846"/>
      <c r="IL202" s="846"/>
      <c r="IM202" s="846"/>
      <c r="IN202" s="846"/>
      <c r="IO202" s="846"/>
      <c r="IP202" s="846"/>
      <c r="IQ202" s="846"/>
      <c r="IR202" s="846"/>
      <c r="IS202" s="846"/>
      <c r="IT202" s="846"/>
      <c r="IU202" s="846"/>
      <c r="IV202" s="846"/>
      <c r="IW202" s="846"/>
      <c r="IX202" s="846"/>
      <c r="IY202" s="846"/>
      <c r="IZ202" s="846"/>
      <c r="JA202" s="846"/>
      <c r="JB202" s="846"/>
      <c r="JC202" s="846"/>
      <c r="JD202" s="846"/>
      <c r="JE202" s="846"/>
      <c r="JF202" s="846"/>
      <c r="JG202" s="846"/>
      <c r="JH202" s="846"/>
      <c r="JI202" s="846"/>
      <c r="JJ202" s="846"/>
      <c r="JK202" s="846"/>
      <c r="JL202" s="846"/>
      <c r="JM202" s="846"/>
      <c r="JN202" s="846"/>
      <c r="JO202" s="846"/>
      <c r="JP202" s="846"/>
      <c r="JQ202" s="846"/>
      <c r="JR202" s="846"/>
      <c r="JS202" s="846"/>
      <c r="JT202" s="846"/>
      <c r="JU202" s="846"/>
      <c r="JV202" s="846"/>
      <c r="JW202" s="846"/>
      <c r="JX202" s="846"/>
      <c r="JY202" s="846"/>
      <c r="JZ202" s="846"/>
      <c r="KA202" s="846"/>
      <c r="KB202" s="846"/>
      <c r="KC202" s="846"/>
      <c r="KD202" s="846"/>
      <c r="KE202" s="846"/>
      <c r="KF202" s="846"/>
      <c r="KG202" s="846"/>
      <c r="KH202" s="846"/>
      <c r="KI202" s="846"/>
      <c r="KJ202" s="846"/>
      <c r="KK202" s="846"/>
      <c r="KL202" s="846"/>
      <c r="KM202" s="846"/>
      <c r="KN202" s="846"/>
      <c r="KO202" s="846"/>
      <c r="KP202" s="846"/>
      <c r="KQ202" s="846"/>
      <c r="KR202" s="846"/>
      <c r="KS202" s="846"/>
      <c r="KT202" s="846"/>
      <c r="KU202" s="846"/>
      <c r="KV202" s="846"/>
      <c r="KW202" s="846"/>
      <c r="KX202" s="846"/>
      <c r="KY202" s="846"/>
      <c r="KZ202" s="846"/>
      <c r="LA202" s="846"/>
      <c r="LB202" s="846"/>
      <c r="LC202" s="846"/>
      <c r="LD202" s="846"/>
      <c r="LE202" s="846"/>
      <c r="LF202" s="846"/>
      <c r="LG202" s="846"/>
      <c r="LH202" s="846"/>
      <c r="LI202" s="846"/>
      <c r="LJ202" s="846"/>
      <c r="LK202" s="846"/>
      <c r="LL202" s="846"/>
      <c r="LM202" s="846"/>
      <c r="LN202" s="846"/>
      <c r="LO202" s="846"/>
      <c r="LP202" s="846"/>
      <c r="LQ202" s="846"/>
      <c r="LR202" s="846"/>
      <c r="LS202" s="846"/>
      <c r="LT202" s="846"/>
      <c r="LU202" s="846"/>
      <c r="LV202" s="846"/>
      <c r="LW202" s="846"/>
      <c r="LX202" s="846"/>
    </row>
    <row r="203" spans="1:336" s="938" customFormat="1" ht="109.5" customHeight="1" x14ac:dyDescent="0.2">
      <c r="A203" s="871"/>
      <c r="B203" s="872"/>
      <c r="C203" s="873"/>
      <c r="D203" s="872"/>
      <c r="E203" s="872"/>
      <c r="F203" s="873"/>
      <c r="G203" s="879"/>
      <c r="H203" s="872"/>
      <c r="I203" s="873"/>
      <c r="J203" s="3528"/>
      <c r="K203" s="3519"/>
      <c r="L203" s="3504"/>
      <c r="M203" s="3504"/>
      <c r="N203" s="3504"/>
      <c r="O203" s="3504"/>
      <c r="P203" s="3519"/>
      <c r="Q203" s="3508"/>
      <c r="R203" s="3225"/>
      <c r="S203" s="3519"/>
      <c r="T203" s="3519"/>
      <c r="U203" s="894" t="s">
        <v>1673</v>
      </c>
      <c r="V203" s="877">
        <v>25000000</v>
      </c>
      <c r="W203" s="1315">
        <v>61</v>
      </c>
      <c r="X203" s="1988" t="s">
        <v>2335</v>
      </c>
      <c r="Y203" s="3504"/>
      <c r="Z203" s="3504"/>
      <c r="AA203" s="2477"/>
      <c r="AB203" s="2477"/>
      <c r="AC203" s="2477"/>
      <c r="AD203" s="2477"/>
      <c r="AE203" s="2477"/>
      <c r="AF203" s="2477"/>
      <c r="AG203" s="2477"/>
      <c r="AH203" s="2477"/>
      <c r="AI203" s="2477"/>
      <c r="AJ203" s="2477"/>
      <c r="AK203" s="2477"/>
      <c r="AL203" s="2477"/>
      <c r="AM203" s="2477"/>
      <c r="AN203" s="2477"/>
      <c r="AO203" s="3537"/>
      <c r="AP203" s="3537"/>
      <c r="AQ203" s="3516"/>
      <c r="AR203" s="878"/>
      <c r="AS203" s="878"/>
      <c r="AT203" s="878"/>
      <c r="AU203" s="878"/>
      <c r="AV203" s="878"/>
      <c r="AW203" s="878"/>
      <c r="AX203" s="878"/>
      <c r="AY203" s="878"/>
      <c r="AZ203" s="878"/>
      <c r="BA203" s="878"/>
      <c r="BB203" s="878"/>
      <c r="BC203" s="878"/>
      <c r="BD203" s="878"/>
      <c r="BE203" s="878"/>
      <c r="BF203" s="878"/>
      <c r="BG203" s="878"/>
      <c r="BH203" s="878"/>
      <c r="BI203" s="878"/>
      <c r="BJ203" s="878"/>
      <c r="BK203" s="878"/>
      <c r="BL203" s="878"/>
      <c r="BM203" s="878"/>
      <c r="BN203" s="878"/>
      <c r="BO203" s="878"/>
      <c r="BP203" s="878"/>
      <c r="BQ203" s="878"/>
      <c r="BR203" s="878"/>
      <c r="BS203" s="878"/>
      <c r="BT203" s="878"/>
      <c r="BU203" s="878"/>
      <c r="BV203" s="878"/>
      <c r="BW203" s="878"/>
      <c r="BX203" s="878"/>
      <c r="BY203" s="878"/>
      <c r="BZ203" s="878"/>
      <c r="CA203" s="846"/>
      <c r="CB203" s="846"/>
      <c r="CC203" s="846"/>
      <c r="CD203" s="846"/>
      <c r="CE203" s="846"/>
      <c r="CF203" s="846"/>
      <c r="CG203" s="846"/>
      <c r="CH203" s="846"/>
      <c r="CI203" s="846"/>
      <c r="CJ203" s="846"/>
      <c r="CK203" s="846"/>
      <c r="CL203" s="846"/>
      <c r="CM203" s="846"/>
      <c r="CN203" s="846"/>
      <c r="CO203" s="846"/>
      <c r="CP203" s="846"/>
      <c r="CQ203" s="846"/>
      <c r="CR203" s="846"/>
      <c r="CS203" s="846"/>
      <c r="CT203" s="846"/>
      <c r="CU203" s="846"/>
      <c r="CV203" s="846"/>
      <c r="CW203" s="846"/>
      <c r="CX203" s="846"/>
      <c r="CY203" s="846"/>
      <c r="CZ203" s="846"/>
      <c r="DA203" s="846"/>
      <c r="DB203" s="846"/>
      <c r="DC203" s="846"/>
      <c r="DD203" s="846"/>
      <c r="DE203" s="846"/>
      <c r="DF203" s="846"/>
      <c r="DG203" s="846"/>
      <c r="DH203" s="846"/>
      <c r="DI203" s="846"/>
      <c r="DJ203" s="846"/>
      <c r="DK203" s="846"/>
      <c r="DL203" s="846"/>
      <c r="DM203" s="846"/>
      <c r="DN203" s="846"/>
      <c r="DO203" s="846"/>
      <c r="DP203" s="846"/>
      <c r="DQ203" s="846"/>
      <c r="DR203" s="846"/>
      <c r="DS203" s="846"/>
      <c r="DT203" s="846"/>
      <c r="DU203" s="846"/>
      <c r="DV203" s="846"/>
      <c r="DW203" s="846"/>
      <c r="DX203" s="846"/>
      <c r="DY203" s="846"/>
      <c r="DZ203" s="846"/>
      <c r="EA203" s="846"/>
      <c r="EB203" s="846"/>
      <c r="EC203" s="846"/>
      <c r="ED203" s="846"/>
      <c r="EE203" s="846"/>
      <c r="EF203" s="846"/>
      <c r="EG203" s="846"/>
      <c r="EH203" s="846"/>
      <c r="EI203" s="846"/>
      <c r="EJ203" s="846"/>
      <c r="EK203" s="846"/>
      <c r="EL203" s="846"/>
      <c r="EM203" s="846"/>
      <c r="EN203" s="846"/>
      <c r="EO203" s="846"/>
      <c r="EP203" s="846"/>
      <c r="EQ203" s="846"/>
      <c r="ER203" s="846"/>
      <c r="ES203" s="846"/>
      <c r="ET203" s="846"/>
      <c r="EU203" s="846"/>
      <c r="EV203" s="846"/>
      <c r="EW203" s="846"/>
      <c r="EX203" s="846"/>
      <c r="EY203" s="846"/>
      <c r="EZ203" s="846"/>
      <c r="FA203" s="846"/>
      <c r="FB203" s="846"/>
      <c r="FC203" s="846"/>
      <c r="FD203" s="846"/>
      <c r="FE203" s="846"/>
      <c r="FF203" s="846"/>
      <c r="FG203" s="846"/>
      <c r="FH203" s="846"/>
      <c r="FI203" s="846"/>
      <c r="FJ203" s="846"/>
      <c r="FK203" s="846"/>
      <c r="FL203" s="846"/>
      <c r="FM203" s="846"/>
      <c r="FN203" s="846"/>
      <c r="FO203" s="846"/>
      <c r="FP203" s="846"/>
      <c r="FQ203" s="846"/>
      <c r="FR203" s="846"/>
      <c r="FS203" s="846"/>
      <c r="FT203" s="846"/>
      <c r="FU203" s="846"/>
      <c r="FV203" s="846"/>
      <c r="FW203" s="846"/>
      <c r="FX203" s="846"/>
      <c r="FY203" s="846"/>
      <c r="FZ203" s="846"/>
      <c r="GA203" s="846"/>
      <c r="GB203" s="846"/>
      <c r="GC203" s="846"/>
      <c r="GD203" s="846"/>
      <c r="GE203" s="846"/>
      <c r="GF203" s="846"/>
      <c r="GG203" s="846"/>
      <c r="GH203" s="846"/>
      <c r="GI203" s="846"/>
      <c r="GJ203" s="846"/>
      <c r="GK203" s="846"/>
      <c r="GL203" s="846"/>
      <c r="GM203" s="846"/>
      <c r="GN203" s="846"/>
      <c r="GO203" s="846"/>
      <c r="GP203" s="846"/>
      <c r="GQ203" s="846"/>
      <c r="GR203" s="846"/>
      <c r="GS203" s="846"/>
      <c r="GT203" s="846"/>
      <c r="GU203" s="846"/>
      <c r="GV203" s="846"/>
      <c r="GW203" s="846"/>
      <c r="GX203" s="846"/>
      <c r="GY203" s="846"/>
      <c r="GZ203" s="846"/>
      <c r="HA203" s="846"/>
      <c r="HB203" s="846"/>
      <c r="HC203" s="846"/>
      <c r="HD203" s="846"/>
      <c r="HE203" s="846"/>
      <c r="HF203" s="846"/>
      <c r="HG203" s="846"/>
      <c r="HH203" s="846"/>
      <c r="HI203" s="846"/>
      <c r="HJ203" s="846"/>
      <c r="HK203" s="846"/>
      <c r="HL203" s="846"/>
      <c r="HM203" s="846"/>
      <c r="HN203" s="846"/>
      <c r="HO203" s="846"/>
      <c r="HP203" s="846"/>
      <c r="HQ203" s="846"/>
      <c r="HR203" s="846"/>
      <c r="HS203" s="846"/>
      <c r="HT203" s="846"/>
      <c r="HU203" s="846"/>
      <c r="HV203" s="846"/>
      <c r="HW203" s="846"/>
      <c r="HX203" s="846"/>
      <c r="HY203" s="846"/>
      <c r="HZ203" s="846"/>
      <c r="IA203" s="846"/>
      <c r="IB203" s="846"/>
      <c r="IC203" s="846"/>
      <c r="ID203" s="846"/>
      <c r="IE203" s="846"/>
      <c r="IF203" s="846"/>
      <c r="IG203" s="846"/>
      <c r="IH203" s="846"/>
      <c r="II203" s="846"/>
      <c r="IJ203" s="846"/>
      <c r="IK203" s="846"/>
      <c r="IL203" s="846"/>
      <c r="IM203" s="846"/>
      <c r="IN203" s="846"/>
      <c r="IO203" s="846"/>
      <c r="IP203" s="846"/>
      <c r="IQ203" s="846"/>
      <c r="IR203" s="846"/>
      <c r="IS203" s="846"/>
      <c r="IT203" s="846"/>
      <c r="IU203" s="846"/>
      <c r="IV203" s="846"/>
      <c r="IW203" s="846"/>
      <c r="IX203" s="846"/>
      <c r="IY203" s="846"/>
      <c r="IZ203" s="846"/>
      <c r="JA203" s="846"/>
      <c r="JB203" s="846"/>
      <c r="JC203" s="846"/>
      <c r="JD203" s="846"/>
      <c r="JE203" s="846"/>
      <c r="JF203" s="846"/>
      <c r="JG203" s="846"/>
      <c r="JH203" s="846"/>
      <c r="JI203" s="846"/>
      <c r="JJ203" s="846"/>
      <c r="JK203" s="846"/>
      <c r="JL203" s="846"/>
      <c r="JM203" s="846"/>
      <c r="JN203" s="846"/>
      <c r="JO203" s="846"/>
      <c r="JP203" s="846"/>
      <c r="JQ203" s="846"/>
      <c r="JR203" s="846"/>
      <c r="JS203" s="846"/>
      <c r="JT203" s="846"/>
      <c r="JU203" s="846"/>
      <c r="JV203" s="846"/>
      <c r="JW203" s="846"/>
      <c r="JX203" s="846"/>
      <c r="JY203" s="846"/>
      <c r="JZ203" s="846"/>
      <c r="KA203" s="846"/>
      <c r="KB203" s="846"/>
      <c r="KC203" s="846"/>
      <c r="KD203" s="846"/>
      <c r="KE203" s="846"/>
      <c r="KF203" s="846"/>
      <c r="KG203" s="846"/>
      <c r="KH203" s="846"/>
      <c r="KI203" s="846"/>
      <c r="KJ203" s="846"/>
      <c r="KK203" s="846"/>
      <c r="KL203" s="846"/>
      <c r="KM203" s="846"/>
      <c r="KN203" s="846"/>
      <c r="KO203" s="846"/>
      <c r="KP203" s="846"/>
      <c r="KQ203" s="846"/>
      <c r="KR203" s="846"/>
      <c r="KS203" s="846"/>
      <c r="KT203" s="846"/>
      <c r="KU203" s="846"/>
      <c r="KV203" s="846"/>
      <c r="KW203" s="846"/>
      <c r="KX203" s="846"/>
      <c r="KY203" s="846"/>
      <c r="KZ203" s="846"/>
      <c r="LA203" s="846"/>
      <c r="LB203" s="846"/>
      <c r="LC203" s="846"/>
      <c r="LD203" s="846"/>
      <c r="LE203" s="846"/>
      <c r="LF203" s="846"/>
      <c r="LG203" s="846"/>
      <c r="LH203" s="846"/>
      <c r="LI203" s="846"/>
      <c r="LJ203" s="846"/>
      <c r="LK203" s="846"/>
      <c r="LL203" s="846"/>
      <c r="LM203" s="846"/>
      <c r="LN203" s="846"/>
      <c r="LO203" s="846"/>
      <c r="LP203" s="846"/>
      <c r="LQ203" s="846"/>
      <c r="LR203" s="846"/>
      <c r="LS203" s="846"/>
      <c r="LT203" s="846"/>
      <c r="LU203" s="846"/>
      <c r="LV203" s="846"/>
      <c r="LW203" s="846"/>
      <c r="LX203" s="846"/>
    </row>
    <row r="204" spans="1:336" s="938" customFormat="1" ht="48" customHeight="1" x14ac:dyDescent="0.2">
      <c r="A204" s="871"/>
      <c r="B204" s="872"/>
      <c r="C204" s="873"/>
      <c r="D204" s="872"/>
      <c r="E204" s="872"/>
      <c r="F204" s="873"/>
      <c r="G204" s="879"/>
      <c r="H204" s="872"/>
      <c r="I204" s="873"/>
      <c r="J204" s="3544"/>
      <c r="K204" s="3539"/>
      <c r="L204" s="3505"/>
      <c r="M204" s="3505"/>
      <c r="N204" s="3504"/>
      <c r="O204" s="3504"/>
      <c r="P204" s="3519"/>
      <c r="Q204" s="3509"/>
      <c r="R204" s="3225"/>
      <c r="S204" s="3519"/>
      <c r="T204" s="3539"/>
      <c r="U204" s="894" t="s">
        <v>1674</v>
      </c>
      <c r="V204" s="877">
        <v>11000000</v>
      </c>
      <c r="W204" s="1315">
        <v>61</v>
      </c>
      <c r="X204" s="1988" t="s">
        <v>2335</v>
      </c>
      <c r="Y204" s="3504"/>
      <c r="Z204" s="3504"/>
      <c r="AA204" s="2477"/>
      <c r="AB204" s="2477"/>
      <c r="AC204" s="2477"/>
      <c r="AD204" s="2477"/>
      <c r="AE204" s="2477"/>
      <c r="AF204" s="2477"/>
      <c r="AG204" s="2477"/>
      <c r="AH204" s="2477"/>
      <c r="AI204" s="2477"/>
      <c r="AJ204" s="2477"/>
      <c r="AK204" s="2477"/>
      <c r="AL204" s="2477"/>
      <c r="AM204" s="2477"/>
      <c r="AN204" s="2477"/>
      <c r="AO204" s="3537"/>
      <c r="AP204" s="3537"/>
      <c r="AQ204" s="3516"/>
      <c r="AR204" s="878"/>
      <c r="AS204" s="878"/>
      <c r="AT204" s="878"/>
      <c r="AU204" s="878"/>
      <c r="AV204" s="878"/>
      <c r="AW204" s="878"/>
      <c r="AX204" s="878"/>
      <c r="AY204" s="878"/>
      <c r="AZ204" s="878"/>
      <c r="BA204" s="878"/>
      <c r="BB204" s="878"/>
      <c r="BC204" s="878"/>
      <c r="BD204" s="878"/>
      <c r="BE204" s="878"/>
      <c r="BF204" s="878"/>
      <c r="BG204" s="878"/>
      <c r="BH204" s="878"/>
      <c r="BI204" s="878"/>
      <c r="BJ204" s="878"/>
      <c r="BK204" s="878"/>
      <c r="BL204" s="878"/>
      <c r="BM204" s="878"/>
      <c r="BN204" s="878"/>
      <c r="BO204" s="878"/>
      <c r="BP204" s="878"/>
      <c r="BQ204" s="878"/>
      <c r="BR204" s="878"/>
      <c r="BS204" s="878"/>
      <c r="BT204" s="878"/>
      <c r="BU204" s="878"/>
      <c r="BV204" s="878"/>
      <c r="BW204" s="878"/>
      <c r="BX204" s="878"/>
      <c r="BY204" s="878"/>
      <c r="BZ204" s="878"/>
      <c r="CA204" s="846"/>
      <c r="CB204" s="846"/>
      <c r="CC204" s="846"/>
      <c r="CD204" s="846"/>
      <c r="CE204" s="846"/>
      <c r="CF204" s="846"/>
      <c r="CG204" s="846"/>
      <c r="CH204" s="846"/>
      <c r="CI204" s="846"/>
      <c r="CJ204" s="846"/>
      <c r="CK204" s="846"/>
      <c r="CL204" s="846"/>
      <c r="CM204" s="846"/>
      <c r="CN204" s="846"/>
      <c r="CO204" s="846"/>
      <c r="CP204" s="846"/>
      <c r="CQ204" s="846"/>
      <c r="CR204" s="846"/>
      <c r="CS204" s="846"/>
      <c r="CT204" s="846"/>
      <c r="CU204" s="846"/>
      <c r="CV204" s="846"/>
      <c r="CW204" s="846"/>
      <c r="CX204" s="846"/>
      <c r="CY204" s="846"/>
      <c r="CZ204" s="846"/>
      <c r="DA204" s="846"/>
      <c r="DB204" s="846"/>
      <c r="DC204" s="846"/>
      <c r="DD204" s="846"/>
      <c r="DE204" s="846"/>
      <c r="DF204" s="846"/>
      <c r="DG204" s="846"/>
      <c r="DH204" s="846"/>
      <c r="DI204" s="846"/>
      <c r="DJ204" s="846"/>
      <c r="DK204" s="846"/>
      <c r="DL204" s="846"/>
      <c r="DM204" s="846"/>
      <c r="DN204" s="846"/>
      <c r="DO204" s="846"/>
      <c r="DP204" s="846"/>
      <c r="DQ204" s="846"/>
      <c r="DR204" s="846"/>
      <c r="DS204" s="846"/>
      <c r="DT204" s="846"/>
      <c r="DU204" s="846"/>
      <c r="DV204" s="846"/>
      <c r="DW204" s="846"/>
      <c r="DX204" s="846"/>
      <c r="DY204" s="846"/>
      <c r="DZ204" s="846"/>
      <c r="EA204" s="846"/>
      <c r="EB204" s="846"/>
      <c r="EC204" s="846"/>
      <c r="ED204" s="846"/>
      <c r="EE204" s="846"/>
      <c r="EF204" s="846"/>
      <c r="EG204" s="846"/>
      <c r="EH204" s="846"/>
      <c r="EI204" s="846"/>
      <c r="EJ204" s="846"/>
      <c r="EK204" s="846"/>
      <c r="EL204" s="846"/>
      <c r="EM204" s="846"/>
      <c r="EN204" s="846"/>
      <c r="EO204" s="846"/>
      <c r="EP204" s="846"/>
      <c r="EQ204" s="846"/>
      <c r="ER204" s="846"/>
      <c r="ES204" s="846"/>
      <c r="ET204" s="846"/>
      <c r="EU204" s="846"/>
      <c r="EV204" s="846"/>
      <c r="EW204" s="846"/>
      <c r="EX204" s="846"/>
      <c r="EY204" s="846"/>
      <c r="EZ204" s="846"/>
      <c r="FA204" s="846"/>
      <c r="FB204" s="846"/>
      <c r="FC204" s="846"/>
      <c r="FD204" s="846"/>
      <c r="FE204" s="846"/>
      <c r="FF204" s="846"/>
      <c r="FG204" s="846"/>
      <c r="FH204" s="846"/>
      <c r="FI204" s="846"/>
      <c r="FJ204" s="846"/>
      <c r="FK204" s="846"/>
      <c r="FL204" s="846"/>
      <c r="FM204" s="846"/>
      <c r="FN204" s="846"/>
      <c r="FO204" s="846"/>
      <c r="FP204" s="846"/>
      <c r="FQ204" s="846"/>
      <c r="FR204" s="846"/>
      <c r="FS204" s="846"/>
      <c r="FT204" s="846"/>
      <c r="FU204" s="846"/>
      <c r="FV204" s="846"/>
      <c r="FW204" s="846"/>
      <c r="FX204" s="846"/>
      <c r="FY204" s="846"/>
      <c r="FZ204" s="846"/>
      <c r="GA204" s="846"/>
      <c r="GB204" s="846"/>
      <c r="GC204" s="846"/>
      <c r="GD204" s="846"/>
      <c r="GE204" s="846"/>
      <c r="GF204" s="846"/>
      <c r="GG204" s="846"/>
      <c r="GH204" s="846"/>
      <c r="GI204" s="846"/>
      <c r="GJ204" s="846"/>
      <c r="GK204" s="846"/>
      <c r="GL204" s="846"/>
      <c r="GM204" s="846"/>
      <c r="GN204" s="846"/>
      <c r="GO204" s="846"/>
      <c r="GP204" s="846"/>
      <c r="GQ204" s="846"/>
      <c r="GR204" s="846"/>
      <c r="GS204" s="846"/>
      <c r="GT204" s="846"/>
      <c r="GU204" s="846"/>
      <c r="GV204" s="846"/>
      <c r="GW204" s="846"/>
      <c r="GX204" s="846"/>
      <c r="GY204" s="846"/>
      <c r="GZ204" s="846"/>
      <c r="HA204" s="846"/>
      <c r="HB204" s="846"/>
      <c r="HC204" s="846"/>
      <c r="HD204" s="846"/>
      <c r="HE204" s="846"/>
      <c r="HF204" s="846"/>
      <c r="HG204" s="846"/>
      <c r="HH204" s="846"/>
      <c r="HI204" s="846"/>
      <c r="HJ204" s="846"/>
      <c r="HK204" s="846"/>
      <c r="HL204" s="846"/>
      <c r="HM204" s="846"/>
      <c r="HN204" s="846"/>
      <c r="HO204" s="846"/>
      <c r="HP204" s="846"/>
      <c r="HQ204" s="846"/>
      <c r="HR204" s="846"/>
      <c r="HS204" s="846"/>
      <c r="HT204" s="846"/>
      <c r="HU204" s="846"/>
      <c r="HV204" s="846"/>
      <c r="HW204" s="846"/>
      <c r="HX204" s="846"/>
      <c r="HY204" s="846"/>
      <c r="HZ204" s="846"/>
      <c r="IA204" s="846"/>
      <c r="IB204" s="846"/>
      <c r="IC204" s="846"/>
      <c r="ID204" s="846"/>
      <c r="IE204" s="846"/>
      <c r="IF204" s="846"/>
      <c r="IG204" s="846"/>
      <c r="IH204" s="846"/>
      <c r="II204" s="846"/>
      <c r="IJ204" s="846"/>
      <c r="IK204" s="846"/>
      <c r="IL204" s="846"/>
      <c r="IM204" s="846"/>
      <c r="IN204" s="846"/>
      <c r="IO204" s="846"/>
      <c r="IP204" s="846"/>
      <c r="IQ204" s="846"/>
      <c r="IR204" s="846"/>
      <c r="IS204" s="846"/>
      <c r="IT204" s="846"/>
      <c r="IU204" s="846"/>
      <c r="IV204" s="846"/>
      <c r="IW204" s="846"/>
      <c r="IX204" s="846"/>
      <c r="IY204" s="846"/>
      <c r="IZ204" s="846"/>
      <c r="JA204" s="846"/>
      <c r="JB204" s="846"/>
      <c r="JC204" s="846"/>
      <c r="JD204" s="846"/>
      <c r="JE204" s="846"/>
      <c r="JF204" s="846"/>
      <c r="JG204" s="846"/>
      <c r="JH204" s="846"/>
      <c r="JI204" s="846"/>
      <c r="JJ204" s="846"/>
      <c r="JK204" s="846"/>
      <c r="JL204" s="846"/>
      <c r="JM204" s="846"/>
      <c r="JN204" s="846"/>
      <c r="JO204" s="846"/>
      <c r="JP204" s="846"/>
      <c r="JQ204" s="846"/>
      <c r="JR204" s="846"/>
      <c r="JS204" s="846"/>
      <c r="JT204" s="846"/>
      <c r="JU204" s="846"/>
      <c r="JV204" s="846"/>
      <c r="JW204" s="846"/>
      <c r="JX204" s="846"/>
      <c r="JY204" s="846"/>
      <c r="JZ204" s="846"/>
      <c r="KA204" s="846"/>
      <c r="KB204" s="846"/>
      <c r="KC204" s="846"/>
      <c r="KD204" s="846"/>
      <c r="KE204" s="846"/>
      <c r="KF204" s="846"/>
      <c r="KG204" s="846"/>
      <c r="KH204" s="846"/>
      <c r="KI204" s="846"/>
      <c r="KJ204" s="846"/>
      <c r="KK204" s="846"/>
      <c r="KL204" s="846"/>
      <c r="KM204" s="846"/>
      <c r="KN204" s="846"/>
      <c r="KO204" s="846"/>
      <c r="KP204" s="846"/>
      <c r="KQ204" s="846"/>
      <c r="KR204" s="846"/>
      <c r="KS204" s="846"/>
      <c r="KT204" s="846"/>
      <c r="KU204" s="846"/>
      <c r="KV204" s="846"/>
      <c r="KW204" s="846"/>
      <c r="KX204" s="846"/>
      <c r="KY204" s="846"/>
      <c r="KZ204" s="846"/>
      <c r="LA204" s="846"/>
      <c r="LB204" s="846"/>
      <c r="LC204" s="846"/>
      <c r="LD204" s="846"/>
      <c r="LE204" s="846"/>
      <c r="LF204" s="846"/>
      <c r="LG204" s="846"/>
      <c r="LH204" s="846"/>
      <c r="LI204" s="846"/>
      <c r="LJ204" s="846"/>
      <c r="LK204" s="846"/>
      <c r="LL204" s="846"/>
      <c r="LM204" s="846"/>
      <c r="LN204" s="846"/>
      <c r="LO204" s="846"/>
      <c r="LP204" s="846"/>
      <c r="LQ204" s="846"/>
      <c r="LR204" s="846"/>
      <c r="LS204" s="846"/>
      <c r="LT204" s="846"/>
      <c r="LU204" s="846"/>
      <c r="LV204" s="846"/>
      <c r="LW204" s="846"/>
      <c r="LX204" s="846"/>
    </row>
    <row r="205" spans="1:336" s="938" customFormat="1" ht="75" x14ac:dyDescent="0.2">
      <c r="A205" s="871"/>
      <c r="B205" s="872"/>
      <c r="C205" s="873"/>
      <c r="D205" s="872"/>
      <c r="E205" s="872"/>
      <c r="F205" s="873"/>
      <c r="G205" s="879"/>
      <c r="H205" s="872"/>
      <c r="I205" s="873"/>
      <c r="J205" s="3564">
        <v>162</v>
      </c>
      <c r="K205" s="3518" t="s">
        <v>1675</v>
      </c>
      <c r="L205" s="3503" t="s">
        <v>1427</v>
      </c>
      <c r="M205" s="3503">
        <v>83</v>
      </c>
      <c r="N205" s="3504"/>
      <c r="O205" s="3504"/>
      <c r="P205" s="3519"/>
      <c r="Q205" s="3543">
        <f>(V205+V206+V207+V208+V209)/R201</f>
        <v>0.76235146966854284</v>
      </c>
      <c r="R205" s="3225"/>
      <c r="S205" s="3519"/>
      <c r="T205" s="3518" t="s">
        <v>1676</v>
      </c>
      <c r="U205" s="894" t="s">
        <v>1677</v>
      </c>
      <c r="V205" s="877">
        <v>120000000</v>
      </c>
      <c r="W205" s="1315">
        <v>61</v>
      </c>
      <c r="X205" s="1988" t="s">
        <v>2335</v>
      </c>
      <c r="Y205" s="3504"/>
      <c r="Z205" s="3504"/>
      <c r="AA205" s="2477"/>
      <c r="AB205" s="2477"/>
      <c r="AC205" s="2477"/>
      <c r="AD205" s="2477"/>
      <c r="AE205" s="2477"/>
      <c r="AF205" s="2477"/>
      <c r="AG205" s="2477"/>
      <c r="AH205" s="2477"/>
      <c r="AI205" s="2477"/>
      <c r="AJ205" s="2477"/>
      <c r="AK205" s="2477"/>
      <c r="AL205" s="2477"/>
      <c r="AM205" s="2477"/>
      <c r="AN205" s="2477"/>
      <c r="AO205" s="3537"/>
      <c r="AP205" s="3537"/>
      <c r="AQ205" s="3516"/>
      <c r="AR205" s="878"/>
      <c r="AS205" s="878"/>
      <c r="AT205" s="878"/>
      <c r="AU205" s="878"/>
      <c r="AV205" s="878"/>
      <c r="AW205" s="878"/>
      <c r="AX205" s="878"/>
      <c r="AY205" s="878"/>
      <c r="AZ205" s="878"/>
      <c r="BA205" s="878"/>
      <c r="BB205" s="878"/>
      <c r="BC205" s="878"/>
      <c r="BD205" s="878"/>
      <c r="BE205" s="878"/>
      <c r="BF205" s="878"/>
      <c r="BG205" s="878"/>
      <c r="BH205" s="878"/>
      <c r="BI205" s="878"/>
      <c r="BJ205" s="878"/>
      <c r="BK205" s="878"/>
      <c r="BL205" s="878"/>
      <c r="BM205" s="878"/>
      <c r="BN205" s="878"/>
      <c r="BO205" s="878"/>
      <c r="BP205" s="878"/>
      <c r="BQ205" s="878"/>
      <c r="BR205" s="878"/>
      <c r="BS205" s="878"/>
      <c r="BT205" s="878"/>
      <c r="BU205" s="878"/>
      <c r="BV205" s="878"/>
      <c r="BW205" s="878"/>
      <c r="BX205" s="878"/>
      <c r="BY205" s="878"/>
      <c r="BZ205" s="878"/>
      <c r="CA205" s="846"/>
      <c r="CB205" s="846"/>
      <c r="CC205" s="846"/>
      <c r="CD205" s="846"/>
      <c r="CE205" s="846"/>
      <c r="CF205" s="846"/>
      <c r="CG205" s="846"/>
      <c r="CH205" s="846"/>
      <c r="CI205" s="846"/>
      <c r="CJ205" s="846"/>
      <c r="CK205" s="846"/>
      <c r="CL205" s="846"/>
      <c r="CM205" s="846"/>
      <c r="CN205" s="846"/>
      <c r="CO205" s="846"/>
      <c r="CP205" s="846"/>
      <c r="CQ205" s="846"/>
      <c r="CR205" s="846"/>
      <c r="CS205" s="846"/>
      <c r="CT205" s="846"/>
      <c r="CU205" s="846"/>
      <c r="CV205" s="846"/>
      <c r="CW205" s="846"/>
      <c r="CX205" s="846"/>
      <c r="CY205" s="846"/>
      <c r="CZ205" s="846"/>
      <c r="DA205" s="846"/>
      <c r="DB205" s="846"/>
      <c r="DC205" s="846"/>
      <c r="DD205" s="846"/>
      <c r="DE205" s="846"/>
      <c r="DF205" s="846"/>
      <c r="DG205" s="846"/>
      <c r="DH205" s="846"/>
      <c r="DI205" s="846"/>
      <c r="DJ205" s="846"/>
      <c r="DK205" s="846"/>
      <c r="DL205" s="846"/>
      <c r="DM205" s="846"/>
      <c r="DN205" s="846"/>
      <c r="DO205" s="846"/>
      <c r="DP205" s="846"/>
      <c r="DQ205" s="846"/>
      <c r="DR205" s="846"/>
      <c r="DS205" s="846"/>
      <c r="DT205" s="846"/>
      <c r="DU205" s="846"/>
      <c r="DV205" s="846"/>
      <c r="DW205" s="846"/>
      <c r="DX205" s="846"/>
      <c r="DY205" s="846"/>
      <c r="DZ205" s="846"/>
      <c r="EA205" s="846"/>
      <c r="EB205" s="846"/>
      <c r="EC205" s="846"/>
      <c r="ED205" s="846"/>
      <c r="EE205" s="846"/>
      <c r="EF205" s="846"/>
      <c r="EG205" s="846"/>
      <c r="EH205" s="846"/>
      <c r="EI205" s="846"/>
      <c r="EJ205" s="846"/>
      <c r="EK205" s="846"/>
      <c r="EL205" s="846"/>
      <c r="EM205" s="846"/>
      <c r="EN205" s="846"/>
      <c r="EO205" s="846"/>
      <c r="EP205" s="846"/>
      <c r="EQ205" s="846"/>
      <c r="ER205" s="846"/>
      <c r="ES205" s="846"/>
      <c r="ET205" s="846"/>
      <c r="EU205" s="846"/>
      <c r="EV205" s="846"/>
      <c r="EW205" s="846"/>
      <c r="EX205" s="846"/>
      <c r="EY205" s="846"/>
      <c r="EZ205" s="846"/>
      <c r="FA205" s="846"/>
      <c r="FB205" s="846"/>
      <c r="FC205" s="846"/>
      <c r="FD205" s="846"/>
      <c r="FE205" s="846"/>
      <c r="FF205" s="846"/>
      <c r="FG205" s="846"/>
      <c r="FH205" s="846"/>
      <c r="FI205" s="846"/>
      <c r="FJ205" s="846"/>
      <c r="FK205" s="846"/>
      <c r="FL205" s="846"/>
      <c r="FM205" s="846"/>
      <c r="FN205" s="846"/>
      <c r="FO205" s="846"/>
      <c r="FP205" s="846"/>
      <c r="FQ205" s="846"/>
      <c r="FR205" s="846"/>
      <c r="FS205" s="846"/>
      <c r="FT205" s="846"/>
      <c r="FU205" s="846"/>
      <c r="FV205" s="846"/>
      <c r="FW205" s="846"/>
      <c r="FX205" s="846"/>
      <c r="FY205" s="846"/>
      <c r="FZ205" s="846"/>
      <c r="GA205" s="846"/>
      <c r="GB205" s="846"/>
      <c r="GC205" s="846"/>
      <c r="GD205" s="846"/>
      <c r="GE205" s="846"/>
      <c r="GF205" s="846"/>
      <c r="GG205" s="846"/>
      <c r="GH205" s="846"/>
      <c r="GI205" s="846"/>
      <c r="GJ205" s="846"/>
      <c r="GK205" s="846"/>
      <c r="GL205" s="846"/>
      <c r="GM205" s="846"/>
      <c r="GN205" s="846"/>
      <c r="GO205" s="846"/>
      <c r="GP205" s="846"/>
      <c r="GQ205" s="846"/>
      <c r="GR205" s="846"/>
      <c r="GS205" s="846"/>
      <c r="GT205" s="846"/>
      <c r="GU205" s="846"/>
      <c r="GV205" s="846"/>
      <c r="GW205" s="846"/>
      <c r="GX205" s="846"/>
      <c r="GY205" s="846"/>
      <c r="GZ205" s="846"/>
      <c r="HA205" s="846"/>
      <c r="HB205" s="846"/>
      <c r="HC205" s="846"/>
      <c r="HD205" s="846"/>
      <c r="HE205" s="846"/>
      <c r="HF205" s="846"/>
      <c r="HG205" s="846"/>
      <c r="HH205" s="846"/>
      <c r="HI205" s="846"/>
      <c r="HJ205" s="846"/>
      <c r="HK205" s="846"/>
      <c r="HL205" s="846"/>
      <c r="HM205" s="846"/>
      <c r="HN205" s="846"/>
      <c r="HO205" s="846"/>
      <c r="HP205" s="846"/>
      <c r="HQ205" s="846"/>
      <c r="HR205" s="846"/>
      <c r="HS205" s="846"/>
      <c r="HT205" s="846"/>
      <c r="HU205" s="846"/>
      <c r="HV205" s="846"/>
      <c r="HW205" s="846"/>
      <c r="HX205" s="846"/>
      <c r="HY205" s="846"/>
      <c r="HZ205" s="846"/>
      <c r="IA205" s="846"/>
      <c r="IB205" s="846"/>
      <c r="IC205" s="846"/>
      <c r="ID205" s="846"/>
      <c r="IE205" s="846"/>
      <c r="IF205" s="846"/>
      <c r="IG205" s="846"/>
      <c r="IH205" s="846"/>
      <c r="II205" s="846"/>
      <c r="IJ205" s="846"/>
      <c r="IK205" s="846"/>
      <c r="IL205" s="846"/>
      <c r="IM205" s="846"/>
      <c r="IN205" s="846"/>
      <c r="IO205" s="846"/>
      <c r="IP205" s="846"/>
      <c r="IQ205" s="846"/>
      <c r="IR205" s="846"/>
      <c r="IS205" s="846"/>
      <c r="IT205" s="846"/>
      <c r="IU205" s="846"/>
      <c r="IV205" s="846"/>
      <c r="IW205" s="846"/>
      <c r="IX205" s="846"/>
      <c r="IY205" s="846"/>
      <c r="IZ205" s="846"/>
      <c r="JA205" s="846"/>
      <c r="JB205" s="846"/>
      <c r="JC205" s="846"/>
      <c r="JD205" s="846"/>
      <c r="JE205" s="846"/>
      <c r="JF205" s="846"/>
      <c r="JG205" s="846"/>
      <c r="JH205" s="846"/>
      <c r="JI205" s="846"/>
      <c r="JJ205" s="846"/>
      <c r="JK205" s="846"/>
      <c r="JL205" s="846"/>
      <c r="JM205" s="846"/>
      <c r="JN205" s="846"/>
      <c r="JO205" s="846"/>
      <c r="JP205" s="846"/>
      <c r="JQ205" s="846"/>
      <c r="JR205" s="846"/>
      <c r="JS205" s="846"/>
      <c r="JT205" s="846"/>
      <c r="JU205" s="846"/>
      <c r="JV205" s="846"/>
      <c r="JW205" s="846"/>
      <c r="JX205" s="846"/>
      <c r="JY205" s="846"/>
      <c r="JZ205" s="846"/>
      <c r="KA205" s="846"/>
      <c r="KB205" s="846"/>
      <c r="KC205" s="846"/>
      <c r="KD205" s="846"/>
      <c r="KE205" s="846"/>
      <c r="KF205" s="846"/>
      <c r="KG205" s="846"/>
      <c r="KH205" s="846"/>
      <c r="KI205" s="846"/>
      <c r="KJ205" s="846"/>
      <c r="KK205" s="846"/>
      <c r="KL205" s="846"/>
      <c r="KM205" s="846"/>
      <c r="KN205" s="846"/>
      <c r="KO205" s="846"/>
      <c r="KP205" s="846"/>
      <c r="KQ205" s="846"/>
      <c r="KR205" s="846"/>
      <c r="KS205" s="846"/>
      <c r="KT205" s="846"/>
      <c r="KU205" s="846"/>
      <c r="KV205" s="846"/>
      <c r="KW205" s="846"/>
      <c r="KX205" s="846"/>
      <c r="KY205" s="846"/>
      <c r="KZ205" s="846"/>
      <c r="LA205" s="846"/>
      <c r="LB205" s="846"/>
      <c r="LC205" s="846"/>
      <c r="LD205" s="846"/>
      <c r="LE205" s="846"/>
      <c r="LF205" s="846"/>
      <c r="LG205" s="846"/>
      <c r="LH205" s="846"/>
      <c r="LI205" s="846"/>
      <c r="LJ205" s="846"/>
      <c r="LK205" s="846"/>
      <c r="LL205" s="846"/>
      <c r="LM205" s="846"/>
      <c r="LN205" s="846"/>
      <c r="LO205" s="846"/>
      <c r="LP205" s="846"/>
      <c r="LQ205" s="846"/>
      <c r="LR205" s="846"/>
      <c r="LS205" s="846"/>
      <c r="LT205" s="846"/>
      <c r="LU205" s="846"/>
      <c r="LV205" s="846"/>
      <c r="LW205" s="846"/>
      <c r="LX205" s="846"/>
    </row>
    <row r="206" spans="1:336" s="938" customFormat="1" ht="44.25" customHeight="1" x14ac:dyDescent="0.2">
      <c r="A206" s="871"/>
      <c r="B206" s="872"/>
      <c r="C206" s="873"/>
      <c r="D206" s="872"/>
      <c r="E206" s="872"/>
      <c r="F206" s="873"/>
      <c r="G206" s="879"/>
      <c r="H206" s="872"/>
      <c r="I206" s="873"/>
      <c r="J206" s="3564"/>
      <c r="K206" s="3519"/>
      <c r="L206" s="3504"/>
      <c r="M206" s="3504"/>
      <c r="N206" s="3504"/>
      <c r="O206" s="3504"/>
      <c r="P206" s="3519"/>
      <c r="Q206" s="3508"/>
      <c r="R206" s="3225"/>
      <c r="S206" s="3519"/>
      <c r="T206" s="3519"/>
      <c r="U206" s="894" t="s">
        <v>1678</v>
      </c>
      <c r="V206" s="877">
        <v>53800000</v>
      </c>
      <c r="W206" s="1315">
        <v>61</v>
      </c>
      <c r="X206" s="1988" t="s">
        <v>2335</v>
      </c>
      <c r="Y206" s="3504"/>
      <c r="Z206" s="3504"/>
      <c r="AA206" s="2477"/>
      <c r="AB206" s="2477"/>
      <c r="AC206" s="2477"/>
      <c r="AD206" s="2477"/>
      <c r="AE206" s="2477"/>
      <c r="AF206" s="2477"/>
      <c r="AG206" s="2477"/>
      <c r="AH206" s="2477"/>
      <c r="AI206" s="2477"/>
      <c r="AJ206" s="2477"/>
      <c r="AK206" s="2477"/>
      <c r="AL206" s="2477"/>
      <c r="AM206" s="2477"/>
      <c r="AN206" s="2477"/>
      <c r="AO206" s="3537"/>
      <c r="AP206" s="3537"/>
      <c r="AQ206" s="3516"/>
      <c r="AR206" s="878"/>
      <c r="AS206" s="878"/>
      <c r="AT206" s="878"/>
      <c r="AU206" s="878"/>
      <c r="AV206" s="878"/>
      <c r="AW206" s="878"/>
      <c r="AX206" s="878"/>
      <c r="AY206" s="878"/>
      <c r="AZ206" s="878"/>
      <c r="BA206" s="878"/>
      <c r="BB206" s="878"/>
      <c r="BC206" s="878"/>
      <c r="BD206" s="878"/>
      <c r="BE206" s="878"/>
      <c r="BF206" s="878"/>
      <c r="BG206" s="878"/>
      <c r="BH206" s="878"/>
      <c r="BI206" s="878"/>
      <c r="BJ206" s="878"/>
      <c r="BK206" s="878"/>
      <c r="BL206" s="878"/>
      <c r="BM206" s="878"/>
      <c r="BN206" s="878"/>
      <c r="BO206" s="878"/>
      <c r="BP206" s="878"/>
      <c r="BQ206" s="878"/>
      <c r="BR206" s="878"/>
      <c r="BS206" s="846"/>
      <c r="BT206" s="846"/>
      <c r="BU206" s="846"/>
      <c r="BV206" s="846"/>
      <c r="BW206" s="846"/>
      <c r="BX206" s="846"/>
      <c r="BY206" s="846"/>
      <c r="BZ206" s="846"/>
      <c r="CA206" s="846"/>
      <c r="CB206" s="846"/>
      <c r="CC206" s="846"/>
      <c r="CD206" s="846"/>
      <c r="CE206" s="846"/>
      <c r="CF206" s="846"/>
      <c r="CG206" s="846"/>
      <c r="CH206" s="846"/>
      <c r="CI206" s="846"/>
      <c r="CJ206" s="846"/>
      <c r="CK206" s="846"/>
      <c r="CL206" s="846"/>
      <c r="CM206" s="846"/>
      <c r="CN206" s="846"/>
      <c r="CO206" s="846"/>
      <c r="CP206" s="846"/>
      <c r="CQ206" s="846"/>
      <c r="CR206" s="846"/>
      <c r="CS206" s="846"/>
      <c r="CT206" s="846"/>
      <c r="CU206" s="846"/>
      <c r="CV206" s="846"/>
      <c r="CW206" s="846"/>
      <c r="CX206" s="846"/>
      <c r="CY206" s="846"/>
      <c r="CZ206" s="846"/>
      <c r="DA206" s="846"/>
      <c r="DB206" s="846"/>
      <c r="DC206" s="846"/>
      <c r="DD206" s="846"/>
      <c r="DE206" s="846"/>
      <c r="DF206" s="846"/>
      <c r="DG206" s="846"/>
      <c r="DH206" s="846"/>
      <c r="DI206" s="846"/>
      <c r="DJ206" s="846"/>
      <c r="DK206" s="846"/>
      <c r="DL206" s="846"/>
      <c r="DM206" s="846"/>
      <c r="DN206" s="846"/>
      <c r="DO206" s="846"/>
      <c r="DP206" s="846"/>
      <c r="DQ206" s="846"/>
      <c r="DR206" s="846"/>
      <c r="DS206" s="846"/>
      <c r="DT206" s="846"/>
      <c r="DU206" s="846"/>
      <c r="DV206" s="846"/>
      <c r="DW206" s="846"/>
      <c r="DX206" s="846"/>
      <c r="DY206" s="846"/>
      <c r="DZ206" s="846"/>
      <c r="EA206" s="846"/>
      <c r="EB206" s="846"/>
      <c r="EC206" s="846"/>
      <c r="ED206" s="846"/>
      <c r="EE206" s="846"/>
      <c r="EF206" s="846"/>
      <c r="EG206" s="846"/>
      <c r="EH206" s="846"/>
      <c r="EI206" s="846"/>
      <c r="EJ206" s="846"/>
      <c r="EK206" s="846"/>
      <c r="EL206" s="846"/>
      <c r="EM206" s="846"/>
      <c r="EN206" s="846"/>
      <c r="EO206" s="846"/>
      <c r="EP206" s="846"/>
      <c r="EQ206" s="846"/>
      <c r="ER206" s="846"/>
      <c r="ES206" s="846"/>
      <c r="ET206" s="846"/>
      <c r="EU206" s="846"/>
      <c r="EV206" s="846"/>
      <c r="EW206" s="846"/>
      <c r="EX206" s="846"/>
      <c r="EY206" s="846"/>
      <c r="EZ206" s="846"/>
      <c r="FA206" s="846"/>
      <c r="FB206" s="846"/>
      <c r="FC206" s="846"/>
      <c r="FD206" s="846"/>
      <c r="FE206" s="846"/>
      <c r="FF206" s="846"/>
      <c r="FG206" s="846"/>
      <c r="FH206" s="846"/>
      <c r="FI206" s="846"/>
      <c r="FJ206" s="846"/>
      <c r="FK206" s="846"/>
      <c r="FL206" s="846"/>
      <c r="FM206" s="846"/>
      <c r="FN206" s="846"/>
      <c r="FO206" s="846"/>
      <c r="FP206" s="846"/>
      <c r="FQ206" s="846"/>
      <c r="FR206" s="846"/>
      <c r="FS206" s="846"/>
      <c r="FT206" s="846"/>
      <c r="FU206" s="846"/>
      <c r="FV206" s="846"/>
      <c r="FW206" s="846"/>
      <c r="FX206" s="846"/>
      <c r="FY206" s="846"/>
      <c r="FZ206" s="846"/>
      <c r="GA206" s="846"/>
      <c r="GB206" s="846"/>
      <c r="GC206" s="846"/>
      <c r="GD206" s="846"/>
      <c r="GE206" s="846"/>
      <c r="GF206" s="846"/>
      <c r="GG206" s="846"/>
      <c r="GH206" s="846"/>
      <c r="GI206" s="846"/>
      <c r="GJ206" s="846"/>
      <c r="GK206" s="846"/>
      <c r="GL206" s="846"/>
      <c r="GM206" s="846"/>
      <c r="GN206" s="846"/>
      <c r="GO206" s="846"/>
      <c r="GP206" s="846"/>
      <c r="GQ206" s="846"/>
      <c r="GR206" s="846"/>
      <c r="GS206" s="846"/>
      <c r="GT206" s="846"/>
      <c r="GU206" s="846"/>
      <c r="GV206" s="846"/>
      <c r="GW206" s="846"/>
      <c r="GX206" s="846"/>
      <c r="GY206" s="846"/>
      <c r="GZ206" s="846"/>
      <c r="HA206" s="846"/>
      <c r="HB206" s="846"/>
      <c r="HC206" s="846"/>
      <c r="HD206" s="846"/>
      <c r="HE206" s="846"/>
      <c r="HF206" s="846"/>
      <c r="HG206" s="846"/>
      <c r="HH206" s="846"/>
      <c r="HI206" s="846"/>
      <c r="HJ206" s="846"/>
      <c r="HK206" s="846"/>
      <c r="HL206" s="846"/>
      <c r="HM206" s="846"/>
      <c r="HN206" s="846"/>
      <c r="HO206" s="846"/>
      <c r="HP206" s="846"/>
      <c r="HQ206" s="846"/>
      <c r="HR206" s="846"/>
      <c r="HS206" s="846"/>
      <c r="HT206" s="846"/>
      <c r="HU206" s="846"/>
      <c r="HV206" s="846"/>
      <c r="HW206" s="846"/>
      <c r="HX206" s="846"/>
      <c r="HY206" s="846"/>
      <c r="HZ206" s="846"/>
      <c r="IA206" s="846"/>
      <c r="IB206" s="846"/>
      <c r="IC206" s="846"/>
      <c r="ID206" s="846"/>
      <c r="IE206" s="846"/>
      <c r="IF206" s="846"/>
      <c r="IG206" s="846"/>
      <c r="IH206" s="846"/>
      <c r="II206" s="846"/>
      <c r="IJ206" s="846"/>
      <c r="IK206" s="846"/>
      <c r="IL206" s="846"/>
      <c r="IM206" s="846"/>
      <c r="IN206" s="846"/>
      <c r="IO206" s="846"/>
      <c r="IP206" s="846"/>
      <c r="IQ206" s="846"/>
      <c r="IR206" s="846"/>
      <c r="IS206" s="846"/>
      <c r="IT206" s="846"/>
      <c r="IU206" s="846"/>
      <c r="IV206" s="846"/>
      <c r="IW206" s="846"/>
      <c r="IX206" s="846"/>
      <c r="IY206" s="846"/>
      <c r="IZ206" s="846"/>
      <c r="JA206" s="846"/>
      <c r="JB206" s="846"/>
      <c r="JC206" s="846"/>
      <c r="JD206" s="846"/>
      <c r="JE206" s="846"/>
      <c r="JF206" s="846"/>
      <c r="JG206" s="846"/>
      <c r="JH206" s="846"/>
      <c r="JI206" s="846"/>
      <c r="JJ206" s="846"/>
      <c r="JK206" s="846"/>
      <c r="JL206" s="846"/>
      <c r="JM206" s="846"/>
      <c r="JN206" s="846"/>
      <c r="JO206" s="846"/>
      <c r="JP206" s="846"/>
      <c r="JQ206" s="846"/>
      <c r="JR206" s="846"/>
      <c r="JS206" s="846"/>
      <c r="JT206" s="846"/>
      <c r="JU206" s="846"/>
      <c r="JV206" s="846"/>
      <c r="JW206" s="846"/>
      <c r="JX206" s="846"/>
      <c r="JY206" s="846"/>
      <c r="JZ206" s="846"/>
      <c r="KA206" s="846"/>
      <c r="KB206" s="846"/>
      <c r="KC206" s="846"/>
      <c r="KD206" s="846"/>
      <c r="KE206" s="846"/>
      <c r="KF206" s="846"/>
      <c r="KG206" s="846"/>
      <c r="KH206" s="846"/>
      <c r="KI206" s="846"/>
      <c r="KJ206" s="846"/>
      <c r="KK206" s="846"/>
      <c r="KL206" s="846"/>
      <c r="KM206" s="846"/>
      <c r="KN206" s="846"/>
      <c r="KO206" s="846"/>
      <c r="KP206" s="846"/>
      <c r="KQ206" s="846"/>
      <c r="KR206" s="846"/>
      <c r="KS206" s="846"/>
      <c r="KT206" s="846"/>
      <c r="KU206" s="846"/>
      <c r="KV206" s="846"/>
      <c r="KW206" s="846"/>
      <c r="KX206" s="846"/>
      <c r="KY206" s="846"/>
      <c r="KZ206" s="846"/>
      <c r="LA206" s="846"/>
      <c r="LB206" s="846"/>
      <c r="LC206" s="846"/>
      <c r="LD206" s="846"/>
      <c r="LE206" s="846"/>
      <c r="LF206" s="846"/>
      <c r="LG206" s="846"/>
      <c r="LH206" s="846"/>
      <c r="LI206" s="846"/>
      <c r="LJ206" s="846"/>
      <c r="LK206" s="846"/>
      <c r="LL206" s="846"/>
      <c r="LM206" s="846"/>
      <c r="LN206" s="846"/>
      <c r="LO206" s="846"/>
      <c r="LP206" s="846"/>
      <c r="LQ206" s="846"/>
      <c r="LR206" s="846"/>
      <c r="LS206" s="846"/>
      <c r="LT206" s="846"/>
      <c r="LU206" s="846"/>
      <c r="LV206" s="846"/>
      <c r="LW206" s="846"/>
      <c r="LX206" s="846"/>
    </row>
    <row r="207" spans="1:336" s="938" customFormat="1" ht="70.5" customHeight="1" x14ac:dyDescent="0.2">
      <c r="A207" s="871"/>
      <c r="B207" s="872"/>
      <c r="C207" s="873"/>
      <c r="D207" s="872"/>
      <c r="E207" s="872"/>
      <c r="F207" s="873"/>
      <c r="G207" s="879"/>
      <c r="H207" s="872"/>
      <c r="I207" s="873"/>
      <c r="J207" s="3564"/>
      <c r="K207" s="3519"/>
      <c r="L207" s="3504"/>
      <c r="M207" s="3504"/>
      <c r="N207" s="3504"/>
      <c r="O207" s="3504"/>
      <c r="P207" s="3519"/>
      <c r="Q207" s="3508"/>
      <c r="R207" s="3225"/>
      <c r="S207" s="3519"/>
      <c r="T207" s="3519"/>
      <c r="U207" s="894" t="s">
        <v>1679</v>
      </c>
      <c r="V207" s="877">
        <v>30000000</v>
      </c>
      <c r="W207" s="1315">
        <v>61</v>
      </c>
      <c r="X207" s="1988" t="s">
        <v>2335</v>
      </c>
      <c r="Y207" s="3504"/>
      <c r="Z207" s="3504"/>
      <c r="AA207" s="2477"/>
      <c r="AB207" s="2477"/>
      <c r="AC207" s="2477"/>
      <c r="AD207" s="2477"/>
      <c r="AE207" s="2477"/>
      <c r="AF207" s="2477"/>
      <c r="AG207" s="2477"/>
      <c r="AH207" s="2477"/>
      <c r="AI207" s="2477"/>
      <c r="AJ207" s="2477"/>
      <c r="AK207" s="2477"/>
      <c r="AL207" s="2477"/>
      <c r="AM207" s="2477"/>
      <c r="AN207" s="2477"/>
      <c r="AO207" s="3537"/>
      <c r="AP207" s="3537"/>
      <c r="AQ207" s="3516"/>
      <c r="AR207" s="878"/>
      <c r="AS207" s="878"/>
      <c r="AT207" s="878"/>
      <c r="AU207" s="878"/>
      <c r="AV207" s="878"/>
      <c r="AW207" s="878"/>
      <c r="AX207" s="878"/>
      <c r="AY207" s="878"/>
      <c r="AZ207" s="878"/>
      <c r="BA207" s="878"/>
      <c r="BB207" s="878"/>
      <c r="BC207" s="878"/>
      <c r="BD207" s="878"/>
      <c r="BE207" s="878"/>
      <c r="BF207" s="878"/>
      <c r="BG207" s="878"/>
      <c r="BH207" s="878"/>
      <c r="BI207" s="878"/>
      <c r="BJ207" s="878"/>
      <c r="BK207" s="878"/>
      <c r="BL207" s="878"/>
      <c r="BM207" s="878"/>
      <c r="BN207" s="878"/>
      <c r="BO207" s="878"/>
      <c r="BP207" s="878"/>
      <c r="BQ207" s="878"/>
      <c r="BR207" s="878"/>
      <c r="BS207" s="846"/>
      <c r="BT207" s="846"/>
      <c r="BU207" s="846"/>
      <c r="BV207" s="846"/>
      <c r="BW207" s="846"/>
      <c r="BX207" s="846"/>
      <c r="BY207" s="846"/>
      <c r="BZ207" s="846"/>
      <c r="CA207" s="846"/>
      <c r="CB207" s="846"/>
      <c r="CC207" s="846"/>
      <c r="CD207" s="846"/>
      <c r="CE207" s="846"/>
      <c r="CF207" s="846"/>
      <c r="CG207" s="846"/>
      <c r="CH207" s="846"/>
      <c r="CI207" s="846"/>
      <c r="CJ207" s="846"/>
      <c r="CK207" s="846"/>
      <c r="CL207" s="846"/>
      <c r="CM207" s="846"/>
      <c r="CN207" s="846"/>
      <c r="CO207" s="846"/>
      <c r="CP207" s="846"/>
      <c r="CQ207" s="846"/>
      <c r="CR207" s="846"/>
      <c r="CS207" s="846"/>
      <c r="CT207" s="846"/>
      <c r="CU207" s="846"/>
      <c r="CV207" s="846"/>
      <c r="CW207" s="846"/>
      <c r="CX207" s="846"/>
      <c r="CY207" s="846"/>
      <c r="CZ207" s="846"/>
      <c r="DA207" s="846"/>
      <c r="DB207" s="846"/>
      <c r="DC207" s="846"/>
      <c r="DD207" s="846"/>
      <c r="DE207" s="846"/>
      <c r="DF207" s="846"/>
      <c r="DG207" s="846"/>
      <c r="DH207" s="846"/>
      <c r="DI207" s="846"/>
      <c r="DJ207" s="846"/>
      <c r="DK207" s="846"/>
      <c r="DL207" s="846"/>
      <c r="DM207" s="846"/>
      <c r="DN207" s="846"/>
      <c r="DO207" s="846"/>
      <c r="DP207" s="846"/>
      <c r="DQ207" s="846"/>
      <c r="DR207" s="846"/>
      <c r="DS207" s="846"/>
      <c r="DT207" s="846"/>
      <c r="DU207" s="846"/>
      <c r="DV207" s="846"/>
      <c r="DW207" s="846"/>
      <c r="DX207" s="846"/>
      <c r="DY207" s="846"/>
      <c r="DZ207" s="846"/>
      <c r="EA207" s="846"/>
      <c r="EB207" s="846"/>
      <c r="EC207" s="846"/>
      <c r="ED207" s="846"/>
      <c r="EE207" s="846"/>
      <c r="EF207" s="846"/>
      <c r="EG207" s="846"/>
      <c r="EH207" s="846"/>
      <c r="EI207" s="846"/>
      <c r="EJ207" s="846"/>
      <c r="EK207" s="846"/>
      <c r="EL207" s="846"/>
      <c r="EM207" s="846"/>
      <c r="EN207" s="846"/>
      <c r="EO207" s="846"/>
      <c r="EP207" s="846"/>
      <c r="EQ207" s="846"/>
      <c r="ER207" s="846"/>
      <c r="ES207" s="846"/>
      <c r="ET207" s="846"/>
      <c r="EU207" s="846"/>
      <c r="EV207" s="846"/>
      <c r="EW207" s="846"/>
      <c r="EX207" s="846"/>
      <c r="EY207" s="846"/>
      <c r="EZ207" s="846"/>
      <c r="FA207" s="846"/>
      <c r="FB207" s="846"/>
      <c r="FC207" s="846"/>
      <c r="FD207" s="846"/>
      <c r="FE207" s="846"/>
      <c r="FF207" s="846"/>
      <c r="FG207" s="846"/>
      <c r="FH207" s="846"/>
      <c r="FI207" s="846"/>
      <c r="FJ207" s="846"/>
      <c r="FK207" s="846"/>
      <c r="FL207" s="846"/>
      <c r="FM207" s="846"/>
      <c r="FN207" s="846"/>
      <c r="FO207" s="846"/>
      <c r="FP207" s="846"/>
      <c r="FQ207" s="846"/>
      <c r="FR207" s="846"/>
      <c r="FS207" s="846"/>
      <c r="FT207" s="846"/>
      <c r="FU207" s="846"/>
      <c r="FV207" s="846"/>
      <c r="FW207" s="846"/>
      <c r="FX207" s="846"/>
      <c r="FY207" s="846"/>
      <c r="FZ207" s="846"/>
      <c r="GA207" s="846"/>
      <c r="GB207" s="846"/>
      <c r="GC207" s="846"/>
      <c r="GD207" s="846"/>
      <c r="GE207" s="846"/>
      <c r="GF207" s="846"/>
      <c r="GG207" s="846"/>
      <c r="GH207" s="846"/>
      <c r="GI207" s="846"/>
      <c r="GJ207" s="846"/>
      <c r="GK207" s="846"/>
      <c r="GL207" s="846"/>
      <c r="GM207" s="846"/>
      <c r="GN207" s="846"/>
      <c r="GO207" s="846"/>
      <c r="GP207" s="846"/>
      <c r="GQ207" s="846"/>
      <c r="GR207" s="846"/>
      <c r="GS207" s="846"/>
      <c r="GT207" s="846"/>
      <c r="GU207" s="846"/>
      <c r="GV207" s="846"/>
      <c r="GW207" s="846"/>
      <c r="GX207" s="846"/>
      <c r="GY207" s="846"/>
      <c r="GZ207" s="846"/>
      <c r="HA207" s="846"/>
      <c r="HB207" s="846"/>
      <c r="HC207" s="846"/>
      <c r="HD207" s="846"/>
      <c r="HE207" s="846"/>
      <c r="HF207" s="846"/>
      <c r="HG207" s="846"/>
      <c r="HH207" s="846"/>
      <c r="HI207" s="846"/>
      <c r="HJ207" s="846"/>
      <c r="HK207" s="846"/>
      <c r="HL207" s="846"/>
      <c r="HM207" s="846"/>
      <c r="HN207" s="846"/>
      <c r="HO207" s="846"/>
      <c r="HP207" s="846"/>
      <c r="HQ207" s="846"/>
      <c r="HR207" s="846"/>
      <c r="HS207" s="846"/>
      <c r="HT207" s="846"/>
      <c r="HU207" s="846"/>
      <c r="HV207" s="846"/>
      <c r="HW207" s="846"/>
      <c r="HX207" s="846"/>
      <c r="HY207" s="846"/>
      <c r="HZ207" s="846"/>
      <c r="IA207" s="846"/>
      <c r="IB207" s="846"/>
      <c r="IC207" s="846"/>
      <c r="ID207" s="846"/>
      <c r="IE207" s="846"/>
      <c r="IF207" s="846"/>
      <c r="IG207" s="846"/>
      <c r="IH207" s="846"/>
      <c r="II207" s="846"/>
      <c r="IJ207" s="846"/>
      <c r="IK207" s="846"/>
      <c r="IL207" s="846"/>
      <c r="IM207" s="846"/>
      <c r="IN207" s="846"/>
      <c r="IO207" s="846"/>
      <c r="IP207" s="846"/>
      <c r="IQ207" s="846"/>
      <c r="IR207" s="846"/>
      <c r="IS207" s="846"/>
      <c r="IT207" s="846"/>
      <c r="IU207" s="846"/>
      <c r="IV207" s="846"/>
      <c r="IW207" s="846"/>
      <c r="IX207" s="846"/>
      <c r="IY207" s="846"/>
      <c r="IZ207" s="846"/>
      <c r="JA207" s="846"/>
      <c r="JB207" s="846"/>
      <c r="JC207" s="846"/>
      <c r="JD207" s="846"/>
      <c r="JE207" s="846"/>
      <c r="JF207" s="846"/>
      <c r="JG207" s="846"/>
      <c r="JH207" s="846"/>
      <c r="JI207" s="846"/>
      <c r="JJ207" s="846"/>
      <c r="JK207" s="846"/>
      <c r="JL207" s="846"/>
      <c r="JM207" s="846"/>
      <c r="JN207" s="846"/>
      <c r="JO207" s="846"/>
      <c r="JP207" s="846"/>
      <c r="JQ207" s="846"/>
      <c r="JR207" s="846"/>
      <c r="JS207" s="846"/>
      <c r="JT207" s="846"/>
      <c r="JU207" s="846"/>
      <c r="JV207" s="846"/>
      <c r="JW207" s="846"/>
      <c r="JX207" s="846"/>
      <c r="JY207" s="846"/>
      <c r="JZ207" s="846"/>
      <c r="KA207" s="846"/>
      <c r="KB207" s="846"/>
      <c r="KC207" s="846"/>
      <c r="KD207" s="846"/>
      <c r="KE207" s="846"/>
      <c r="KF207" s="846"/>
      <c r="KG207" s="846"/>
      <c r="KH207" s="846"/>
      <c r="KI207" s="846"/>
      <c r="KJ207" s="846"/>
      <c r="KK207" s="846"/>
      <c r="KL207" s="846"/>
      <c r="KM207" s="846"/>
      <c r="KN207" s="846"/>
      <c r="KO207" s="846"/>
      <c r="KP207" s="846"/>
      <c r="KQ207" s="846"/>
      <c r="KR207" s="846"/>
      <c r="KS207" s="846"/>
      <c r="KT207" s="846"/>
      <c r="KU207" s="846"/>
      <c r="KV207" s="846"/>
      <c r="KW207" s="846"/>
      <c r="KX207" s="846"/>
      <c r="KY207" s="846"/>
      <c r="KZ207" s="846"/>
      <c r="LA207" s="846"/>
      <c r="LB207" s="846"/>
      <c r="LC207" s="846"/>
      <c r="LD207" s="846"/>
      <c r="LE207" s="846"/>
      <c r="LF207" s="846"/>
      <c r="LG207" s="846"/>
      <c r="LH207" s="846"/>
      <c r="LI207" s="846"/>
      <c r="LJ207" s="846"/>
      <c r="LK207" s="846"/>
      <c r="LL207" s="846"/>
      <c r="LM207" s="846"/>
      <c r="LN207" s="846"/>
      <c r="LO207" s="846"/>
      <c r="LP207" s="846"/>
      <c r="LQ207" s="846"/>
      <c r="LR207" s="846"/>
      <c r="LS207" s="846"/>
      <c r="LT207" s="846"/>
      <c r="LU207" s="846"/>
      <c r="LV207" s="846"/>
      <c r="LW207" s="846"/>
      <c r="LX207" s="846"/>
    </row>
    <row r="208" spans="1:336" s="938" customFormat="1" ht="67.5" customHeight="1" x14ac:dyDescent="0.2">
      <c r="A208" s="871"/>
      <c r="B208" s="872"/>
      <c r="C208" s="873"/>
      <c r="D208" s="872"/>
      <c r="E208" s="872"/>
      <c r="F208" s="873"/>
      <c r="G208" s="879"/>
      <c r="H208" s="872"/>
      <c r="I208" s="873"/>
      <c r="J208" s="3564"/>
      <c r="K208" s="3519"/>
      <c r="L208" s="3504"/>
      <c r="M208" s="3504"/>
      <c r="N208" s="3504"/>
      <c r="O208" s="3504"/>
      <c r="P208" s="3519"/>
      <c r="Q208" s="3508"/>
      <c r="R208" s="3225"/>
      <c r="S208" s="3519"/>
      <c r="T208" s="3519"/>
      <c r="U208" s="894" t="s">
        <v>1680</v>
      </c>
      <c r="V208" s="877">
        <v>10000000</v>
      </c>
      <c r="W208" s="1315">
        <v>61</v>
      </c>
      <c r="X208" s="1988" t="s">
        <v>2335</v>
      </c>
      <c r="Y208" s="3504"/>
      <c r="Z208" s="3504"/>
      <c r="AA208" s="2477"/>
      <c r="AB208" s="2477"/>
      <c r="AC208" s="2477"/>
      <c r="AD208" s="2477"/>
      <c r="AE208" s="2477"/>
      <c r="AF208" s="2477"/>
      <c r="AG208" s="2477"/>
      <c r="AH208" s="2477"/>
      <c r="AI208" s="2477"/>
      <c r="AJ208" s="2477"/>
      <c r="AK208" s="2477"/>
      <c r="AL208" s="2477"/>
      <c r="AM208" s="2477"/>
      <c r="AN208" s="2477"/>
      <c r="AO208" s="3537"/>
      <c r="AP208" s="3537"/>
      <c r="AQ208" s="3516"/>
      <c r="AR208" s="878"/>
      <c r="AS208" s="878"/>
      <c r="AT208" s="878"/>
      <c r="AU208" s="878"/>
      <c r="AV208" s="878"/>
      <c r="AW208" s="878"/>
      <c r="AX208" s="878"/>
      <c r="AY208" s="878"/>
      <c r="AZ208" s="878"/>
      <c r="BA208" s="878"/>
      <c r="BB208" s="878"/>
      <c r="BC208" s="878"/>
      <c r="BD208" s="878"/>
      <c r="BE208" s="878"/>
      <c r="BF208" s="878"/>
      <c r="BG208" s="878"/>
      <c r="BH208" s="878"/>
      <c r="BI208" s="878"/>
      <c r="BJ208" s="878"/>
      <c r="BK208" s="878"/>
      <c r="BL208" s="878"/>
      <c r="BM208" s="878"/>
      <c r="BN208" s="878"/>
      <c r="BO208" s="878"/>
      <c r="BP208" s="878"/>
      <c r="BQ208" s="878"/>
      <c r="BR208" s="878"/>
      <c r="BS208" s="846"/>
      <c r="BT208" s="846"/>
      <c r="BU208" s="846"/>
      <c r="BV208" s="846"/>
      <c r="BW208" s="846"/>
      <c r="BX208" s="846"/>
      <c r="BY208" s="846"/>
      <c r="BZ208" s="846"/>
      <c r="CA208" s="846"/>
      <c r="CB208" s="846"/>
      <c r="CC208" s="846"/>
      <c r="CD208" s="846"/>
      <c r="CE208" s="846"/>
      <c r="CF208" s="846"/>
      <c r="CG208" s="846"/>
      <c r="CH208" s="846"/>
      <c r="CI208" s="846"/>
      <c r="CJ208" s="846"/>
      <c r="CK208" s="846"/>
      <c r="CL208" s="846"/>
      <c r="CM208" s="846"/>
      <c r="CN208" s="846"/>
      <c r="CO208" s="846"/>
      <c r="CP208" s="846"/>
      <c r="CQ208" s="846"/>
      <c r="CR208" s="846"/>
      <c r="CS208" s="846"/>
      <c r="CT208" s="846"/>
      <c r="CU208" s="846"/>
      <c r="CV208" s="846"/>
      <c r="CW208" s="846"/>
      <c r="CX208" s="846"/>
      <c r="CY208" s="846"/>
      <c r="CZ208" s="846"/>
      <c r="DA208" s="846"/>
      <c r="DB208" s="846"/>
      <c r="DC208" s="846"/>
      <c r="DD208" s="846"/>
      <c r="DE208" s="846"/>
      <c r="DF208" s="846"/>
      <c r="DG208" s="846"/>
      <c r="DH208" s="846"/>
      <c r="DI208" s="846"/>
      <c r="DJ208" s="846"/>
      <c r="DK208" s="846"/>
      <c r="DL208" s="846"/>
      <c r="DM208" s="846"/>
      <c r="DN208" s="846"/>
      <c r="DO208" s="846"/>
      <c r="DP208" s="846"/>
      <c r="DQ208" s="846"/>
      <c r="DR208" s="846"/>
      <c r="DS208" s="846"/>
      <c r="DT208" s="846"/>
      <c r="DU208" s="846"/>
      <c r="DV208" s="846"/>
      <c r="DW208" s="846"/>
      <c r="DX208" s="846"/>
      <c r="DY208" s="846"/>
      <c r="DZ208" s="846"/>
      <c r="EA208" s="846"/>
      <c r="EB208" s="846"/>
      <c r="EC208" s="846"/>
      <c r="ED208" s="846"/>
      <c r="EE208" s="846"/>
      <c r="EF208" s="846"/>
      <c r="EG208" s="846"/>
      <c r="EH208" s="846"/>
      <c r="EI208" s="846"/>
      <c r="EJ208" s="846"/>
      <c r="EK208" s="846"/>
      <c r="EL208" s="846"/>
      <c r="EM208" s="846"/>
      <c r="EN208" s="846"/>
      <c r="EO208" s="846"/>
      <c r="EP208" s="846"/>
      <c r="EQ208" s="846"/>
      <c r="ER208" s="846"/>
      <c r="ES208" s="846"/>
      <c r="ET208" s="846"/>
      <c r="EU208" s="846"/>
      <c r="EV208" s="846"/>
      <c r="EW208" s="846"/>
      <c r="EX208" s="846"/>
      <c r="EY208" s="846"/>
      <c r="EZ208" s="846"/>
      <c r="FA208" s="846"/>
      <c r="FB208" s="846"/>
      <c r="FC208" s="846"/>
      <c r="FD208" s="846"/>
      <c r="FE208" s="846"/>
      <c r="FF208" s="846"/>
      <c r="FG208" s="846"/>
      <c r="FH208" s="846"/>
      <c r="FI208" s="846"/>
      <c r="FJ208" s="846"/>
      <c r="FK208" s="846"/>
      <c r="FL208" s="846"/>
      <c r="FM208" s="846"/>
      <c r="FN208" s="846"/>
      <c r="FO208" s="846"/>
      <c r="FP208" s="846"/>
      <c r="FQ208" s="846"/>
      <c r="FR208" s="846"/>
      <c r="FS208" s="846"/>
      <c r="FT208" s="846"/>
      <c r="FU208" s="846"/>
      <c r="FV208" s="846"/>
      <c r="FW208" s="846"/>
      <c r="FX208" s="846"/>
      <c r="FY208" s="846"/>
      <c r="FZ208" s="846"/>
      <c r="GA208" s="846"/>
      <c r="GB208" s="846"/>
      <c r="GC208" s="846"/>
      <c r="GD208" s="846"/>
      <c r="GE208" s="846"/>
      <c r="GF208" s="846"/>
      <c r="GG208" s="846"/>
      <c r="GH208" s="846"/>
      <c r="GI208" s="846"/>
      <c r="GJ208" s="846"/>
      <c r="GK208" s="846"/>
      <c r="GL208" s="846"/>
      <c r="GM208" s="846"/>
      <c r="GN208" s="846"/>
      <c r="GO208" s="846"/>
      <c r="GP208" s="846"/>
      <c r="GQ208" s="846"/>
      <c r="GR208" s="846"/>
      <c r="GS208" s="846"/>
      <c r="GT208" s="846"/>
      <c r="GU208" s="846"/>
      <c r="GV208" s="846"/>
      <c r="GW208" s="846"/>
      <c r="GX208" s="846"/>
      <c r="GY208" s="846"/>
      <c r="GZ208" s="846"/>
      <c r="HA208" s="846"/>
      <c r="HB208" s="846"/>
      <c r="HC208" s="846"/>
      <c r="HD208" s="846"/>
      <c r="HE208" s="846"/>
      <c r="HF208" s="846"/>
      <c r="HG208" s="846"/>
      <c r="HH208" s="846"/>
      <c r="HI208" s="846"/>
      <c r="HJ208" s="846"/>
      <c r="HK208" s="846"/>
      <c r="HL208" s="846"/>
      <c r="HM208" s="846"/>
      <c r="HN208" s="846"/>
      <c r="HO208" s="846"/>
      <c r="HP208" s="846"/>
      <c r="HQ208" s="846"/>
      <c r="HR208" s="846"/>
      <c r="HS208" s="846"/>
      <c r="HT208" s="846"/>
      <c r="HU208" s="846"/>
      <c r="HV208" s="846"/>
      <c r="HW208" s="846"/>
      <c r="HX208" s="846"/>
      <c r="HY208" s="846"/>
      <c r="HZ208" s="846"/>
      <c r="IA208" s="846"/>
      <c r="IB208" s="846"/>
      <c r="IC208" s="846"/>
      <c r="ID208" s="846"/>
      <c r="IE208" s="846"/>
      <c r="IF208" s="846"/>
      <c r="IG208" s="846"/>
      <c r="IH208" s="846"/>
      <c r="II208" s="846"/>
      <c r="IJ208" s="846"/>
      <c r="IK208" s="846"/>
      <c r="IL208" s="846"/>
      <c r="IM208" s="846"/>
      <c r="IN208" s="846"/>
      <c r="IO208" s="846"/>
      <c r="IP208" s="846"/>
      <c r="IQ208" s="846"/>
      <c r="IR208" s="846"/>
      <c r="IS208" s="846"/>
      <c r="IT208" s="846"/>
      <c r="IU208" s="846"/>
      <c r="IV208" s="846"/>
      <c r="IW208" s="846"/>
      <c r="IX208" s="846"/>
      <c r="IY208" s="846"/>
      <c r="IZ208" s="846"/>
      <c r="JA208" s="846"/>
      <c r="JB208" s="846"/>
      <c r="JC208" s="846"/>
      <c r="JD208" s="846"/>
      <c r="JE208" s="846"/>
      <c r="JF208" s="846"/>
      <c r="JG208" s="846"/>
      <c r="JH208" s="846"/>
      <c r="JI208" s="846"/>
      <c r="JJ208" s="846"/>
      <c r="JK208" s="846"/>
      <c r="JL208" s="846"/>
      <c r="JM208" s="846"/>
      <c r="JN208" s="846"/>
      <c r="JO208" s="846"/>
      <c r="JP208" s="846"/>
      <c r="JQ208" s="846"/>
      <c r="JR208" s="846"/>
      <c r="JS208" s="846"/>
      <c r="JT208" s="846"/>
      <c r="JU208" s="846"/>
      <c r="JV208" s="846"/>
      <c r="JW208" s="846"/>
      <c r="JX208" s="846"/>
      <c r="JY208" s="846"/>
      <c r="JZ208" s="846"/>
      <c r="KA208" s="846"/>
      <c r="KB208" s="846"/>
      <c r="KC208" s="846"/>
      <c r="KD208" s="846"/>
      <c r="KE208" s="846"/>
      <c r="KF208" s="846"/>
      <c r="KG208" s="846"/>
      <c r="KH208" s="846"/>
      <c r="KI208" s="846"/>
      <c r="KJ208" s="846"/>
      <c r="KK208" s="846"/>
      <c r="KL208" s="846"/>
      <c r="KM208" s="846"/>
      <c r="KN208" s="846"/>
      <c r="KO208" s="846"/>
      <c r="KP208" s="846"/>
      <c r="KQ208" s="846"/>
      <c r="KR208" s="846"/>
      <c r="KS208" s="846"/>
      <c r="KT208" s="846"/>
      <c r="KU208" s="846"/>
      <c r="KV208" s="846"/>
      <c r="KW208" s="846"/>
      <c r="KX208" s="846"/>
      <c r="KY208" s="846"/>
      <c r="KZ208" s="846"/>
      <c r="LA208" s="846"/>
      <c r="LB208" s="846"/>
      <c r="LC208" s="846"/>
      <c r="LD208" s="846"/>
      <c r="LE208" s="846"/>
      <c r="LF208" s="846"/>
      <c r="LG208" s="846"/>
      <c r="LH208" s="846"/>
      <c r="LI208" s="846"/>
      <c r="LJ208" s="846"/>
      <c r="LK208" s="846"/>
      <c r="LL208" s="846"/>
      <c r="LM208" s="846"/>
      <c r="LN208" s="846"/>
      <c r="LO208" s="846"/>
      <c r="LP208" s="846"/>
      <c r="LQ208" s="846"/>
      <c r="LR208" s="846"/>
      <c r="LS208" s="846"/>
      <c r="LT208" s="846"/>
      <c r="LU208" s="846"/>
      <c r="LV208" s="846"/>
      <c r="LW208" s="846"/>
      <c r="LX208" s="846"/>
    </row>
    <row r="209" spans="1:336" s="938" customFormat="1" ht="90" x14ac:dyDescent="0.2">
      <c r="A209" s="871"/>
      <c r="B209" s="872"/>
      <c r="C209" s="873"/>
      <c r="D209" s="880"/>
      <c r="E209" s="880"/>
      <c r="F209" s="881"/>
      <c r="G209" s="882"/>
      <c r="H209" s="880"/>
      <c r="I209" s="881"/>
      <c r="J209" s="3564"/>
      <c r="K209" s="3519"/>
      <c r="L209" s="3504"/>
      <c r="M209" s="3504"/>
      <c r="N209" s="3504"/>
      <c r="O209" s="3504"/>
      <c r="P209" s="3519"/>
      <c r="Q209" s="3508"/>
      <c r="R209" s="3225"/>
      <c r="S209" s="3519"/>
      <c r="T209" s="3519"/>
      <c r="U209" s="894" t="s">
        <v>1681</v>
      </c>
      <c r="V209" s="877">
        <v>30000000</v>
      </c>
      <c r="W209" s="1315">
        <v>61</v>
      </c>
      <c r="X209" s="1988" t="s">
        <v>2335</v>
      </c>
      <c r="Y209" s="3504"/>
      <c r="Z209" s="3504"/>
      <c r="AA209" s="2477"/>
      <c r="AB209" s="2477"/>
      <c r="AC209" s="2477"/>
      <c r="AD209" s="2477"/>
      <c r="AE209" s="2477"/>
      <c r="AF209" s="2477"/>
      <c r="AG209" s="2477"/>
      <c r="AH209" s="2477"/>
      <c r="AI209" s="2477"/>
      <c r="AJ209" s="2477"/>
      <c r="AK209" s="2477"/>
      <c r="AL209" s="2477"/>
      <c r="AM209" s="2477"/>
      <c r="AN209" s="2477"/>
      <c r="AO209" s="3537"/>
      <c r="AP209" s="3537"/>
      <c r="AQ209" s="3516"/>
      <c r="AR209" s="878"/>
      <c r="AS209" s="878"/>
      <c r="AT209" s="878"/>
      <c r="AU209" s="878"/>
      <c r="AV209" s="878"/>
      <c r="AW209" s="878"/>
      <c r="AX209" s="878"/>
      <c r="AY209" s="878"/>
      <c r="AZ209" s="878"/>
      <c r="BA209" s="878"/>
      <c r="BB209" s="878"/>
      <c r="BC209" s="878"/>
      <c r="BD209" s="878"/>
      <c r="BE209" s="878"/>
      <c r="BF209" s="878"/>
      <c r="BG209" s="878"/>
      <c r="BH209" s="878"/>
      <c r="BI209" s="878"/>
      <c r="BJ209" s="878"/>
      <c r="BK209" s="878"/>
      <c r="BL209" s="878"/>
      <c r="BM209" s="878"/>
      <c r="BN209" s="878"/>
      <c r="BO209" s="878"/>
      <c r="BP209" s="878"/>
      <c r="BQ209" s="878"/>
      <c r="BR209" s="878"/>
      <c r="BS209" s="846"/>
      <c r="BT209" s="846"/>
      <c r="BU209" s="846"/>
      <c r="BV209" s="846"/>
      <c r="BW209" s="846"/>
      <c r="BX209" s="846"/>
      <c r="BY209" s="846"/>
      <c r="BZ209" s="846"/>
      <c r="CA209" s="846"/>
      <c r="CB209" s="846"/>
      <c r="CC209" s="846"/>
      <c r="CD209" s="846"/>
      <c r="CE209" s="846"/>
      <c r="CF209" s="846"/>
      <c r="CG209" s="846"/>
      <c r="CH209" s="846"/>
      <c r="CI209" s="846"/>
      <c r="CJ209" s="846"/>
      <c r="CK209" s="846"/>
      <c r="CL209" s="846"/>
      <c r="CM209" s="846"/>
      <c r="CN209" s="846"/>
      <c r="CO209" s="846"/>
      <c r="CP209" s="846"/>
      <c r="CQ209" s="846"/>
      <c r="CR209" s="846"/>
      <c r="CS209" s="846"/>
      <c r="CT209" s="846"/>
      <c r="CU209" s="846"/>
      <c r="CV209" s="846"/>
      <c r="CW209" s="846"/>
      <c r="CX209" s="846"/>
      <c r="CY209" s="846"/>
      <c r="CZ209" s="846"/>
      <c r="DA209" s="846"/>
      <c r="DB209" s="846"/>
      <c r="DC209" s="846"/>
      <c r="DD209" s="846"/>
      <c r="DE209" s="846"/>
      <c r="DF209" s="846"/>
      <c r="DG209" s="846"/>
      <c r="DH209" s="846"/>
      <c r="DI209" s="846"/>
      <c r="DJ209" s="846"/>
      <c r="DK209" s="846"/>
      <c r="DL209" s="846"/>
      <c r="DM209" s="846"/>
      <c r="DN209" s="846"/>
      <c r="DO209" s="846"/>
      <c r="DP209" s="846"/>
      <c r="DQ209" s="846"/>
      <c r="DR209" s="846"/>
      <c r="DS209" s="846"/>
      <c r="DT209" s="846"/>
      <c r="DU209" s="846"/>
      <c r="DV209" s="846"/>
      <c r="DW209" s="846"/>
      <c r="DX209" s="846"/>
      <c r="DY209" s="846"/>
      <c r="DZ209" s="846"/>
      <c r="EA209" s="846"/>
      <c r="EB209" s="846"/>
      <c r="EC209" s="846"/>
      <c r="ED209" s="846"/>
      <c r="EE209" s="846"/>
      <c r="EF209" s="846"/>
      <c r="EG209" s="846"/>
      <c r="EH209" s="846"/>
      <c r="EI209" s="846"/>
      <c r="EJ209" s="846"/>
      <c r="EK209" s="846"/>
      <c r="EL209" s="846"/>
      <c r="EM209" s="846"/>
      <c r="EN209" s="846"/>
      <c r="EO209" s="846"/>
      <c r="EP209" s="846"/>
      <c r="EQ209" s="846"/>
      <c r="ER209" s="846"/>
      <c r="ES209" s="846"/>
      <c r="ET209" s="846"/>
      <c r="EU209" s="846"/>
      <c r="EV209" s="846"/>
      <c r="EW209" s="846"/>
      <c r="EX209" s="846"/>
      <c r="EY209" s="846"/>
      <c r="EZ209" s="846"/>
      <c r="FA209" s="846"/>
      <c r="FB209" s="846"/>
      <c r="FC209" s="846"/>
      <c r="FD209" s="846"/>
      <c r="FE209" s="846"/>
      <c r="FF209" s="846"/>
      <c r="FG209" s="846"/>
      <c r="FH209" s="846"/>
      <c r="FI209" s="846"/>
      <c r="FJ209" s="846"/>
      <c r="FK209" s="846"/>
      <c r="FL209" s="846"/>
      <c r="FM209" s="846"/>
      <c r="FN209" s="846"/>
      <c r="FO209" s="846"/>
      <c r="FP209" s="846"/>
      <c r="FQ209" s="846"/>
      <c r="FR209" s="846"/>
      <c r="FS209" s="846"/>
      <c r="FT209" s="846"/>
      <c r="FU209" s="846"/>
      <c r="FV209" s="846"/>
      <c r="FW209" s="846"/>
      <c r="FX209" s="846"/>
      <c r="FY209" s="846"/>
      <c r="FZ209" s="846"/>
      <c r="GA209" s="846"/>
      <c r="GB209" s="846"/>
      <c r="GC209" s="846"/>
      <c r="GD209" s="846"/>
      <c r="GE209" s="846"/>
      <c r="GF209" s="846"/>
      <c r="GG209" s="846"/>
      <c r="GH209" s="846"/>
      <c r="GI209" s="846"/>
      <c r="GJ209" s="846"/>
      <c r="GK209" s="846"/>
      <c r="GL209" s="846"/>
      <c r="GM209" s="846"/>
      <c r="GN209" s="846"/>
      <c r="GO209" s="846"/>
      <c r="GP209" s="846"/>
      <c r="GQ209" s="846"/>
      <c r="GR209" s="846"/>
      <c r="GS209" s="846"/>
      <c r="GT209" s="846"/>
      <c r="GU209" s="846"/>
      <c r="GV209" s="846"/>
      <c r="GW209" s="846"/>
      <c r="GX209" s="846"/>
      <c r="GY209" s="846"/>
      <c r="GZ209" s="846"/>
      <c r="HA209" s="846"/>
      <c r="HB209" s="846"/>
      <c r="HC209" s="846"/>
      <c r="HD209" s="846"/>
      <c r="HE209" s="846"/>
      <c r="HF209" s="846"/>
      <c r="HG209" s="846"/>
      <c r="HH209" s="846"/>
      <c r="HI209" s="846"/>
      <c r="HJ209" s="846"/>
      <c r="HK209" s="846"/>
      <c r="HL209" s="846"/>
      <c r="HM209" s="846"/>
      <c r="HN209" s="846"/>
      <c r="HO209" s="846"/>
      <c r="HP209" s="846"/>
      <c r="HQ209" s="846"/>
      <c r="HR209" s="846"/>
      <c r="HS209" s="846"/>
      <c r="HT209" s="846"/>
      <c r="HU209" s="846"/>
      <c r="HV209" s="846"/>
      <c r="HW209" s="846"/>
      <c r="HX209" s="846"/>
      <c r="HY209" s="846"/>
      <c r="HZ209" s="846"/>
      <c r="IA209" s="846"/>
      <c r="IB209" s="846"/>
      <c r="IC209" s="846"/>
      <c r="ID209" s="846"/>
      <c r="IE209" s="846"/>
      <c r="IF209" s="846"/>
      <c r="IG209" s="846"/>
      <c r="IH209" s="846"/>
      <c r="II209" s="846"/>
      <c r="IJ209" s="846"/>
      <c r="IK209" s="846"/>
      <c r="IL209" s="846"/>
      <c r="IM209" s="846"/>
      <c r="IN209" s="846"/>
      <c r="IO209" s="846"/>
      <c r="IP209" s="846"/>
      <c r="IQ209" s="846"/>
      <c r="IR209" s="846"/>
      <c r="IS209" s="846"/>
      <c r="IT209" s="846"/>
      <c r="IU209" s="846"/>
      <c r="IV209" s="846"/>
      <c r="IW209" s="846"/>
      <c r="IX209" s="846"/>
      <c r="IY209" s="846"/>
      <c r="IZ209" s="846"/>
      <c r="JA209" s="846"/>
      <c r="JB209" s="846"/>
      <c r="JC209" s="846"/>
      <c r="JD209" s="846"/>
      <c r="JE209" s="846"/>
      <c r="JF209" s="846"/>
      <c r="JG209" s="846"/>
      <c r="JH209" s="846"/>
      <c r="JI209" s="846"/>
      <c r="JJ209" s="846"/>
      <c r="JK209" s="846"/>
      <c r="JL209" s="846"/>
      <c r="JM209" s="846"/>
      <c r="JN209" s="846"/>
      <c r="JO209" s="846"/>
      <c r="JP209" s="846"/>
      <c r="JQ209" s="846"/>
      <c r="JR209" s="846"/>
      <c r="JS209" s="846"/>
      <c r="JT209" s="846"/>
      <c r="JU209" s="846"/>
      <c r="JV209" s="846"/>
      <c r="JW209" s="846"/>
      <c r="JX209" s="846"/>
      <c r="JY209" s="846"/>
      <c r="JZ209" s="846"/>
      <c r="KA209" s="846"/>
      <c r="KB209" s="846"/>
      <c r="KC209" s="846"/>
      <c r="KD209" s="846"/>
      <c r="KE209" s="846"/>
      <c r="KF209" s="846"/>
      <c r="KG209" s="846"/>
      <c r="KH209" s="846"/>
      <c r="KI209" s="846"/>
      <c r="KJ209" s="846"/>
      <c r="KK209" s="846"/>
      <c r="KL209" s="846"/>
      <c r="KM209" s="846"/>
      <c r="KN209" s="846"/>
      <c r="KO209" s="846"/>
      <c r="KP209" s="846"/>
      <c r="KQ209" s="846"/>
      <c r="KR209" s="846"/>
      <c r="KS209" s="846"/>
      <c r="KT209" s="846"/>
      <c r="KU209" s="846"/>
      <c r="KV209" s="846"/>
      <c r="KW209" s="846"/>
      <c r="KX209" s="846"/>
      <c r="KY209" s="846"/>
      <c r="KZ209" s="846"/>
      <c r="LA209" s="846"/>
      <c r="LB209" s="846"/>
      <c r="LC209" s="846"/>
      <c r="LD209" s="846"/>
      <c r="LE209" s="846"/>
      <c r="LF209" s="846"/>
      <c r="LG209" s="846"/>
      <c r="LH209" s="846"/>
      <c r="LI209" s="846"/>
      <c r="LJ209" s="846"/>
      <c r="LK209" s="846"/>
      <c r="LL209" s="846"/>
      <c r="LM209" s="846"/>
      <c r="LN209" s="846"/>
      <c r="LO209" s="846"/>
      <c r="LP209" s="846"/>
      <c r="LQ209" s="846"/>
      <c r="LR209" s="846"/>
      <c r="LS209" s="846"/>
      <c r="LT209" s="846"/>
      <c r="LU209" s="846"/>
      <c r="LV209" s="846"/>
      <c r="LW209" s="846"/>
      <c r="LX209" s="846"/>
    </row>
    <row r="210" spans="1:336" ht="15.75" x14ac:dyDescent="0.2">
      <c r="A210" s="857"/>
      <c r="C210" s="883"/>
      <c r="D210" s="939">
        <v>13</v>
      </c>
      <c r="E210" s="940" t="s">
        <v>1682</v>
      </c>
      <c r="F210" s="940"/>
      <c r="G210" s="941"/>
      <c r="H210" s="941"/>
      <c r="I210" s="941"/>
      <c r="J210" s="941"/>
      <c r="K210" s="942"/>
      <c r="L210" s="941"/>
      <c r="M210" s="941"/>
      <c r="N210" s="943"/>
      <c r="O210" s="941"/>
      <c r="P210" s="942"/>
      <c r="Q210" s="941"/>
      <c r="R210" s="944"/>
      <c r="S210" s="941"/>
      <c r="T210" s="942"/>
      <c r="U210" s="942"/>
      <c r="V210" s="945"/>
      <c r="W210" s="946"/>
      <c r="X210" s="943"/>
      <c r="Y210" s="943"/>
      <c r="Z210" s="943"/>
      <c r="AA210" s="943"/>
      <c r="AB210" s="943"/>
      <c r="AC210" s="943"/>
      <c r="AD210" s="943"/>
      <c r="AE210" s="943"/>
      <c r="AF210" s="943"/>
      <c r="AG210" s="943"/>
      <c r="AH210" s="943"/>
      <c r="AI210" s="943"/>
      <c r="AJ210" s="943"/>
      <c r="AK210" s="943"/>
      <c r="AL210" s="943"/>
      <c r="AM210" s="943"/>
      <c r="AN210" s="943"/>
      <c r="AO210" s="941"/>
      <c r="AP210" s="941"/>
      <c r="AQ210" s="947"/>
    </row>
    <row r="211" spans="1:336" ht="15.75" x14ac:dyDescent="0.2">
      <c r="A211" s="857"/>
      <c r="B211" s="858"/>
      <c r="C211" s="859"/>
      <c r="D211" s="3568"/>
      <c r="E211" s="3569"/>
      <c r="F211" s="3569"/>
      <c r="G211" s="890">
        <v>47</v>
      </c>
      <c r="H211" s="863" t="s">
        <v>1683</v>
      </c>
      <c r="I211" s="863"/>
      <c r="J211" s="863"/>
      <c r="K211" s="864"/>
      <c r="L211" s="863"/>
      <c r="M211" s="863"/>
      <c r="N211" s="865"/>
      <c r="O211" s="863"/>
      <c r="P211" s="864"/>
      <c r="Q211" s="863"/>
      <c r="R211" s="891"/>
      <c r="S211" s="863"/>
      <c r="T211" s="864"/>
      <c r="U211" s="864"/>
      <c r="V211" s="892"/>
      <c r="W211" s="893"/>
      <c r="X211" s="865"/>
      <c r="Y211" s="865"/>
      <c r="Z211" s="865"/>
      <c r="AA211" s="865"/>
      <c r="AB211" s="865"/>
      <c r="AC211" s="865"/>
      <c r="AD211" s="865"/>
      <c r="AE211" s="865"/>
      <c r="AF211" s="865"/>
      <c r="AG211" s="865"/>
      <c r="AH211" s="865"/>
      <c r="AI211" s="865"/>
      <c r="AJ211" s="865"/>
      <c r="AK211" s="865"/>
      <c r="AL211" s="865"/>
      <c r="AM211" s="865"/>
      <c r="AN211" s="865"/>
      <c r="AO211" s="863"/>
      <c r="AP211" s="863"/>
      <c r="AQ211" s="870"/>
    </row>
    <row r="212" spans="1:336" ht="69" customHeight="1" x14ac:dyDescent="0.2">
      <c r="A212" s="857"/>
      <c r="B212" s="858"/>
      <c r="C212" s="859"/>
      <c r="D212" s="3570"/>
      <c r="E212" s="3571"/>
      <c r="F212" s="3571"/>
      <c r="G212" s="3526"/>
      <c r="H212" s="3526"/>
      <c r="I212" s="3526"/>
      <c r="J212" s="3564">
        <v>163</v>
      </c>
      <c r="K212" s="3574" t="s">
        <v>1684</v>
      </c>
      <c r="L212" s="3526" t="s">
        <v>1427</v>
      </c>
      <c r="M212" s="3526">
        <v>12</v>
      </c>
      <c r="N212" s="3574" t="s">
        <v>2337</v>
      </c>
      <c r="O212" s="3526">
        <v>153</v>
      </c>
      <c r="P212" s="3526" t="s">
        <v>1685</v>
      </c>
      <c r="Q212" s="3565">
        <f>(V212+V213)/R212</f>
        <v>1.4524367180229285E-3</v>
      </c>
      <c r="R212" s="3535">
        <f>SUM(V212+V213+V215+V217+V218)</f>
        <v>21205743161</v>
      </c>
      <c r="S212" s="3559" t="s">
        <v>1686</v>
      </c>
      <c r="T212" s="3550" t="s">
        <v>1687</v>
      </c>
      <c r="U212" s="948" t="s">
        <v>1688</v>
      </c>
      <c r="V212" s="386">
        <v>15400000</v>
      </c>
      <c r="W212" s="3560">
        <v>20</v>
      </c>
      <c r="X212" s="3526" t="s">
        <v>2336</v>
      </c>
      <c r="Y212" s="3526">
        <v>292684</v>
      </c>
      <c r="Z212" s="3526">
        <v>282326</v>
      </c>
      <c r="AA212" s="3558">
        <v>135912</v>
      </c>
      <c r="AB212" s="3558">
        <v>45122</v>
      </c>
      <c r="AC212" s="3558">
        <f>SUM(AC201)</f>
        <v>307101</v>
      </c>
      <c r="AD212" s="3558">
        <f>SUM(AD201)</f>
        <v>86875</v>
      </c>
      <c r="AE212" s="3558">
        <v>2145</v>
      </c>
      <c r="AF212" s="3558">
        <v>12718</v>
      </c>
      <c r="AG212" s="3558">
        <v>26</v>
      </c>
      <c r="AH212" s="3558">
        <v>37</v>
      </c>
      <c r="AI212" s="3558" t="s">
        <v>1433</v>
      </c>
      <c r="AJ212" s="3558" t="s">
        <v>1433</v>
      </c>
      <c r="AK212" s="3558">
        <v>53164</v>
      </c>
      <c r="AL212" s="3558">
        <v>16982</v>
      </c>
      <c r="AM212" s="3558">
        <v>60013</v>
      </c>
      <c r="AN212" s="3561">
        <v>575010</v>
      </c>
      <c r="AO212" s="3552">
        <v>43467</v>
      </c>
      <c r="AP212" s="3552">
        <v>43830</v>
      </c>
      <c r="AQ212" s="3515" t="s">
        <v>1434</v>
      </c>
      <c r="AR212" s="1767"/>
    </row>
    <row r="213" spans="1:336" ht="69" customHeight="1" x14ac:dyDescent="0.2">
      <c r="A213" s="857"/>
      <c r="B213" s="858"/>
      <c r="C213" s="859"/>
      <c r="D213" s="3570"/>
      <c r="E213" s="3571"/>
      <c r="F213" s="3571"/>
      <c r="G213" s="3526"/>
      <c r="H213" s="3526"/>
      <c r="I213" s="3526"/>
      <c r="J213" s="3564"/>
      <c r="K213" s="3575"/>
      <c r="L213" s="3526"/>
      <c r="M213" s="3526"/>
      <c r="N213" s="3575"/>
      <c r="O213" s="3526"/>
      <c r="P213" s="3526"/>
      <c r="Q213" s="3565"/>
      <c r="R213" s="3535"/>
      <c r="S213" s="3559"/>
      <c r="T213" s="3551"/>
      <c r="U213" s="948" t="s">
        <v>2218</v>
      </c>
      <c r="V213" s="386">
        <v>15400000</v>
      </c>
      <c r="W213" s="3560"/>
      <c r="X213" s="3526"/>
      <c r="Y213" s="3526"/>
      <c r="Z213" s="3526"/>
      <c r="AA213" s="3558"/>
      <c r="AB213" s="3558"/>
      <c r="AC213" s="3558"/>
      <c r="AD213" s="3558"/>
      <c r="AE213" s="3558"/>
      <c r="AF213" s="3558"/>
      <c r="AG213" s="3558"/>
      <c r="AH213" s="3558"/>
      <c r="AI213" s="3558"/>
      <c r="AJ213" s="3558"/>
      <c r="AK213" s="3558"/>
      <c r="AL213" s="3558"/>
      <c r="AM213" s="3558"/>
      <c r="AN213" s="3562"/>
      <c r="AO213" s="3552"/>
      <c r="AP213" s="3552"/>
      <c r="AQ213" s="3516"/>
      <c r="AR213" s="1767"/>
    </row>
    <row r="214" spans="1:336" ht="35.1" customHeight="1" x14ac:dyDescent="0.2">
      <c r="A214" s="857"/>
      <c r="B214" s="858"/>
      <c r="C214" s="859"/>
      <c r="D214" s="3570"/>
      <c r="E214" s="3571"/>
      <c r="F214" s="3571"/>
      <c r="G214" s="890">
        <v>48</v>
      </c>
      <c r="H214" s="863" t="s">
        <v>1690</v>
      </c>
      <c r="I214" s="863"/>
      <c r="J214" s="863"/>
      <c r="K214" s="864"/>
      <c r="L214" s="863"/>
      <c r="M214" s="863"/>
      <c r="N214" s="865"/>
      <c r="O214" s="3526"/>
      <c r="P214" s="3526"/>
      <c r="Q214" s="949"/>
      <c r="R214" s="3535"/>
      <c r="S214" s="3559"/>
      <c r="T214" s="864"/>
      <c r="U214" s="864"/>
      <c r="V214" s="892"/>
      <c r="W214" s="866"/>
      <c r="X214" s="865"/>
      <c r="Y214" s="3526"/>
      <c r="Z214" s="3526"/>
      <c r="AA214" s="3558"/>
      <c r="AB214" s="3558"/>
      <c r="AC214" s="3558"/>
      <c r="AD214" s="3558"/>
      <c r="AE214" s="3558"/>
      <c r="AF214" s="3558"/>
      <c r="AG214" s="3558"/>
      <c r="AH214" s="3558"/>
      <c r="AI214" s="3558"/>
      <c r="AJ214" s="3558"/>
      <c r="AK214" s="3558"/>
      <c r="AL214" s="3558"/>
      <c r="AM214" s="3558"/>
      <c r="AN214" s="3562"/>
      <c r="AO214" s="3552"/>
      <c r="AP214" s="3552"/>
      <c r="AQ214" s="3516"/>
    </row>
    <row r="215" spans="1:336" ht="133.5" customHeight="1" x14ac:dyDescent="0.2">
      <c r="A215" s="857"/>
      <c r="B215" s="858"/>
      <c r="C215" s="859"/>
      <c r="D215" s="3570"/>
      <c r="E215" s="3571"/>
      <c r="F215" s="3571"/>
      <c r="G215" s="874"/>
      <c r="H215" s="875"/>
      <c r="I215" s="876"/>
      <c r="J215" s="2053">
        <v>164</v>
      </c>
      <c r="K215" s="908" t="s">
        <v>1691</v>
      </c>
      <c r="L215" s="1312" t="s">
        <v>1427</v>
      </c>
      <c r="M215" s="1312">
        <v>12</v>
      </c>
      <c r="N215" s="950" t="s">
        <v>2339</v>
      </c>
      <c r="O215" s="3526"/>
      <c r="P215" s="3526"/>
      <c r="Q215" s="1324">
        <f>V215/R212</f>
        <v>0.99755726551968871</v>
      </c>
      <c r="R215" s="3535"/>
      <c r="S215" s="3559"/>
      <c r="T215" s="908" t="s">
        <v>1692</v>
      </c>
      <c r="U215" s="948" t="s">
        <v>1693</v>
      </c>
      <c r="V215" s="387">
        <v>21153943161</v>
      </c>
      <c r="W215" s="1322">
        <v>154</v>
      </c>
      <c r="X215" s="950"/>
      <c r="Y215" s="3526"/>
      <c r="Z215" s="3526"/>
      <c r="AA215" s="3558"/>
      <c r="AB215" s="3558"/>
      <c r="AC215" s="3558"/>
      <c r="AD215" s="3558"/>
      <c r="AE215" s="3558"/>
      <c r="AF215" s="3558"/>
      <c r="AG215" s="3558"/>
      <c r="AH215" s="3558"/>
      <c r="AI215" s="3558"/>
      <c r="AJ215" s="3558"/>
      <c r="AK215" s="3558"/>
      <c r="AL215" s="3558"/>
      <c r="AM215" s="3558"/>
      <c r="AN215" s="3562"/>
      <c r="AO215" s="3552"/>
      <c r="AP215" s="3552"/>
      <c r="AQ215" s="3516"/>
    </row>
    <row r="216" spans="1:336" ht="35.1" customHeight="1" x14ac:dyDescent="0.2">
      <c r="A216" s="857"/>
      <c r="B216" s="858"/>
      <c r="C216" s="859"/>
      <c r="D216" s="3570"/>
      <c r="E216" s="3571"/>
      <c r="F216" s="3571"/>
      <c r="G216" s="890">
        <v>49</v>
      </c>
      <c r="H216" s="863" t="s">
        <v>1694</v>
      </c>
      <c r="I216" s="863"/>
      <c r="J216" s="863"/>
      <c r="K216" s="864"/>
      <c r="L216" s="863"/>
      <c r="M216" s="863"/>
      <c r="N216" s="865"/>
      <c r="O216" s="3526"/>
      <c r="P216" s="3526"/>
      <c r="Q216" s="949"/>
      <c r="R216" s="3535"/>
      <c r="S216" s="3559"/>
      <c r="T216" s="864"/>
      <c r="U216" s="864"/>
      <c r="V216" s="892"/>
      <c r="W216" s="866"/>
      <c r="X216" s="865"/>
      <c r="Y216" s="3526"/>
      <c r="Z216" s="3526"/>
      <c r="AA216" s="3558"/>
      <c r="AB216" s="3558"/>
      <c r="AC216" s="3558"/>
      <c r="AD216" s="3558"/>
      <c r="AE216" s="3558"/>
      <c r="AF216" s="3558"/>
      <c r="AG216" s="3558"/>
      <c r="AH216" s="3558"/>
      <c r="AI216" s="3558"/>
      <c r="AJ216" s="3558"/>
      <c r="AK216" s="3558"/>
      <c r="AL216" s="3558"/>
      <c r="AM216" s="3558"/>
      <c r="AN216" s="3562"/>
      <c r="AO216" s="3552"/>
      <c r="AP216" s="3552"/>
      <c r="AQ216" s="3516"/>
    </row>
    <row r="217" spans="1:336" ht="45" x14ac:dyDescent="0.2">
      <c r="A217" s="857"/>
      <c r="B217" s="858"/>
      <c r="C217" s="859"/>
      <c r="D217" s="3570"/>
      <c r="E217" s="3571"/>
      <c r="F217" s="3571"/>
      <c r="G217" s="3526"/>
      <c r="H217" s="3526"/>
      <c r="I217" s="3526"/>
      <c r="J217" s="3564">
        <v>165</v>
      </c>
      <c r="K217" s="3507" t="s">
        <v>1695</v>
      </c>
      <c r="L217" s="3526" t="s">
        <v>1427</v>
      </c>
      <c r="M217" s="3526">
        <v>12</v>
      </c>
      <c r="N217" s="3526" t="s">
        <v>2338</v>
      </c>
      <c r="O217" s="3526"/>
      <c r="P217" s="3526"/>
      <c r="Q217" s="3565">
        <f>(V217+V218)/R212</f>
        <v>9.9029776228836026E-4</v>
      </c>
      <c r="R217" s="3535"/>
      <c r="S217" s="3559"/>
      <c r="T217" s="3566" t="s">
        <v>1696</v>
      </c>
      <c r="U217" s="951" t="s">
        <v>1697</v>
      </c>
      <c r="V217" s="952">
        <v>10500000</v>
      </c>
      <c r="W217" s="3560">
        <v>20</v>
      </c>
      <c r="X217" s="3526" t="s">
        <v>2336</v>
      </c>
      <c r="Y217" s="3526"/>
      <c r="Z217" s="3526"/>
      <c r="AA217" s="3558"/>
      <c r="AB217" s="3558"/>
      <c r="AC217" s="3558"/>
      <c r="AD217" s="3558"/>
      <c r="AE217" s="3558"/>
      <c r="AF217" s="3558"/>
      <c r="AG217" s="3558"/>
      <c r="AH217" s="3558"/>
      <c r="AI217" s="3558"/>
      <c r="AJ217" s="3558"/>
      <c r="AK217" s="3558"/>
      <c r="AL217" s="3558"/>
      <c r="AM217" s="3558"/>
      <c r="AN217" s="3562"/>
      <c r="AO217" s="3552"/>
      <c r="AP217" s="3552"/>
      <c r="AQ217" s="3516"/>
    </row>
    <row r="218" spans="1:336" ht="45" x14ac:dyDescent="0.2">
      <c r="A218" s="857"/>
      <c r="B218" s="858"/>
      <c r="C218" s="859"/>
      <c r="D218" s="3572"/>
      <c r="E218" s="3573"/>
      <c r="F218" s="3573"/>
      <c r="G218" s="3526"/>
      <c r="H218" s="3526"/>
      <c r="I218" s="3526"/>
      <c r="J218" s="3564"/>
      <c r="K218" s="3507"/>
      <c r="L218" s="3526"/>
      <c r="M218" s="3526"/>
      <c r="N218" s="3526"/>
      <c r="O218" s="3526"/>
      <c r="P218" s="3526"/>
      <c r="Q218" s="3565"/>
      <c r="R218" s="3535"/>
      <c r="S218" s="908"/>
      <c r="T218" s="3567"/>
      <c r="U218" s="948" t="s">
        <v>2219</v>
      </c>
      <c r="V218" s="386">
        <v>10500000</v>
      </c>
      <c r="W218" s="3560"/>
      <c r="X218" s="3526"/>
      <c r="Y218" s="3526"/>
      <c r="Z218" s="3526"/>
      <c r="AA218" s="3558"/>
      <c r="AB218" s="3558"/>
      <c r="AC218" s="3558"/>
      <c r="AD218" s="3558"/>
      <c r="AE218" s="3558"/>
      <c r="AF218" s="3558"/>
      <c r="AG218" s="3558"/>
      <c r="AH218" s="3558"/>
      <c r="AI218" s="3558"/>
      <c r="AJ218" s="3558"/>
      <c r="AK218" s="3558"/>
      <c r="AL218" s="3558"/>
      <c r="AM218" s="3558"/>
      <c r="AN218" s="3563"/>
      <c r="AO218" s="3552"/>
      <c r="AP218" s="3552"/>
      <c r="AQ218" s="3517"/>
    </row>
    <row r="219" spans="1:336" ht="36" customHeight="1" x14ac:dyDescent="0.2">
      <c r="A219" s="857"/>
      <c r="C219" s="883"/>
      <c r="D219" s="953">
        <v>14</v>
      </c>
      <c r="E219" s="848" t="s">
        <v>1698</v>
      </c>
      <c r="F219" s="848"/>
      <c r="G219" s="849"/>
      <c r="H219" s="849"/>
      <c r="I219" s="849"/>
      <c r="J219" s="849"/>
      <c r="K219" s="850"/>
      <c r="L219" s="849"/>
      <c r="M219" s="849"/>
      <c r="N219" s="851"/>
      <c r="O219" s="849"/>
      <c r="P219" s="850"/>
      <c r="Q219" s="849"/>
      <c r="R219" s="887"/>
      <c r="S219" s="849"/>
      <c r="T219" s="850"/>
      <c r="U219" s="850"/>
      <c r="V219" s="888"/>
      <c r="W219" s="889"/>
      <c r="X219" s="851"/>
      <c r="Y219" s="851"/>
      <c r="Z219" s="851"/>
      <c r="AA219" s="851"/>
      <c r="AB219" s="851"/>
      <c r="AC219" s="851"/>
      <c r="AD219" s="851"/>
      <c r="AE219" s="851"/>
      <c r="AF219" s="851"/>
      <c r="AG219" s="851"/>
      <c r="AH219" s="851"/>
      <c r="AI219" s="851"/>
      <c r="AJ219" s="851"/>
      <c r="AK219" s="851"/>
      <c r="AL219" s="851"/>
      <c r="AM219" s="851"/>
      <c r="AN219" s="851"/>
      <c r="AO219" s="849"/>
      <c r="AP219" s="849"/>
      <c r="AQ219" s="856"/>
    </row>
    <row r="220" spans="1:336" ht="36" customHeight="1" x14ac:dyDescent="0.2">
      <c r="A220" s="857"/>
      <c r="B220" s="858"/>
      <c r="C220" s="859"/>
      <c r="D220" s="860"/>
      <c r="E220" s="860"/>
      <c r="F220" s="861"/>
      <c r="G220" s="954">
        <v>50</v>
      </c>
      <c r="H220" s="955" t="s">
        <v>1699</v>
      </c>
      <c r="I220" s="955"/>
      <c r="J220" s="955"/>
      <c r="K220" s="956"/>
      <c r="L220" s="955"/>
      <c r="M220" s="955"/>
      <c r="N220" s="957"/>
      <c r="O220" s="955"/>
      <c r="P220" s="956"/>
      <c r="Q220" s="955"/>
      <c r="R220" s="958"/>
      <c r="S220" s="955"/>
      <c r="T220" s="956"/>
      <c r="U220" s="956"/>
      <c r="V220" s="959"/>
      <c r="W220" s="960"/>
      <c r="X220" s="957"/>
      <c r="Y220" s="957"/>
      <c r="Z220" s="957"/>
      <c r="AA220" s="957"/>
      <c r="AB220" s="957"/>
      <c r="AC220" s="957"/>
      <c r="AD220" s="957"/>
      <c r="AE220" s="957"/>
      <c r="AF220" s="957"/>
      <c r="AG220" s="957"/>
      <c r="AH220" s="957"/>
      <c r="AI220" s="957"/>
      <c r="AJ220" s="957"/>
      <c r="AK220" s="957"/>
      <c r="AL220" s="957"/>
      <c r="AM220" s="957"/>
      <c r="AN220" s="957"/>
      <c r="AO220" s="955"/>
      <c r="AP220" s="955"/>
      <c r="AQ220" s="961"/>
    </row>
    <row r="221" spans="1:336" s="964" customFormat="1" ht="122.25" customHeight="1" x14ac:dyDescent="0.2">
      <c r="A221" s="857"/>
      <c r="B221" s="858"/>
      <c r="C221" s="859"/>
      <c r="D221" s="858"/>
      <c r="E221" s="858"/>
      <c r="F221" s="859"/>
      <c r="G221" s="860"/>
      <c r="H221" s="860"/>
      <c r="I221" s="861"/>
      <c r="J221" s="2128">
        <v>166</v>
      </c>
      <c r="K221" s="2129" t="s">
        <v>1700</v>
      </c>
      <c r="L221" s="1307" t="s">
        <v>1427</v>
      </c>
      <c r="M221" s="962">
        <v>1</v>
      </c>
      <c r="N221" s="3503" t="s">
        <v>2220</v>
      </c>
      <c r="O221" s="3540">
        <v>154</v>
      </c>
      <c r="P221" s="3518" t="s">
        <v>1701</v>
      </c>
      <c r="Q221" s="1263">
        <v>0</v>
      </c>
      <c r="R221" s="3244">
        <f>SUM(V222+V223+V224+V225)</f>
        <v>12344412919</v>
      </c>
      <c r="S221" s="3518" t="s">
        <v>1702</v>
      </c>
      <c r="T221" s="1313" t="s">
        <v>1703</v>
      </c>
      <c r="U221" s="963" t="s">
        <v>2221</v>
      </c>
      <c r="V221" s="386">
        <v>0</v>
      </c>
      <c r="W221" s="2025"/>
      <c r="X221" s="985"/>
      <c r="Y221" s="3503">
        <v>292684</v>
      </c>
      <c r="Z221" s="3503">
        <v>282326</v>
      </c>
      <c r="AA221" s="2476">
        <v>135912</v>
      </c>
      <c r="AB221" s="2476">
        <v>45122</v>
      </c>
      <c r="AC221" s="2476">
        <f>SUM(AC212)</f>
        <v>307101</v>
      </c>
      <c r="AD221" s="2476">
        <f>SUM(AD212)</f>
        <v>86875</v>
      </c>
      <c r="AE221" s="2476">
        <v>2145</v>
      </c>
      <c r="AF221" s="3545">
        <v>12718</v>
      </c>
      <c r="AG221" s="3545">
        <v>26</v>
      </c>
      <c r="AH221" s="3545">
        <v>37</v>
      </c>
      <c r="AI221" s="3545" t="s">
        <v>1433</v>
      </c>
      <c r="AJ221" s="3545" t="s">
        <v>1433</v>
      </c>
      <c r="AK221" s="3545">
        <v>53164</v>
      </c>
      <c r="AL221" s="3545">
        <v>16982</v>
      </c>
      <c r="AM221" s="3545">
        <v>60013</v>
      </c>
      <c r="AN221" s="2476">
        <v>575010</v>
      </c>
      <c r="AO221" s="3536">
        <v>43467</v>
      </c>
      <c r="AP221" s="3536">
        <v>43830</v>
      </c>
      <c r="AQ221" s="3515" t="s">
        <v>1434</v>
      </c>
      <c r="AR221" s="1767"/>
      <c r="AS221" s="846"/>
      <c r="AT221" s="846"/>
      <c r="AU221" s="846"/>
      <c r="AV221" s="846"/>
      <c r="AW221" s="846"/>
      <c r="AX221" s="846"/>
      <c r="AY221" s="846"/>
      <c r="AZ221" s="846"/>
      <c r="BA221" s="846"/>
      <c r="BB221" s="846"/>
      <c r="BC221" s="846"/>
      <c r="BD221" s="846"/>
      <c r="BE221" s="846"/>
      <c r="BF221" s="846"/>
      <c r="BG221" s="846"/>
      <c r="BH221" s="846"/>
      <c r="BI221" s="846"/>
      <c r="BJ221" s="846"/>
      <c r="BK221" s="846"/>
      <c r="BL221" s="846"/>
      <c r="BM221" s="846"/>
      <c r="BN221" s="846"/>
      <c r="BO221" s="846"/>
      <c r="BP221" s="846"/>
      <c r="BQ221" s="846"/>
      <c r="BR221" s="846"/>
      <c r="BS221" s="846"/>
      <c r="BT221" s="846"/>
      <c r="BU221" s="846"/>
      <c r="BV221" s="846"/>
      <c r="BW221" s="846"/>
      <c r="BX221" s="846"/>
      <c r="BY221" s="846"/>
      <c r="BZ221" s="846"/>
      <c r="CA221" s="846"/>
      <c r="CB221" s="846"/>
      <c r="CC221" s="846"/>
      <c r="CD221" s="846"/>
      <c r="CE221" s="846"/>
      <c r="CF221" s="846"/>
      <c r="CG221" s="846"/>
      <c r="CH221" s="846"/>
      <c r="CI221" s="846"/>
      <c r="CJ221" s="846"/>
      <c r="CK221" s="846"/>
      <c r="CL221" s="846"/>
      <c r="CM221" s="846"/>
      <c r="CN221" s="846"/>
      <c r="CO221" s="846"/>
      <c r="CP221" s="846"/>
      <c r="CQ221" s="846"/>
      <c r="CR221" s="846"/>
      <c r="CS221" s="846"/>
      <c r="CT221" s="846"/>
      <c r="CU221" s="846"/>
      <c r="CV221" s="846"/>
      <c r="CW221" s="846"/>
      <c r="CX221" s="846"/>
      <c r="CY221" s="846"/>
      <c r="CZ221" s="846"/>
      <c r="DA221" s="846"/>
      <c r="DB221" s="846"/>
      <c r="DC221" s="846"/>
      <c r="DD221" s="846"/>
      <c r="DE221" s="846"/>
      <c r="DF221" s="846"/>
      <c r="DG221" s="846"/>
      <c r="DH221" s="846"/>
      <c r="DI221" s="846"/>
      <c r="DJ221" s="846"/>
      <c r="DK221" s="846"/>
      <c r="DL221" s="846"/>
      <c r="DM221" s="846"/>
      <c r="DN221" s="846"/>
      <c r="DO221" s="846"/>
      <c r="DP221" s="846"/>
      <c r="DQ221" s="846"/>
      <c r="DR221" s="846"/>
      <c r="DS221" s="846"/>
      <c r="DT221" s="846"/>
      <c r="DU221" s="846"/>
      <c r="DV221" s="846"/>
      <c r="DW221" s="846"/>
      <c r="DX221" s="846"/>
      <c r="DY221" s="846"/>
      <c r="DZ221" s="846"/>
      <c r="EA221" s="846"/>
      <c r="EB221" s="846"/>
      <c r="EC221" s="846"/>
      <c r="ED221" s="846"/>
      <c r="EE221" s="846"/>
      <c r="EF221" s="846"/>
      <c r="EG221" s="846"/>
      <c r="EH221" s="846"/>
      <c r="EI221" s="846"/>
      <c r="EJ221" s="846"/>
      <c r="EK221" s="846"/>
      <c r="EL221" s="846"/>
      <c r="EM221" s="846"/>
      <c r="EN221" s="846"/>
      <c r="EO221" s="846"/>
      <c r="EP221" s="846"/>
      <c r="EQ221" s="846"/>
      <c r="ER221" s="846"/>
      <c r="ES221" s="846"/>
      <c r="ET221" s="846"/>
      <c r="EU221" s="846"/>
      <c r="EV221" s="846"/>
      <c r="EW221" s="846"/>
      <c r="EX221" s="846"/>
      <c r="EY221" s="846"/>
      <c r="EZ221" s="846"/>
      <c r="FA221" s="846"/>
      <c r="FB221" s="846"/>
      <c r="FC221" s="846"/>
      <c r="FD221" s="846"/>
      <c r="FE221" s="846"/>
      <c r="FF221" s="846"/>
      <c r="FG221" s="846"/>
      <c r="FH221" s="846"/>
      <c r="FI221" s="846"/>
      <c r="FJ221" s="846"/>
      <c r="FK221" s="846"/>
      <c r="FL221" s="846"/>
      <c r="FM221" s="846"/>
      <c r="FN221" s="846"/>
      <c r="FO221" s="846"/>
      <c r="FP221" s="846"/>
      <c r="FQ221" s="846"/>
      <c r="FR221" s="846"/>
      <c r="FS221" s="846"/>
      <c r="FT221" s="846"/>
      <c r="FU221" s="846"/>
      <c r="FV221" s="846"/>
      <c r="FW221" s="846"/>
      <c r="FX221" s="846"/>
      <c r="FY221" s="846"/>
      <c r="FZ221" s="846"/>
      <c r="GA221" s="846"/>
      <c r="GB221" s="846"/>
      <c r="GC221" s="846"/>
      <c r="GD221" s="846"/>
      <c r="GE221" s="846"/>
      <c r="GF221" s="846"/>
      <c r="GG221" s="846"/>
      <c r="GH221" s="846"/>
      <c r="GI221" s="846"/>
      <c r="GJ221" s="846"/>
      <c r="GK221" s="846"/>
      <c r="GL221" s="846"/>
      <c r="GM221" s="846"/>
      <c r="GN221" s="846"/>
      <c r="GO221" s="846"/>
      <c r="GP221" s="846"/>
      <c r="GQ221" s="846"/>
      <c r="GR221" s="846"/>
      <c r="GS221" s="846"/>
      <c r="GT221" s="846"/>
      <c r="GU221" s="846"/>
      <c r="GV221" s="846"/>
      <c r="GW221" s="846"/>
      <c r="GX221" s="846"/>
      <c r="GY221" s="846"/>
    </row>
    <row r="222" spans="1:336" s="2023" customFormat="1" ht="69.75" customHeight="1" x14ac:dyDescent="0.2">
      <c r="A222" s="857"/>
      <c r="B222" s="858"/>
      <c r="C222" s="859"/>
      <c r="D222" s="858"/>
      <c r="E222" s="858"/>
      <c r="F222" s="859"/>
      <c r="G222" s="2022"/>
      <c r="H222" s="2022"/>
      <c r="I222" s="859"/>
      <c r="J222" s="3527">
        <v>167</v>
      </c>
      <c r="K222" s="3527" t="s">
        <v>1704</v>
      </c>
      <c r="L222" s="3503" t="s">
        <v>1427</v>
      </c>
      <c r="M222" s="3660">
        <v>15</v>
      </c>
      <c r="N222" s="3504"/>
      <c r="O222" s="3541"/>
      <c r="P222" s="3519"/>
      <c r="Q222" s="3543">
        <v>1</v>
      </c>
      <c r="R222" s="3225"/>
      <c r="S222" s="3519"/>
      <c r="T222" s="3503" t="s">
        <v>1705</v>
      </c>
      <c r="U222" s="3663" t="s">
        <v>2222</v>
      </c>
      <c r="V222" s="2024">
        <v>1097554095</v>
      </c>
      <c r="W222" s="1989">
        <v>110</v>
      </c>
      <c r="X222" s="908" t="s">
        <v>2340</v>
      </c>
      <c r="Y222" s="3504"/>
      <c r="Z222" s="3504"/>
      <c r="AA222" s="2477"/>
      <c r="AB222" s="2477"/>
      <c r="AC222" s="2477"/>
      <c r="AD222" s="2477"/>
      <c r="AE222" s="2477"/>
      <c r="AF222" s="3545"/>
      <c r="AG222" s="3545"/>
      <c r="AH222" s="3545"/>
      <c r="AI222" s="3545"/>
      <c r="AJ222" s="3545"/>
      <c r="AK222" s="3545"/>
      <c r="AL222" s="3545"/>
      <c r="AM222" s="3545"/>
      <c r="AN222" s="2477"/>
      <c r="AO222" s="3537"/>
      <c r="AP222" s="3537"/>
      <c r="AQ222" s="3516"/>
      <c r="AR222" s="1767"/>
      <c r="AS222" s="846"/>
      <c r="AT222" s="846"/>
      <c r="AU222" s="846"/>
      <c r="AV222" s="846"/>
      <c r="AW222" s="846"/>
      <c r="AX222" s="846"/>
      <c r="AY222" s="846"/>
      <c r="AZ222" s="846"/>
      <c r="BA222" s="846"/>
      <c r="BB222" s="846"/>
      <c r="BC222" s="846"/>
      <c r="BD222" s="846"/>
      <c r="BE222" s="846"/>
      <c r="BF222" s="846"/>
      <c r="BG222" s="846"/>
      <c r="BH222" s="846"/>
      <c r="BI222" s="846"/>
      <c r="BJ222" s="846"/>
      <c r="BK222" s="846"/>
      <c r="BL222" s="846"/>
      <c r="BM222" s="846"/>
      <c r="BN222" s="846"/>
      <c r="BO222" s="846"/>
      <c r="BP222" s="846"/>
      <c r="BQ222" s="846"/>
      <c r="BR222" s="846"/>
      <c r="BS222" s="846"/>
      <c r="BT222" s="846"/>
      <c r="BU222" s="846"/>
      <c r="BV222" s="846"/>
      <c r="BW222" s="846"/>
      <c r="BX222" s="846"/>
      <c r="BY222" s="846"/>
      <c r="BZ222" s="846"/>
      <c r="CA222" s="846"/>
      <c r="CB222" s="846"/>
      <c r="CC222" s="846"/>
      <c r="CD222" s="846"/>
      <c r="CE222" s="846"/>
      <c r="CF222" s="846"/>
      <c r="CG222" s="846"/>
      <c r="CH222" s="846"/>
      <c r="CI222" s="846"/>
      <c r="CJ222" s="846"/>
      <c r="CK222" s="846"/>
      <c r="CL222" s="846"/>
      <c r="CM222" s="846"/>
      <c r="CN222" s="846"/>
      <c r="CO222" s="846"/>
      <c r="CP222" s="846"/>
      <c r="CQ222" s="846"/>
      <c r="CR222" s="846"/>
      <c r="CS222" s="846"/>
      <c r="CT222" s="846"/>
      <c r="CU222" s="846"/>
      <c r="CV222" s="846"/>
      <c r="CW222" s="846"/>
      <c r="CX222" s="846"/>
      <c r="CY222" s="846"/>
      <c r="CZ222" s="846"/>
      <c r="DA222" s="846"/>
      <c r="DB222" s="846"/>
      <c r="DC222" s="846"/>
      <c r="DD222" s="846"/>
      <c r="DE222" s="846"/>
      <c r="DF222" s="846"/>
      <c r="DG222" s="846"/>
      <c r="DH222" s="846"/>
      <c r="DI222" s="846"/>
      <c r="DJ222" s="846"/>
      <c r="DK222" s="846"/>
      <c r="DL222" s="846"/>
      <c r="DM222" s="846"/>
      <c r="DN222" s="846"/>
      <c r="DO222" s="846"/>
      <c r="DP222" s="846"/>
      <c r="DQ222" s="846"/>
      <c r="DR222" s="846"/>
      <c r="DS222" s="846"/>
      <c r="DT222" s="846"/>
      <c r="DU222" s="846"/>
      <c r="DV222" s="846"/>
      <c r="DW222" s="846"/>
      <c r="DX222" s="846"/>
      <c r="DY222" s="846"/>
      <c r="DZ222" s="846"/>
      <c r="EA222" s="846"/>
      <c r="EB222" s="846"/>
      <c r="EC222" s="846"/>
      <c r="ED222" s="846"/>
      <c r="EE222" s="846"/>
      <c r="EF222" s="846"/>
      <c r="EG222" s="846"/>
      <c r="EH222" s="846"/>
      <c r="EI222" s="846"/>
      <c r="EJ222" s="846"/>
      <c r="EK222" s="846"/>
      <c r="EL222" s="846"/>
      <c r="EM222" s="846"/>
      <c r="EN222" s="846"/>
      <c r="EO222" s="846"/>
      <c r="EP222" s="846"/>
      <c r="EQ222" s="846"/>
      <c r="ER222" s="846"/>
      <c r="ES222" s="846"/>
      <c r="ET222" s="846"/>
      <c r="EU222" s="846"/>
      <c r="EV222" s="846"/>
      <c r="EW222" s="846"/>
      <c r="EX222" s="846"/>
      <c r="EY222" s="846"/>
      <c r="EZ222" s="846"/>
      <c r="FA222" s="846"/>
      <c r="FB222" s="846"/>
      <c r="FC222" s="846"/>
      <c r="FD222" s="846"/>
      <c r="FE222" s="846"/>
      <c r="FF222" s="846"/>
      <c r="FG222" s="846"/>
      <c r="FH222" s="846"/>
      <c r="FI222" s="846"/>
      <c r="FJ222" s="846"/>
      <c r="FK222" s="846"/>
      <c r="FL222" s="846"/>
      <c r="FM222" s="846"/>
      <c r="FN222" s="846"/>
      <c r="FO222" s="846"/>
      <c r="FP222" s="846"/>
      <c r="FQ222" s="846"/>
      <c r="FR222" s="846"/>
      <c r="FS222" s="846"/>
      <c r="FT222" s="846"/>
      <c r="FU222" s="846"/>
      <c r="FV222" s="846"/>
      <c r="FW222" s="846"/>
      <c r="FX222" s="846"/>
      <c r="FY222" s="846"/>
      <c r="FZ222" s="846"/>
      <c r="GA222" s="846"/>
      <c r="GB222" s="846"/>
      <c r="GC222" s="846"/>
      <c r="GD222" s="846"/>
      <c r="GE222" s="846"/>
      <c r="GF222" s="846"/>
      <c r="GG222" s="846"/>
      <c r="GH222" s="846"/>
      <c r="GI222" s="846"/>
      <c r="GJ222" s="846"/>
      <c r="GK222" s="846"/>
      <c r="GL222" s="846"/>
      <c r="GM222" s="846"/>
      <c r="GN222" s="846"/>
      <c r="GO222" s="846"/>
      <c r="GP222" s="846"/>
      <c r="GQ222" s="846"/>
      <c r="GR222" s="846"/>
      <c r="GS222" s="846"/>
      <c r="GT222" s="846"/>
      <c r="GU222" s="846"/>
      <c r="GV222" s="846"/>
      <c r="GW222" s="846"/>
      <c r="GX222" s="846"/>
      <c r="GY222" s="846"/>
    </row>
    <row r="223" spans="1:336" s="2023" customFormat="1" ht="59.25" customHeight="1" x14ac:dyDescent="0.2">
      <c r="A223" s="857"/>
      <c r="B223" s="858"/>
      <c r="C223" s="859"/>
      <c r="D223" s="858"/>
      <c r="E223" s="858"/>
      <c r="F223" s="859"/>
      <c r="G223" s="2022"/>
      <c r="H223" s="2022"/>
      <c r="I223" s="859"/>
      <c r="J223" s="3528"/>
      <c r="K223" s="3528"/>
      <c r="L223" s="3504"/>
      <c r="M223" s="3661"/>
      <c r="N223" s="3504"/>
      <c r="O223" s="3541"/>
      <c r="P223" s="3519"/>
      <c r="Q223" s="3508"/>
      <c r="R223" s="3225"/>
      <c r="S223" s="3519"/>
      <c r="T223" s="3504"/>
      <c r="U223" s="3664"/>
      <c r="V223" s="2024">
        <v>3195802120</v>
      </c>
      <c r="W223" s="1989">
        <v>58</v>
      </c>
      <c r="X223" s="908" t="s">
        <v>2341</v>
      </c>
      <c r="Y223" s="3504"/>
      <c r="Z223" s="3504"/>
      <c r="AA223" s="2477"/>
      <c r="AB223" s="2477"/>
      <c r="AC223" s="2477"/>
      <c r="AD223" s="2477"/>
      <c r="AE223" s="2477"/>
      <c r="AF223" s="3545"/>
      <c r="AG223" s="3545"/>
      <c r="AH223" s="3545"/>
      <c r="AI223" s="3545"/>
      <c r="AJ223" s="3545"/>
      <c r="AK223" s="3545"/>
      <c r="AL223" s="3545"/>
      <c r="AM223" s="3545"/>
      <c r="AN223" s="2477"/>
      <c r="AO223" s="3537"/>
      <c r="AP223" s="3537"/>
      <c r="AQ223" s="3516"/>
      <c r="AR223" s="1767"/>
      <c r="AS223" s="846"/>
      <c r="AT223" s="846"/>
      <c r="AU223" s="846"/>
      <c r="AV223" s="846"/>
      <c r="AW223" s="846"/>
      <c r="AX223" s="846"/>
      <c r="AY223" s="846"/>
      <c r="AZ223" s="846"/>
      <c r="BA223" s="846"/>
      <c r="BB223" s="846"/>
      <c r="BC223" s="846"/>
      <c r="BD223" s="846"/>
      <c r="BE223" s="846"/>
      <c r="BF223" s="846"/>
      <c r="BG223" s="846"/>
      <c r="BH223" s="846"/>
      <c r="BI223" s="846"/>
      <c r="BJ223" s="846"/>
      <c r="BK223" s="846"/>
      <c r="BL223" s="846"/>
      <c r="BM223" s="846"/>
      <c r="BN223" s="846"/>
      <c r="BO223" s="846"/>
      <c r="BP223" s="846"/>
      <c r="BQ223" s="846"/>
      <c r="BR223" s="846"/>
      <c r="BS223" s="846"/>
      <c r="BT223" s="846"/>
      <c r="BU223" s="846"/>
      <c r="BV223" s="846"/>
      <c r="BW223" s="846"/>
      <c r="BX223" s="846"/>
      <c r="BY223" s="846"/>
      <c r="BZ223" s="846"/>
      <c r="CA223" s="846"/>
      <c r="CB223" s="846"/>
      <c r="CC223" s="846"/>
      <c r="CD223" s="846"/>
      <c r="CE223" s="846"/>
      <c r="CF223" s="846"/>
      <c r="CG223" s="846"/>
      <c r="CH223" s="846"/>
      <c r="CI223" s="846"/>
      <c r="CJ223" s="846"/>
      <c r="CK223" s="846"/>
      <c r="CL223" s="846"/>
      <c r="CM223" s="846"/>
      <c r="CN223" s="846"/>
      <c r="CO223" s="846"/>
      <c r="CP223" s="846"/>
      <c r="CQ223" s="846"/>
      <c r="CR223" s="846"/>
      <c r="CS223" s="846"/>
      <c r="CT223" s="846"/>
      <c r="CU223" s="846"/>
      <c r="CV223" s="846"/>
      <c r="CW223" s="846"/>
      <c r="CX223" s="846"/>
      <c r="CY223" s="846"/>
      <c r="CZ223" s="846"/>
      <c r="DA223" s="846"/>
      <c r="DB223" s="846"/>
      <c r="DC223" s="846"/>
      <c r="DD223" s="846"/>
      <c r="DE223" s="846"/>
      <c r="DF223" s="846"/>
      <c r="DG223" s="846"/>
      <c r="DH223" s="846"/>
      <c r="DI223" s="846"/>
      <c r="DJ223" s="846"/>
      <c r="DK223" s="846"/>
      <c r="DL223" s="846"/>
      <c r="DM223" s="846"/>
      <c r="DN223" s="846"/>
      <c r="DO223" s="846"/>
      <c r="DP223" s="846"/>
      <c r="DQ223" s="846"/>
      <c r="DR223" s="846"/>
      <c r="DS223" s="846"/>
      <c r="DT223" s="846"/>
      <c r="DU223" s="846"/>
      <c r="DV223" s="846"/>
      <c r="DW223" s="846"/>
      <c r="DX223" s="846"/>
      <c r="DY223" s="846"/>
      <c r="DZ223" s="846"/>
      <c r="EA223" s="846"/>
      <c r="EB223" s="846"/>
      <c r="EC223" s="846"/>
      <c r="ED223" s="846"/>
      <c r="EE223" s="846"/>
      <c r="EF223" s="846"/>
      <c r="EG223" s="846"/>
      <c r="EH223" s="846"/>
      <c r="EI223" s="846"/>
      <c r="EJ223" s="846"/>
      <c r="EK223" s="846"/>
      <c r="EL223" s="846"/>
      <c r="EM223" s="846"/>
      <c r="EN223" s="846"/>
      <c r="EO223" s="846"/>
      <c r="EP223" s="846"/>
      <c r="EQ223" s="846"/>
      <c r="ER223" s="846"/>
      <c r="ES223" s="846"/>
      <c r="ET223" s="846"/>
      <c r="EU223" s="846"/>
      <c r="EV223" s="846"/>
      <c r="EW223" s="846"/>
      <c r="EX223" s="846"/>
      <c r="EY223" s="846"/>
      <c r="EZ223" s="846"/>
      <c r="FA223" s="846"/>
      <c r="FB223" s="846"/>
      <c r="FC223" s="846"/>
      <c r="FD223" s="846"/>
      <c r="FE223" s="846"/>
      <c r="FF223" s="846"/>
      <c r="FG223" s="846"/>
      <c r="FH223" s="846"/>
      <c r="FI223" s="846"/>
      <c r="FJ223" s="846"/>
      <c r="FK223" s="846"/>
      <c r="FL223" s="846"/>
      <c r="FM223" s="846"/>
      <c r="FN223" s="846"/>
      <c r="FO223" s="846"/>
      <c r="FP223" s="846"/>
      <c r="FQ223" s="846"/>
      <c r="FR223" s="846"/>
      <c r="FS223" s="846"/>
      <c r="FT223" s="846"/>
      <c r="FU223" s="846"/>
      <c r="FV223" s="846"/>
      <c r="FW223" s="846"/>
      <c r="FX223" s="846"/>
      <c r="FY223" s="846"/>
      <c r="FZ223" s="846"/>
      <c r="GA223" s="846"/>
      <c r="GB223" s="846"/>
      <c r="GC223" s="846"/>
      <c r="GD223" s="846"/>
      <c r="GE223" s="846"/>
      <c r="GF223" s="846"/>
      <c r="GG223" s="846"/>
      <c r="GH223" s="846"/>
      <c r="GI223" s="846"/>
      <c r="GJ223" s="846"/>
      <c r="GK223" s="846"/>
      <c r="GL223" s="846"/>
      <c r="GM223" s="846"/>
      <c r="GN223" s="846"/>
      <c r="GO223" s="846"/>
      <c r="GP223" s="846"/>
      <c r="GQ223" s="846"/>
      <c r="GR223" s="846"/>
      <c r="GS223" s="846"/>
      <c r="GT223" s="846"/>
      <c r="GU223" s="846"/>
      <c r="GV223" s="846"/>
      <c r="GW223" s="846"/>
      <c r="GX223" s="846"/>
      <c r="GY223" s="846"/>
    </row>
    <row r="224" spans="1:336" s="2023" customFormat="1" ht="59.25" customHeight="1" x14ac:dyDescent="0.2">
      <c r="A224" s="857"/>
      <c r="B224" s="858"/>
      <c r="C224" s="859"/>
      <c r="D224" s="858"/>
      <c r="E224" s="858"/>
      <c r="F224" s="859"/>
      <c r="G224" s="2022"/>
      <c r="H224" s="2022"/>
      <c r="I224" s="859"/>
      <c r="J224" s="3528"/>
      <c r="K224" s="3528"/>
      <c r="L224" s="3504"/>
      <c r="M224" s="3661"/>
      <c r="N224" s="3504"/>
      <c r="O224" s="3541"/>
      <c r="P224" s="3519"/>
      <c r="Q224" s="3508"/>
      <c r="R224" s="3225"/>
      <c r="S224" s="3519"/>
      <c r="T224" s="3504"/>
      <c r="U224" s="3664"/>
      <c r="V224" s="2024">
        <v>4163056704</v>
      </c>
      <c r="W224" s="1989">
        <v>59</v>
      </c>
      <c r="X224" s="908" t="s">
        <v>2342</v>
      </c>
      <c r="Y224" s="3504"/>
      <c r="Z224" s="3504"/>
      <c r="AA224" s="2477"/>
      <c r="AB224" s="2477"/>
      <c r="AC224" s="2477"/>
      <c r="AD224" s="2477"/>
      <c r="AE224" s="2477"/>
      <c r="AF224" s="3545"/>
      <c r="AG224" s="3545"/>
      <c r="AH224" s="3545"/>
      <c r="AI224" s="3545"/>
      <c r="AJ224" s="3545"/>
      <c r="AK224" s="3545"/>
      <c r="AL224" s="3545"/>
      <c r="AM224" s="3545"/>
      <c r="AN224" s="2477"/>
      <c r="AO224" s="3537"/>
      <c r="AP224" s="3537"/>
      <c r="AQ224" s="3516"/>
      <c r="AR224" s="1767"/>
      <c r="AS224" s="846"/>
      <c r="AT224" s="846"/>
      <c r="AU224" s="846"/>
      <c r="AV224" s="846"/>
      <c r="AW224" s="846"/>
      <c r="AX224" s="846"/>
      <c r="AY224" s="846"/>
      <c r="AZ224" s="846"/>
      <c r="BA224" s="846"/>
      <c r="BB224" s="846"/>
      <c r="BC224" s="846"/>
      <c r="BD224" s="846"/>
      <c r="BE224" s="846"/>
      <c r="BF224" s="846"/>
      <c r="BG224" s="846"/>
      <c r="BH224" s="846"/>
      <c r="BI224" s="846"/>
      <c r="BJ224" s="846"/>
      <c r="BK224" s="846"/>
      <c r="BL224" s="846"/>
      <c r="BM224" s="846"/>
      <c r="BN224" s="846"/>
      <c r="BO224" s="846"/>
      <c r="BP224" s="846"/>
      <c r="BQ224" s="846"/>
      <c r="BR224" s="846"/>
      <c r="BS224" s="846"/>
      <c r="BT224" s="846"/>
      <c r="BU224" s="846"/>
      <c r="BV224" s="846"/>
      <c r="BW224" s="846"/>
      <c r="BX224" s="846"/>
      <c r="BY224" s="846"/>
      <c r="BZ224" s="846"/>
      <c r="CA224" s="846"/>
      <c r="CB224" s="846"/>
      <c r="CC224" s="846"/>
      <c r="CD224" s="846"/>
      <c r="CE224" s="846"/>
      <c r="CF224" s="846"/>
      <c r="CG224" s="846"/>
      <c r="CH224" s="846"/>
      <c r="CI224" s="846"/>
      <c r="CJ224" s="846"/>
      <c r="CK224" s="846"/>
      <c r="CL224" s="846"/>
      <c r="CM224" s="846"/>
      <c r="CN224" s="846"/>
      <c r="CO224" s="846"/>
      <c r="CP224" s="846"/>
      <c r="CQ224" s="846"/>
      <c r="CR224" s="846"/>
      <c r="CS224" s="846"/>
      <c r="CT224" s="846"/>
      <c r="CU224" s="846"/>
      <c r="CV224" s="846"/>
      <c r="CW224" s="846"/>
      <c r="CX224" s="846"/>
      <c r="CY224" s="846"/>
      <c r="CZ224" s="846"/>
      <c r="DA224" s="846"/>
      <c r="DB224" s="846"/>
      <c r="DC224" s="846"/>
      <c r="DD224" s="846"/>
      <c r="DE224" s="846"/>
      <c r="DF224" s="846"/>
      <c r="DG224" s="846"/>
      <c r="DH224" s="846"/>
      <c r="DI224" s="846"/>
      <c r="DJ224" s="846"/>
      <c r="DK224" s="846"/>
      <c r="DL224" s="846"/>
      <c r="DM224" s="846"/>
      <c r="DN224" s="846"/>
      <c r="DO224" s="846"/>
      <c r="DP224" s="846"/>
      <c r="DQ224" s="846"/>
      <c r="DR224" s="846"/>
      <c r="DS224" s="846"/>
      <c r="DT224" s="846"/>
      <c r="DU224" s="846"/>
      <c r="DV224" s="846"/>
      <c r="DW224" s="846"/>
      <c r="DX224" s="846"/>
      <c r="DY224" s="846"/>
      <c r="DZ224" s="846"/>
      <c r="EA224" s="846"/>
      <c r="EB224" s="846"/>
      <c r="EC224" s="846"/>
      <c r="ED224" s="846"/>
      <c r="EE224" s="846"/>
      <c r="EF224" s="846"/>
      <c r="EG224" s="846"/>
      <c r="EH224" s="846"/>
      <c r="EI224" s="846"/>
      <c r="EJ224" s="846"/>
      <c r="EK224" s="846"/>
      <c r="EL224" s="846"/>
      <c r="EM224" s="846"/>
      <c r="EN224" s="846"/>
      <c r="EO224" s="846"/>
      <c r="EP224" s="846"/>
      <c r="EQ224" s="846"/>
      <c r="ER224" s="846"/>
      <c r="ES224" s="846"/>
      <c r="ET224" s="846"/>
      <c r="EU224" s="846"/>
      <c r="EV224" s="846"/>
      <c r="EW224" s="846"/>
      <c r="EX224" s="846"/>
      <c r="EY224" s="846"/>
      <c r="EZ224" s="846"/>
      <c r="FA224" s="846"/>
      <c r="FB224" s="846"/>
      <c r="FC224" s="846"/>
      <c r="FD224" s="846"/>
      <c r="FE224" s="846"/>
      <c r="FF224" s="846"/>
      <c r="FG224" s="846"/>
      <c r="FH224" s="846"/>
      <c r="FI224" s="846"/>
      <c r="FJ224" s="846"/>
      <c r="FK224" s="846"/>
      <c r="FL224" s="846"/>
      <c r="FM224" s="846"/>
      <c r="FN224" s="846"/>
      <c r="FO224" s="846"/>
      <c r="FP224" s="846"/>
      <c r="FQ224" s="846"/>
      <c r="FR224" s="846"/>
      <c r="FS224" s="846"/>
      <c r="FT224" s="846"/>
      <c r="FU224" s="846"/>
      <c r="FV224" s="846"/>
      <c r="FW224" s="846"/>
      <c r="FX224" s="846"/>
      <c r="FY224" s="846"/>
      <c r="FZ224" s="846"/>
      <c r="GA224" s="846"/>
      <c r="GB224" s="846"/>
      <c r="GC224" s="846"/>
      <c r="GD224" s="846"/>
      <c r="GE224" s="846"/>
      <c r="GF224" s="846"/>
      <c r="GG224" s="846"/>
      <c r="GH224" s="846"/>
      <c r="GI224" s="846"/>
      <c r="GJ224" s="846"/>
      <c r="GK224" s="846"/>
      <c r="GL224" s="846"/>
      <c r="GM224" s="846"/>
      <c r="GN224" s="846"/>
      <c r="GO224" s="846"/>
      <c r="GP224" s="846"/>
      <c r="GQ224" s="846"/>
      <c r="GR224" s="846"/>
      <c r="GS224" s="846"/>
      <c r="GT224" s="846"/>
      <c r="GU224" s="846"/>
      <c r="GV224" s="846"/>
      <c r="GW224" s="846"/>
      <c r="GX224" s="846"/>
      <c r="GY224" s="846"/>
    </row>
    <row r="225" spans="1:207" s="967" customFormat="1" ht="63" customHeight="1" x14ac:dyDescent="0.2">
      <c r="A225" s="857"/>
      <c r="B225" s="858"/>
      <c r="C225" s="859"/>
      <c r="D225" s="858"/>
      <c r="E225" s="858"/>
      <c r="F225" s="859"/>
      <c r="G225" s="858"/>
      <c r="H225" s="858"/>
      <c r="I225" s="859"/>
      <c r="J225" s="3544"/>
      <c r="K225" s="3544"/>
      <c r="L225" s="3505"/>
      <c r="M225" s="3662"/>
      <c r="N225" s="3504"/>
      <c r="O225" s="3541"/>
      <c r="P225" s="3519"/>
      <c r="Q225" s="3509"/>
      <c r="R225" s="3225"/>
      <c r="S225" s="3519"/>
      <c r="T225" s="3505"/>
      <c r="U225" s="3665"/>
      <c r="V225" s="2024">
        <v>3888000000</v>
      </c>
      <c r="W225" s="1989">
        <v>60</v>
      </c>
      <c r="X225" s="908" t="s">
        <v>2343</v>
      </c>
      <c r="Y225" s="3504"/>
      <c r="Z225" s="3504"/>
      <c r="AA225" s="2477"/>
      <c r="AB225" s="2477"/>
      <c r="AC225" s="2477"/>
      <c r="AD225" s="2477"/>
      <c r="AE225" s="2477"/>
      <c r="AF225" s="3545"/>
      <c r="AG225" s="3545"/>
      <c r="AH225" s="3545"/>
      <c r="AI225" s="3545"/>
      <c r="AJ225" s="3545"/>
      <c r="AK225" s="3545"/>
      <c r="AL225" s="3545"/>
      <c r="AM225" s="3545"/>
      <c r="AN225" s="2477"/>
      <c r="AO225" s="3537"/>
      <c r="AP225" s="3537"/>
      <c r="AQ225" s="3516"/>
      <c r="AR225" s="846"/>
      <c r="AS225" s="846"/>
      <c r="AT225" s="846"/>
      <c r="AU225" s="846"/>
      <c r="AV225" s="846"/>
      <c r="AW225" s="846"/>
      <c r="AX225" s="846"/>
      <c r="AY225" s="846"/>
      <c r="AZ225" s="846"/>
      <c r="BA225" s="846"/>
      <c r="BB225" s="846"/>
      <c r="BC225" s="846"/>
      <c r="BD225" s="846"/>
      <c r="BE225" s="846"/>
      <c r="BF225" s="846"/>
      <c r="BG225" s="846"/>
      <c r="BH225" s="846"/>
      <c r="BI225" s="846"/>
      <c r="BJ225" s="846"/>
      <c r="BK225" s="846"/>
      <c r="BL225" s="846"/>
      <c r="BM225" s="846"/>
      <c r="BN225" s="846"/>
      <c r="BO225" s="846"/>
      <c r="BP225" s="846"/>
      <c r="BQ225" s="846"/>
      <c r="BR225" s="846"/>
      <c r="BS225" s="846"/>
      <c r="BT225" s="846"/>
      <c r="BU225" s="846"/>
      <c r="BV225" s="846"/>
      <c r="BW225" s="846"/>
      <c r="BX225" s="846"/>
      <c r="BY225" s="846"/>
      <c r="BZ225" s="846"/>
      <c r="CA225" s="846"/>
      <c r="CB225" s="846"/>
      <c r="CC225" s="846"/>
      <c r="CD225" s="846"/>
      <c r="CE225" s="846"/>
      <c r="CF225" s="846"/>
      <c r="CG225" s="846"/>
      <c r="CH225" s="846"/>
      <c r="CI225" s="846"/>
      <c r="CJ225" s="846"/>
      <c r="CK225" s="846"/>
      <c r="CL225" s="846"/>
      <c r="CM225" s="846"/>
      <c r="CN225" s="846"/>
      <c r="CO225" s="846"/>
      <c r="CP225" s="846"/>
      <c r="CQ225" s="846"/>
      <c r="CR225" s="846"/>
      <c r="CS225" s="846"/>
      <c r="CT225" s="846"/>
      <c r="CU225" s="846"/>
      <c r="CV225" s="846"/>
      <c r="CW225" s="846"/>
      <c r="CX225" s="846"/>
      <c r="CY225" s="846"/>
      <c r="CZ225" s="846"/>
      <c r="DA225" s="846"/>
      <c r="DB225" s="846"/>
      <c r="DC225" s="846"/>
      <c r="DD225" s="846"/>
      <c r="DE225" s="846"/>
      <c r="DF225" s="846"/>
      <c r="DG225" s="846"/>
      <c r="DH225" s="846"/>
      <c r="DI225" s="846"/>
      <c r="DJ225" s="846"/>
      <c r="DK225" s="846"/>
      <c r="DL225" s="846"/>
      <c r="DM225" s="846"/>
      <c r="DN225" s="846"/>
      <c r="DO225" s="846"/>
      <c r="DP225" s="846"/>
      <c r="DQ225" s="846"/>
      <c r="DR225" s="846"/>
      <c r="DS225" s="846"/>
      <c r="DT225" s="846"/>
      <c r="DU225" s="846"/>
      <c r="DV225" s="846"/>
      <c r="DW225" s="846"/>
      <c r="DX225" s="846"/>
      <c r="DY225" s="846"/>
      <c r="DZ225" s="846"/>
      <c r="EA225" s="846"/>
      <c r="EB225" s="846"/>
      <c r="EC225" s="846"/>
      <c r="ED225" s="846"/>
      <c r="EE225" s="846"/>
      <c r="EF225" s="846"/>
      <c r="EG225" s="846"/>
      <c r="EH225" s="846"/>
      <c r="EI225" s="846"/>
      <c r="EJ225" s="846"/>
      <c r="EK225" s="846"/>
      <c r="EL225" s="846"/>
      <c r="EM225" s="846"/>
      <c r="EN225" s="846"/>
      <c r="EO225" s="846"/>
      <c r="EP225" s="846"/>
      <c r="EQ225" s="846"/>
      <c r="ER225" s="846"/>
      <c r="ES225" s="846"/>
      <c r="ET225" s="846"/>
      <c r="EU225" s="846"/>
      <c r="EV225" s="846"/>
      <c r="EW225" s="846"/>
      <c r="EX225" s="846"/>
      <c r="EY225" s="846"/>
      <c r="EZ225" s="846"/>
      <c r="FA225" s="846"/>
      <c r="FB225" s="846"/>
      <c r="FC225" s="846"/>
      <c r="FD225" s="846"/>
      <c r="FE225" s="846"/>
      <c r="FF225" s="846"/>
      <c r="FG225" s="846"/>
      <c r="FH225" s="846"/>
      <c r="FI225" s="846"/>
      <c r="FJ225" s="846"/>
      <c r="FK225" s="846"/>
      <c r="FL225" s="846"/>
      <c r="FM225" s="846"/>
      <c r="FN225" s="846"/>
      <c r="FO225" s="846"/>
      <c r="FP225" s="846"/>
      <c r="FQ225" s="846"/>
      <c r="FR225" s="846"/>
      <c r="FS225" s="846"/>
      <c r="FT225" s="846"/>
      <c r="FU225" s="846"/>
      <c r="FV225" s="846"/>
      <c r="FW225" s="846"/>
      <c r="FX225" s="846"/>
      <c r="FY225" s="846"/>
      <c r="FZ225" s="846"/>
      <c r="GA225" s="846"/>
      <c r="GB225" s="846"/>
      <c r="GC225" s="846"/>
      <c r="GD225" s="846"/>
      <c r="GE225" s="846"/>
      <c r="GF225" s="846"/>
      <c r="GG225" s="846"/>
      <c r="GH225" s="846"/>
      <c r="GI225" s="846"/>
      <c r="GJ225" s="846"/>
      <c r="GK225" s="846"/>
      <c r="GL225" s="846"/>
      <c r="GM225" s="846"/>
      <c r="GN225" s="846"/>
      <c r="GO225" s="846"/>
      <c r="GP225" s="846"/>
      <c r="GQ225" s="846"/>
      <c r="GR225" s="846"/>
      <c r="GS225" s="846"/>
      <c r="GT225" s="846"/>
      <c r="GU225" s="846"/>
      <c r="GV225" s="846"/>
      <c r="GW225" s="846"/>
      <c r="GX225" s="846"/>
      <c r="GY225" s="846"/>
    </row>
    <row r="226" spans="1:207" ht="70.5" customHeight="1" x14ac:dyDescent="0.2">
      <c r="A226" s="857"/>
      <c r="B226" s="858"/>
      <c r="C226" s="859"/>
      <c r="D226" s="858"/>
      <c r="E226" s="858"/>
      <c r="F226" s="859"/>
      <c r="G226" s="858"/>
      <c r="H226" s="858"/>
      <c r="I226" s="859"/>
      <c r="J226" s="3527">
        <v>168</v>
      </c>
      <c r="K226" s="3556" t="s">
        <v>1706</v>
      </c>
      <c r="L226" s="3503" t="s">
        <v>1427</v>
      </c>
      <c r="M226" s="3503">
        <v>14</v>
      </c>
      <c r="N226" s="3504"/>
      <c r="O226" s="3541"/>
      <c r="P226" s="3519"/>
      <c r="Q226" s="3543">
        <v>0</v>
      </c>
      <c r="R226" s="3225"/>
      <c r="S226" s="3519"/>
      <c r="T226" s="3550" t="s">
        <v>1707</v>
      </c>
      <c r="U226" s="966" t="s">
        <v>1708</v>
      </c>
      <c r="V226" s="968">
        <v>0</v>
      </c>
      <c r="W226" s="2026"/>
      <c r="X226" s="965"/>
      <c r="Y226" s="3504"/>
      <c r="Z226" s="3504"/>
      <c r="AA226" s="2477"/>
      <c r="AB226" s="2477"/>
      <c r="AC226" s="2477"/>
      <c r="AD226" s="2477"/>
      <c r="AE226" s="2477"/>
      <c r="AF226" s="3545"/>
      <c r="AG226" s="3545"/>
      <c r="AH226" s="3545"/>
      <c r="AI226" s="3545"/>
      <c r="AJ226" s="3545"/>
      <c r="AK226" s="3545"/>
      <c r="AL226" s="3545"/>
      <c r="AM226" s="3545"/>
      <c r="AN226" s="2477"/>
      <c r="AO226" s="3537"/>
      <c r="AP226" s="3537"/>
      <c r="AQ226" s="3516"/>
    </row>
    <row r="227" spans="1:207" ht="79.5" customHeight="1" x14ac:dyDescent="0.2">
      <c r="A227" s="857"/>
      <c r="B227" s="858"/>
      <c r="C227" s="859"/>
      <c r="D227" s="858"/>
      <c r="E227" s="858"/>
      <c r="F227" s="859"/>
      <c r="G227" s="969"/>
      <c r="H227" s="969"/>
      <c r="I227" s="970"/>
      <c r="J227" s="3544"/>
      <c r="K227" s="3557"/>
      <c r="L227" s="3504"/>
      <c r="M227" s="3504"/>
      <c r="N227" s="3505"/>
      <c r="O227" s="3541"/>
      <c r="P227" s="3519"/>
      <c r="Q227" s="3509"/>
      <c r="R227" s="3225"/>
      <c r="S227" s="3519"/>
      <c r="T227" s="3551"/>
      <c r="U227" s="971" t="s">
        <v>1709</v>
      </c>
      <c r="V227" s="972"/>
      <c r="W227" s="2026"/>
      <c r="X227" s="965"/>
      <c r="Y227" s="3505"/>
      <c r="Z227" s="3505"/>
      <c r="AA227" s="2478"/>
      <c r="AB227" s="2478"/>
      <c r="AC227" s="2478"/>
      <c r="AD227" s="2478"/>
      <c r="AE227" s="2478"/>
      <c r="AF227" s="2476"/>
      <c r="AG227" s="2476"/>
      <c r="AH227" s="2476"/>
      <c r="AI227" s="2476"/>
      <c r="AJ227" s="2476"/>
      <c r="AK227" s="2476"/>
      <c r="AL227" s="2476"/>
      <c r="AM227" s="2476"/>
      <c r="AN227" s="2478"/>
      <c r="AO227" s="3537"/>
      <c r="AP227" s="3537"/>
      <c r="AQ227" s="3517"/>
    </row>
    <row r="228" spans="1:207" ht="36" customHeight="1" x14ac:dyDescent="0.2">
      <c r="A228" s="857"/>
      <c r="B228" s="858"/>
      <c r="C228" s="859"/>
      <c r="D228" s="858"/>
      <c r="E228" s="858"/>
      <c r="F228" s="859"/>
      <c r="G228" s="973">
        <v>51</v>
      </c>
      <c r="H228" s="974" t="s">
        <v>1710</v>
      </c>
      <c r="I228" s="974"/>
      <c r="J228" s="975"/>
      <c r="K228" s="976"/>
      <c r="L228" s="863"/>
      <c r="M228" s="863"/>
      <c r="N228" s="865"/>
      <c r="O228" s="863"/>
      <c r="P228" s="864"/>
      <c r="Q228" s="863"/>
      <c r="R228" s="891"/>
      <c r="S228" s="863"/>
      <c r="T228" s="864"/>
      <c r="U228" s="864"/>
      <c r="V228" s="977"/>
      <c r="W228" s="893"/>
      <c r="X228" s="865"/>
      <c r="Y228" s="865"/>
      <c r="Z228" s="865"/>
      <c r="AA228" s="3554"/>
      <c r="AB228" s="3554"/>
      <c r="AC228" s="3554"/>
      <c r="AD228" s="3554"/>
      <c r="AE228" s="3554"/>
      <c r="AF228" s="3554"/>
      <c r="AG228" s="3554"/>
      <c r="AH228" s="3554"/>
      <c r="AI228" s="3554"/>
      <c r="AJ228" s="3554"/>
      <c r="AK228" s="3554"/>
      <c r="AL228" s="3554"/>
      <c r="AM228" s="3554"/>
      <c r="AN228" s="978"/>
      <c r="AO228" s="863"/>
      <c r="AP228" s="863"/>
      <c r="AQ228" s="870"/>
    </row>
    <row r="229" spans="1:207" ht="76.5" customHeight="1" x14ac:dyDescent="0.2">
      <c r="A229" s="979"/>
      <c r="B229" s="1317"/>
      <c r="C229" s="980"/>
      <c r="D229" s="1317"/>
      <c r="E229" s="1317"/>
      <c r="F229" s="980"/>
      <c r="G229" s="1316"/>
      <c r="H229" s="1316"/>
      <c r="I229" s="981"/>
      <c r="J229" s="3503">
        <v>169</v>
      </c>
      <c r="K229" s="3518" t="s">
        <v>1711</v>
      </c>
      <c r="L229" s="3503" t="s">
        <v>1427</v>
      </c>
      <c r="M229" s="3503">
        <v>12</v>
      </c>
      <c r="N229" s="3503" t="s">
        <v>1712</v>
      </c>
      <c r="O229" s="3503">
        <v>155</v>
      </c>
      <c r="P229" s="3518" t="s">
        <v>1713</v>
      </c>
      <c r="Q229" s="3543">
        <v>1</v>
      </c>
      <c r="R229" s="3244">
        <f>SUM(V229+V230+V231)</f>
        <v>58080000</v>
      </c>
      <c r="S229" s="3518" t="s">
        <v>1714</v>
      </c>
      <c r="T229" s="908" t="s">
        <v>1715</v>
      </c>
      <c r="U229" s="908" t="s">
        <v>2223</v>
      </c>
      <c r="V229" s="387">
        <v>19360000</v>
      </c>
      <c r="W229" s="1315">
        <v>20</v>
      </c>
      <c r="X229" s="1312" t="s">
        <v>91</v>
      </c>
      <c r="Y229" s="3503">
        <v>292684</v>
      </c>
      <c r="Z229" s="3503">
        <v>282326</v>
      </c>
      <c r="AA229" s="2476">
        <v>135912</v>
      </c>
      <c r="AB229" s="2476">
        <v>45122</v>
      </c>
      <c r="AC229" s="2439">
        <f>SUM(AC221)</f>
        <v>307101</v>
      </c>
      <c r="AD229" s="2476">
        <v>86875</v>
      </c>
      <c r="AE229" s="2476">
        <v>2145</v>
      </c>
      <c r="AF229" s="2476">
        <v>12718</v>
      </c>
      <c r="AG229" s="2476">
        <v>26</v>
      </c>
      <c r="AH229" s="2476">
        <v>37</v>
      </c>
      <c r="AI229" s="2476" t="s">
        <v>1433</v>
      </c>
      <c r="AJ229" s="2439" t="s">
        <v>1433</v>
      </c>
      <c r="AK229" s="2476">
        <v>53164</v>
      </c>
      <c r="AL229" s="2476">
        <v>16982</v>
      </c>
      <c r="AM229" s="2439">
        <v>60013</v>
      </c>
      <c r="AN229" s="3545">
        <v>575010</v>
      </c>
      <c r="AO229" s="3552">
        <v>43467</v>
      </c>
      <c r="AP229" s="3552">
        <v>43830</v>
      </c>
      <c r="AQ229" s="3515" t="s">
        <v>1434</v>
      </c>
      <c r="AR229" s="1767"/>
    </row>
    <row r="230" spans="1:207" ht="60" x14ac:dyDescent="0.2">
      <c r="A230" s="979"/>
      <c r="B230" s="1317"/>
      <c r="C230" s="980"/>
      <c r="D230" s="1317"/>
      <c r="E230" s="1317"/>
      <c r="F230" s="980"/>
      <c r="G230" s="1317"/>
      <c r="H230" s="1317"/>
      <c r="I230" s="980"/>
      <c r="J230" s="3504"/>
      <c r="K230" s="3519"/>
      <c r="L230" s="3504"/>
      <c r="M230" s="3504"/>
      <c r="N230" s="3504"/>
      <c r="O230" s="3504"/>
      <c r="P230" s="3519"/>
      <c r="Q230" s="3508"/>
      <c r="R230" s="3225"/>
      <c r="S230" s="3519"/>
      <c r="T230" s="908" t="s">
        <v>1716</v>
      </c>
      <c r="U230" s="908" t="s">
        <v>2224</v>
      </c>
      <c r="V230" s="387">
        <v>19360000</v>
      </c>
      <c r="W230" s="1315">
        <v>20</v>
      </c>
      <c r="X230" s="1312" t="s">
        <v>91</v>
      </c>
      <c r="Y230" s="3504"/>
      <c r="Z230" s="3504"/>
      <c r="AA230" s="2477"/>
      <c r="AB230" s="2477"/>
      <c r="AC230" s="2440"/>
      <c r="AD230" s="2477"/>
      <c r="AE230" s="2477"/>
      <c r="AF230" s="2477"/>
      <c r="AG230" s="2477"/>
      <c r="AH230" s="2477"/>
      <c r="AI230" s="2477"/>
      <c r="AJ230" s="2440"/>
      <c r="AK230" s="2477"/>
      <c r="AL230" s="2477"/>
      <c r="AM230" s="2440"/>
      <c r="AN230" s="3545"/>
      <c r="AO230" s="3552"/>
      <c r="AP230" s="3552"/>
      <c r="AQ230" s="3516"/>
    </row>
    <row r="231" spans="1:207" ht="75" x14ac:dyDescent="0.2">
      <c r="A231" s="871"/>
      <c r="B231" s="872"/>
      <c r="C231" s="873"/>
      <c r="D231" s="872"/>
      <c r="E231" s="872"/>
      <c r="F231" s="873"/>
      <c r="G231" s="880"/>
      <c r="H231" s="880"/>
      <c r="I231" s="881"/>
      <c r="J231" s="3505"/>
      <c r="K231" s="3539"/>
      <c r="L231" s="3505"/>
      <c r="M231" s="3505"/>
      <c r="N231" s="3505"/>
      <c r="O231" s="3505"/>
      <c r="P231" s="3539"/>
      <c r="Q231" s="3509"/>
      <c r="R231" s="3484"/>
      <c r="S231" s="3539"/>
      <c r="T231" s="908" t="s">
        <v>1706</v>
      </c>
      <c r="U231" s="908" t="s">
        <v>2225</v>
      </c>
      <c r="V231" s="387">
        <v>19360000</v>
      </c>
      <c r="W231" s="1315">
        <v>20</v>
      </c>
      <c r="X231" s="1312" t="s">
        <v>91</v>
      </c>
      <c r="Y231" s="3505"/>
      <c r="Z231" s="3505"/>
      <c r="AA231" s="2477"/>
      <c r="AB231" s="2477"/>
      <c r="AC231" s="2440"/>
      <c r="AD231" s="2477"/>
      <c r="AE231" s="2477"/>
      <c r="AF231" s="2477"/>
      <c r="AG231" s="2477"/>
      <c r="AH231" s="2477"/>
      <c r="AI231" s="2477"/>
      <c r="AJ231" s="2440"/>
      <c r="AK231" s="2477"/>
      <c r="AL231" s="2477"/>
      <c r="AM231" s="2440"/>
      <c r="AN231" s="3545"/>
      <c r="AO231" s="3552"/>
      <c r="AP231" s="3552"/>
      <c r="AQ231" s="3517"/>
    </row>
    <row r="232" spans="1:207" ht="36" customHeight="1" x14ac:dyDescent="0.2">
      <c r="A232" s="857"/>
      <c r="B232" s="858"/>
      <c r="C232" s="859"/>
      <c r="D232" s="858"/>
      <c r="E232" s="858"/>
      <c r="F232" s="859"/>
      <c r="G232" s="890">
        <v>52</v>
      </c>
      <c r="H232" s="863" t="s">
        <v>1717</v>
      </c>
      <c r="I232" s="863"/>
      <c r="J232" s="863"/>
      <c r="K232" s="864"/>
      <c r="L232" s="863"/>
      <c r="M232" s="863"/>
      <c r="N232" s="865"/>
      <c r="O232" s="863"/>
      <c r="P232" s="864"/>
      <c r="Q232" s="863"/>
      <c r="R232" s="891"/>
      <c r="S232" s="863"/>
      <c r="T232" s="864"/>
      <c r="U232" s="864"/>
      <c r="V232" s="892"/>
      <c r="W232" s="893"/>
      <c r="X232" s="865"/>
      <c r="Y232" s="865"/>
      <c r="Z232" s="865"/>
      <c r="AA232" s="3553"/>
      <c r="AB232" s="3554"/>
      <c r="AC232" s="3554"/>
      <c r="AD232" s="3554"/>
      <c r="AE232" s="3554"/>
      <c r="AF232" s="3554"/>
      <c r="AG232" s="3554"/>
      <c r="AH232" s="3554"/>
      <c r="AI232" s="3554"/>
      <c r="AJ232" s="3554"/>
      <c r="AK232" s="3554"/>
      <c r="AL232" s="3554"/>
      <c r="AM232" s="3554"/>
      <c r="AN232" s="982"/>
      <c r="AO232" s="863"/>
      <c r="AP232" s="863"/>
      <c r="AQ232" s="870"/>
    </row>
    <row r="233" spans="1:207" ht="51" customHeight="1" x14ac:dyDescent="0.2">
      <c r="A233" s="895"/>
      <c r="B233" s="896"/>
      <c r="C233" s="897"/>
      <c r="D233" s="896"/>
      <c r="E233" s="896"/>
      <c r="F233" s="897"/>
      <c r="G233" s="899"/>
      <c r="H233" s="899"/>
      <c r="I233" s="900"/>
      <c r="J233" s="3527">
        <v>170</v>
      </c>
      <c r="K233" s="3550" t="s">
        <v>1718</v>
      </c>
      <c r="L233" s="3503" t="s">
        <v>1427</v>
      </c>
      <c r="M233" s="3503">
        <v>14</v>
      </c>
      <c r="N233" s="3503" t="s">
        <v>1719</v>
      </c>
      <c r="O233" s="3503">
        <v>156</v>
      </c>
      <c r="P233" s="3503" t="s">
        <v>1720</v>
      </c>
      <c r="Q233" s="3543">
        <f>(V233+V235+V234)/R233</f>
        <v>0.5</v>
      </c>
      <c r="R233" s="3244">
        <f>SUM(V233:V237)</f>
        <v>20000000</v>
      </c>
      <c r="S233" s="3503" t="s">
        <v>1721</v>
      </c>
      <c r="T233" s="3518" t="s">
        <v>1722</v>
      </c>
      <c r="U233" s="983" t="s">
        <v>1723</v>
      </c>
      <c r="V233" s="984">
        <v>3000000</v>
      </c>
      <c r="W233" s="1315">
        <v>20</v>
      </c>
      <c r="X233" s="3503" t="s">
        <v>91</v>
      </c>
      <c r="Y233" s="3503">
        <v>292684</v>
      </c>
      <c r="Z233" s="3503">
        <v>282326</v>
      </c>
      <c r="AA233" s="2476">
        <v>135912</v>
      </c>
      <c r="AB233" s="2476">
        <v>45122</v>
      </c>
      <c r="AC233" s="2439">
        <f>SUM(AC229)</f>
        <v>307101</v>
      </c>
      <c r="AD233" s="2476">
        <v>86875</v>
      </c>
      <c r="AE233" s="2476">
        <v>2145</v>
      </c>
      <c r="AF233" s="2476">
        <v>12718</v>
      </c>
      <c r="AG233" s="2476">
        <v>26</v>
      </c>
      <c r="AH233" s="2476">
        <v>37</v>
      </c>
      <c r="AI233" s="2476" t="s">
        <v>1433</v>
      </c>
      <c r="AJ233" s="2476" t="s">
        <v>1433</v>
      </c>
      <c r="AK233" s="2476">
        <v>53164</v>
      </c>
      <c r="AL233" s="2476">
        <v>16982</v>
      </c>
      <c r="AM233" s="2476">
        <v>60013</v>
      </c>
      <c r="AN233" s="3545">
        <v>575010</v>
      </c>
      <c r="AO233" s="3546">
        <v>43467</v>
      </c>
      <c r="AP233" s="3546">
        <v>43830</v>
      </c>
      <c r="AQ233" s="3547" t="s">
        <v>1434</v>
      </c>
      <c r="AR233" s="1767"/>
    </row>
    <row r="234" spans="1:207" ht="51" customHeight="1" x14ac:dyDescent="0.2">
      <c r="A234" s="895"/>
      <c r="B234" s="896"/>
      <c r="C234" s="897"/>
      <c r="D234" s="896"/>
      <c r="E234" s="896"/>
      <c r="F234" s="897"/>
      <c r="G234" s="896"/>
      <c r="H234" s="896"/>
      <c r="I234" s="897"/>
      <c r="J234" s="3528"/>
      <c r="K234" s="3555"/>
      <c r="L234" s="3504"/>
      <c r="M234" s="3504"/>
      <c r="N234" s="3504"/>
      <c r="O234" s="3504"/>
      <c r="P234" s="3504"/>
      <c r="Q234" s="3508"/>
      <c r="R234" s="3225"/>
      <c r="S234" s="3504"/>
      <c r="T234" s="3519"/>
      <c r="U234" s="983" t="s">
        <v>1724</v>
      </c>
      <c r="V234" s="984">
        <v>4000000</v>
      </c>
      <c r="W234" s="1315">
        <v>20</v>
      </c>
      <c r="X234" s="3504"/>
      <c r="Y234" s="3504"/>
      <c r="Z234" s="3504"/>
      <c r="AA234" s="2477"/>
      <c r="AB234" s="2477"/>
      <c r="AC234" s="2477"/>
      <c r="AD234" s="2477"/>
      <c r="AE234" s="2477"/>
      <c r="AF234" s="2477"/>
      <c r="AG234" s="2477"/>
      <c r="AH234" s="2477"/>
      <c r="AI234" s="2477"/>
      <c r="AJ234" s="2477"/>
      <c r="AK234" s="2477"/>
      <c r="AL234" s="2477"/>
      <c r="AM234" s="2477"/>
      <c r="AN234" s="3545"/>
      <c r="AO234" s="2477"/>
      <c r="AP234" s="2477"/>
      <c r="AQ234" s="3548"/>
      <c r="AR234" s="1767"/>
    </row>
    <row r="235" spans="1:207" ht="51" customHeight="1" x14ac:dyDescent="0.2">
      <c r="A235" s="895"/>
      <c r="B235" s="896"/>
      <c r="C235" s="897"/>
      <c r="D235" s="896"/>
      <c r="E235" s="896"/>
      <c r="F235" s="897"/>
      <c r="G235" s="896"/>
      <c r="H235" s="896"/>
      <c r="I235" s="897"/>
      <c r="J235" s="3528"/>
      <c r="K235" s="3555"/>
      <c r="L235" s="3504"/>
      <c r="M235" s="3504"/>
      <c r="N235" s="3504"/>
      <c r="O235" s="3504"/>
      <c r="P235" s="3504"/>
      <c r="Q235" s="3508"/>
      <c r="R235" s="3225"/>
      <c r="S235" s="3504"/>
      <c r="T235" s="3539"/>
      <c r="U235" s="983" t="s">
        <v>1725</v>
      </c>
      <c r="V235" s="387">
        <v>3000000</v>
      </c>
      <c r="W235" s="1315">
        <v>20</v>
      </c>
      <c r="X235" s="3504"/>
      <c r="Y235" s="3504"/>
      <c r="Z235" s="3504"/>
      <c r="AA235" s="2477"/>
      <c r="AB235" s="2477"/>
      <c r="AC235" s="2477"/>
      <c r="AD235" s="2477"/>
      <c r="AE235" s="2477"/>
      <c r="AF235" s="2477"/>
      <c r="AG235" s="2477"/>
      <c r="AH235" s="2477"/>
      <c r="AI235" s="2477"/>
      <c r="AJ235" s="2477"/>
      <c r="AK235" s="2477"/>
      <c r="AL235" s="2477"/>
      <c r="AM235" s="2477"/>
      <c r="AN235" s="3545"/>
      <c r="AO235" s="2477"/>
      <c r="AP235" s="2477"/>
      <c r="AQ235" s="3548"/>
    </row>
    <row r="236" spans="1:207" ht="38.25" customHeight="1" x14ac:dyDescent="0.2">
      <c r="A236" s="895"/>
      <c r="B236" s="896"/>
      <c r="C236" s="897"/>
      <c r="D236" s="896"/>
      <c r="E236" s="896"/>
      <c r="F236" s="897"/>
      <c r="G236" s="896"/>
      <c r="H236" s="896"/>
      <c r="I236" s="897"/>
      <c r="J236" s="3544"/>
      <c r="K236" s="3551"/>
      <c r="L236" s="3505"/>
      <c r="M236" s="3505"/>
      <c r="N236" s="3504"/>
      <c r="O236" s="3504"/>
      <c r="P236" s="3504"/>
      <c r="Q236" s="3543">
        <f>+SUM(V236:V237)/R233</f>
        <v>0.5</v>
      </c>
      <c r="R236" s="3225"/>
      <c r="S236" s="3504"/>
      <c r="T236" s="3550" t="s">
        <v>1727</v>
      </c>
      <c r="U236" s="983" t="s">
        <v>1726</v>
      </c>
      <c r="V236" s="387">
        <v>5000000</v>
      </c>
      <c r="W236" s="1315">
        <v>20</v>
      </c>
      <c r="X236" s="3504"/>
      <c r="Y236" s="3504"/>
      <c r="Z236" s="3504"/>
      <c r="AA236" s="2477"/>
      <c r="AB236" s="2477"/>
      <c r="AC236" s="2477"/>
      <c r="AD236" s="2477"/>
      <c r="AE236" s="2477"/>
      <c r="AF236" s="2477"/>
      <c r="AG236" s="2477"/>
      <c r="AH236" s="2477"/>
      <c r="AI236" s="2477"/>
      <c r="AJ236" s="2477"/>
      <c r="AK236" s="2477"/>
      <c r="AL236" s="2477"/>
      <c r="AM236" s="2477"/>
      <c r="AN236" s="3545"/>
      <c r="AO236" s="2477"/>
      <c r="AP236" s="2477"/>
      <c r="AQ236" s="3548"/>
    </row>
    <row r="237" spans="1:207" ht="50.25" customHeight="1" x14ac:dyDescent="0.2">
      <c r="A237" s="895"/>
      <c r="B237" s="896"/>
      <c r="C237" s="897"/>
      <c r="D237" s="896"/>
      <c r="E237" s="896"/>
      <c r="F237" s="897"/>
      <c r="G237" s="896"/>
      <c r="H237" s="896"/>
      <c r="I237" s="897"/>
      <c r="J237" s="2051">
        <v>171</v>
      </c>
      <c r="K237" s="985" t="s">
        <v>1729</v>
      </c>
      <c r="L237" s="1307" t="s">
        <v>1427</v>
      </c>
      <c r="M237" s="1307">
        <v>1</v>
      </c>
      <c r="N237" s="3505"/>
      <c r="O237" s="3505"/>
      <c r="P237" s="3505"/>
      <c r="Q237" s="3509"/>
      <c r="R237" s="3484"/>
      <c r="S237" s="3505"/>
      <c r="T237" s="3551"/>
      <c r="U237" s="983" t="s">
        <v>1728</v>
      </c>
      <c r="V237" s="387">
        <v>5000000</v>
      </c>
      <c r="W237" s="1315">
        <v>20</v>
      </c>
      <c r="X237" s="3505"/>
      <c r="Y237" s="3505"/>
      <c r="Z237" s="3505"/>
      <c r="AA237" s="2478"/>
      <c r="AB237" s="2478"/>
      <c r="AC237" s="2478"/>
      <c r="AD237" s="2478"/>
      <c r="AE237" s="2478"/>
      <c r="AF237" s="2478"/>
      <c r="AG237" s="2478"/>
      <c r="AH237" s="2478"/>
      <c r="AI237" s="2478"/>
      <c r="AJ237" s="2478"/>
      <c r="AK237" s="2478"/>
      <c r="AL237" s="2478"/>
      <c r="AM237" s="2478"/>
      <c r="AN237" s="3545"/>
      <c r="AO237" s="2478"/>
      <c r="AP237" s="2478"/>
      <c r="AQ237" s="3549"/>
    </row>
    <row r="238" spans="1:207" ht="53.25" customHeight="1" x14ac:dyDescent="0.2">
      <c r="A238" s="895"/>
      <c r="B238" s="896"/>
      <c r="C238" s="897"/>
      <c r="D238" s="896"/>
      <c r="E238" s="896"/>
      <c r="F238" s="897"/>
      <c r="G238" s="896"/>
      <c r="H238" s="896"/>
      <c r="I238" s="897"/>
      <c r="J238" s="3527">
        <v>172</v>
      </c>
      <c r="K238" s="3518" t="s">
        <v>1730</v>
      </c>
      <c r="L238" s="3503" t="s">
        <v>1427</v>
      </c>
      <c r="M238" s="3503">
        <v>12</v>
      </c>
      <c r="N238" s="3503" t="s">
        <v>2226</v>
      </c>
      <c r="O238" s="3503">
        <v>157</v>
      </c>
      <c r="P238" s="3518" t="s">
        <v>1731</v>
      </c>
      <c r="Q238" s="3543">
        <f>+SUM(V238:V243)/R238</f>
        <v>1</v>
      </c>
      <c r="R238" s="3244">
        <f>SUM(V238:V243)</f>
        <v>160441641</v>
      </c>
      <c r="S238" s="3518" t="s">
        <v>1732</v>
      </c>
      <c r="T238" s="3518" t="s">
        <v>1733</v>
      </c>
      <c r="U238" s="986" t="s">
        <v>1734</v>
      </c>
      <c r="V238" s="387">
        <v>100000000</v>
      </c>
      <c r="W238" s="1315">
        <v>20</v>
      </c>
      <c r="X238" s="1312" t="s">
        <v>91</v>
      </c>
      <c r="Y238" s="3503">
        <v>292684</v>
      </c>
      <c r="Z238" s="3503">
        <v>282326</v>
      </c>
      <c r="AA238" s="2476">
        <v>135912</v>
      </c>
      <c r="AB238" s="2476">
        <v>45122</v>
      </c>
      <c r="AC238" s="2439">
        <f>SUM(AC233)</f>
        <v>307101</v>
      </c>
      <c r="AD238" s="2476">
        <v>86875</v>
      </c>
      <c r="AE238" s="2476">
        <v>2145</v>
      </c>
      <c r="AF238" s="2476">
        <v>12718</v>
      </c>
      <c r="AG238" s="2476">
        <v>26</v>
      </c>
      <c r="AH238" s="2476">
        <v>37</v>
      </c>
      <c r="AI238" s="2476" t="s">
        <v>1433</v>
      </c>
      <c r="AJ238" s="2476" t="s">
        <v>1433</v>
      </c>
      <c r="AK238" s="2476">
        <v>53164</v>
      </c>
      <c r="AL238" s="2476">
        <v>16982</v>
      </c>
      <c r="AM238" s="2476">
        <v>60013</v>
      </c>
      <c r="AN238" s="2476">
        <v>575010</v>
      </c>
      <c r="AO238" s="3536">
        <v>43467</v>
      </c>
      <c r="AP238" s="3536">
        <v>43830</v>
      </c>
      <c r="AQ238" s="3515" t="s">
        <v>1434</v>
      </c>
    </row>
    <row r="239" spans="1:207" ht="30" x14ac:dyDescent="0.2">
      <c r="A239" s="895"/>
      <c r="B239" s="896"/>
      <c r="C239" s="897"/>
      <c r="D239" s="896"/>
      <c r="E239" s="896"/>
      <c r="F239" s="897"/>
      <c r="G239" s="896"/>
      <c r="H239" s="896"/>
      <c r="I239" s="897"/>
      <c r="J239" s="3528"/>
      <c r="K239" s="3519"/>
      <c r="L239" s="3504"/>
      <c r="M239" s="3504"/>
      <c r="N239" s="3504"/>
      <c r="O239" s="3504"/>
      <c r="P239" s="3519"/>
      <c r="Q239" s="3508"/>
      <c r="R239" s="3225"/>
      <c r="S239" s="3519"/>
      <c r="T239" s="3519"/>
      <c r="U239" s="986" t="s">
        <v>1735</v>
      </c>
      <c r="V239" s="387">
        <v>10000000</v>
      </c>
      <c r="W239" s="1315">
        <v>20</v>
      </c>
      <c r="X239" s="1312" t="s">
        <v>91</v>
      </c>
      <c r="Y239" s="3504"/>
      <c r="Z239" s="3504"/>
      <c r="AA239" s="2477"/>
      <c r="AB239" s="2477"/>
      <c r="AC239" s="2477"/>
      <c r="AD239" s="2477"/>
      <c r="AE239" s="2477"/>
      <c r="AF239" s="2477"/>
      <c r="AG239" s="2477"/>
      <c r="AH239" s="2477"/>
      <c r="AI239" s="2477"/>
      <c r="AJ239" s="2477"/>
      <c r="AK239" s="2477"/>
      <c r="AL239" s="2477"/>
      <c r="AM239" s="2477"/>
      <c r="AN239" s="2477"/>
      <c r="AO239" s="3537"/>
      <c r="AP239" s="3537"/>
      <c r="AQ239" s="3516"/>
    </row>
    <row r="240" spans="1:207" ht="45" x14ac:dyDescent="0.2">
      <c r="A240" s="895"/>
      <c r="B240" s="896"/>
      <c r="C240" s="897"/>
      <c r="D240" s="896"/>
      <c r="E240" s="896"/>
      <c r="F240" s="897"/>
      <c r="G240" s="896"/>
      <c r="H240" s="896"/>
      <c r="I240" s="897"/>
      <c r="J240" s="3528"/>
      <c r="K240" s="3519"/>
      <c r="L240" s="3504"/>
      <c r="M240" s="3504"/>
      <c r="N240" s="3504"/>
      <c r="O240" s="3504"/>
      <c r="P240" s="3519"/>
      <c r="Q240" s="3508"/>
      <c r="R240" s="3225"/>
      <c r="S240" s="3519"/>
      <c r="T240" s="3519"/>
      <c r="U240" s="986" t="s">
        <v>2227</v>
      </c>
      <c r="V240" s="387">
        <v>15441641</v>
      </c>
      <c r="W240" s="1315">
        <v>20</v>
      </c>
      <c r="X240" s="1312" t="s">
        <v>91</v>
      </c>
      <c r="Y240" s="3504"/>
      <c r="Z240" s="3504"/>
      <c r="AA240" s="2477"/>
      <c r="AB240" s="2477"/>
      <c r="AC240" s="2477"/>
      <c r="AD240" s="2477"/>
      <c r="AE240" s="2477"/>
      <c r="AF240" s="2477"/>
      <c r="AG240" s="2477"/>
      <c r="AH240" s="2477"/>
      <c r="AI240" s="2477"/>
      <c r="AJ240" s="2477"/>
      <c r="AK240" s="2477"/>
      <c r="AL240" s="2477"/>
      <c r="AM240" s="2477"/>
      <c r="AN240" s="2477"/>
      <c r="AO240" s="3537"/>
      <c r="AP240" s="3537"/>
      <c r="AQ240" s="3516"/>
    </row>
    <row r="241" spans="1:44" ht="30" x14ac:dyDescent="0.2">
      <c r="A241" s="895"/>
      <c r="B241" s="896"/>
      <c r="C241" s="897"/>
      <c r="D241" s="896"/>
      <c r="E241" s="896"/>
      <c r="F241" s="897"/>
      <c r="G241" s="896"/>
      <c r="H241" s="896"/>
      <c r="I241" s="897"/>
      <c r="J241" s="3528"/>
      <c r="K241" s="3519"/>
      <c r="L241" s="3504"/>
      <c r="M241" s="3504"/>
      <c r="N241" s="3504"/>
      <c r="O241" s="3504"/>
      <c r="P241" s="3519"/>
      <c r="Q241" s="3508"/>
      <c r="R241" s="3225"/>
      <c r="S241" s="3519"/>
      <c r="T241" s="3519"/>
      <c r="U241" s="986" t="s">
        <v>1736</v>
      </c>
      <c r="V241" s="387">
        <v>10000000</v>
      </c>
      <c r="W241" s="1315">
        <v>20</v>
      </c>
      <c r="X241" s="1312" t="s">
        <v>91</v>
      </c>
      <c r="Y241" s="3504"/>
      <c r="Z241" s="3504"/>
      <c r="AA241" s="2477"/>
      <c r="AB241" s="2477"/>
      <c r="AC241" s="2477"/>
      <c r="AD241" s="2477"/>
      <c r="AE241" s="2477"/>
      <c r="AF241" s="2477"/>
      <c r="AG241" s="2477"/>
      <c r="AH241" s="2477"/>
      <c r="AI241" s="2477"/>
      <c r="AJ241" s="2477"/>
      <c r="AK241" s="2477"/>
      <c r="AL241" s="2477"/>
      <c r="AM241" s="2477"/>
      <c r="AN241" s="2477"/>
      <c r="AO241" s="3537"/>
      <c r="AP241" s="3537"/>
      <c r="AQ241" s="3516"/>
    </row>
    <row r="242" spans="1:44" ht="45" x14ac:dyDescent="0.2">
      <c r="A242" s="895"/>
      <c r="B242" s="896"/>
      <c r="C242" s="897"/>
      <c r="D242" s="896"/>
      <c r="E242" s="896"/>
      <c r="F242" s="897"/>
      <c r="G242" s="896"/>
      <c r="H242" s="896"/>
      <c r="I242" s="897"/>
      <c r="J242" s="3528"/>
      <c r="K242" s="3519"/>
      <c r="L242" s="3504"/>
      <c r="M242" s="3504"/>
      <c r="N242" s="3504"/>
      <c r="O242" s="3504"/>
      <c r="P242" s="3519"/>
      <c r="Q242" s="3508"/>
      <c r="R242" s="3225"/>
      <c r="S242" s="3519"/>
      <c r="T242" s="3539"/>
      <c r="U242" s="986" t="s">
        <v>1737</v>
      </c>
      <c r="V242" s="387">
        <v>10000000</v>
      </c>
      <c r="W242" s="1315">
        <v>20</v>
      </c>
      <c r="X242" s="1312" t="s">
        <v>91</v>
      </c>
      <c r="Y242" s="3504"/>
      <c r="Z242" s="3504"/>
      <c r="AA242" s="2477"/>
      <c r="AB242" s="2477"/>
      <c r="AC242" s="2477"/>
      <c r="AD242" s="2477"/>
      <c r="AE242" s="2477"/>
      <c r="AF242" s="2477"/>
      <c r="AG242" s="2477"/>
      <c r="AH242" s="2477"/>
      <c r="AI242" s="2477"/>
      <c r="AJ242" s="2477"/>
      <c r="AK242" s="2477"/>
      <c r="AL242" s="2477"/>
      <c r="AM242" s="2477"/>
      <c r="AN242" s="2477"/>
      <c r="AO242" s="3537"/>
      <c r="AP242" s="3537"/>
      <c r="AQ242" s="3516"/>
    </row>
    <row r="243" spans="1:44" ht="45" x14ac:dyDescent="0.2">
      <c r="A243" s="895"/>
      <c r="B243" s="896"/>
      <c r="C243" s="897"/>
      <c r="D243" s="896"/>
      <c r="E243" s="896"/>
      <c r="F243" s="897"/>
      <c r="G243" s="906"/>
      <c r="H243" s="906"/>
      <c r="I243" s="907"/>
      <c r="J243" s="3544"/>
      <c r="K243" s="3539"/>
      <c r="L243" s="3505"/>
      <c r="M243" s="3505"/>
      <c r="N243" s="3505"/>
      <c r="O243" s="3505"/>
      <c r="P243" s="3539"/>
      <c r="Q243" s="3509"/>
      <c r="R243" s="3484"/>
      <c r="S243" s="3539"/>
      <c r="T243" s="908" t="s">
        <v>1738</v>
      </c>
      <c r="U243" s="987" t="s">
        <v>1739</v>
      </c>
      <c r="V243" s="387">
        <v>15000000</v>
      </c>
      <c r="W243" s="1315">
        <v>20</v>
      </c>
      <c r="X243" s="1312" t="s">
        <v>91</v>
      </c>
      <c r="Y243" s="3505"/>
      <c r="Z243" s="3505"/>
      <c r="AA243" s="2478"/>
      <c r="AB243" s="2478"/>
      <c r="AC243" s="2478"/>
      <c r="AD243" s="2478"/>
      <c r="AE243" s="2478"/>
      <c r="AF243" s="2478"/>
      <c r="AG243" s="2478"/>
      <c r="AH243" s="2478"/>
      <c r="AI243" s="2478"/>
      <c r="AJ243" s="2478"/>
      <c r="AK243" s="2478"/>
      <c r="AL243" s="2478"/>
      <c r="AM243" s="2478"/>
      <c r="AN243" s="2478"/>
      <c r="AO243" s="3538"/>
      <c r="AP243" s="3538"/>
      <c r="AQ243" s="3517"/>
    </row>
    <row r="244" spans="1:44" ht="36" customHeight="1" x14ac:dyDescent="0.2">
      <c r="A244" s="857"/>
      <c r="B244" s="858"/>
      <c r="C244" s="859"/>
      <c r="D244" s="858"/>
      <c r="E244" s="858"/>
      <c r="F244" s="859"/>
      <c r="G244" s="890">
        <v>53</v>
      </c>
      <c r="H244" s="863" t="s">
        <v>1740</v>
      </c>
      <c r="I244" s="863"/>
      <c r="J244" s="863"/>
      <c r="K244" s="864"/>
      <c r="L244" s="863"/>
      <c r="M244" s="863"/>
      <c r="N244" s="865"/>
      <c r="O244" s="863"/>
      <c r="P244" s="864"/>
      <c r="Q244" s="863"/>
      <c r="R244" s="891"/>
      <c r="S244" s="863"/>
      <c r="T244" s="864"/>
      <c r="U244" s="864"/>
      <c r="V244" s="892"/>
      <c r="W244" s="893"/>
      <c r="X244" s="865"/>
      <c r="Y244" s="865"/>
      <c r="Z244" s="865"/>
      <c r="AA244" s="988"/>
      <c r="AB244" s="988"/>
      <c r="AC244" s="989"/>
      <c r="AD244" s="988"/>
      <c r="AE244" s="988"/>
      <c r="AF244" s="988"/>
      <c r="AG244" s="988"/>
      <c r="AH244" s="978"/>
      <c r="AI244" s="988"/>
      <c r="AJ244" s="989"/>
      <c r="AK244" s="988"/>
      <c r="AL244" s="988"/>
      <c r="AM244" s="989"/>
      <c r="AN244" s="988"/>
      <c r="AO244" s="863"/>
      <c r="AP244" s="863"/>
      <c r="AQ244" s="870"/>
    </row>
    <row r="245" spans="1:44" ht="60" x14ac:dyDescent="0.2">
      <c r="A245" s="871"/>
      <c r="B245" s="872"/>
      <c r="C245" s="873"/>
      <c r="D245" s="872"/>
      <c r="E245" s="872"/>
      <c r="F245" s="873"/>
      <c r="G245" s="875"/>
      <c r="H245" s="875"/>
      <c r="I245" s="876"/>
      <c r="J245" s="3527">
        <v>173</v>
      </c>
      <c r="K245" s="3503" t="s">
        <v>1741</v>
      </c>
      <c r="L245" s="3503" t="s">
        <v>1427</v>
      </c>
      <c r="M245" s="3540">
        <v>7</v>
      </c>
      <c r="N245" s="3503" t="s">
        <v>1742</v>
      </c>
      <c r="O245" s="3503">
        <v>158</v>
      </c>
      <c r="P245" s="3518" t="s">
        <v>1743</v>
      </c>
      <c r="Q245" s="3543">
        <f>+SUM(V245:V247)/R245</f>
        <v>0.12345679012345678</v>
      </c>
      <c r="R245" s="3244">
        <f>SUM(V245:V252)</f>
        <v>48600000</v>
      </c>
      <c r="S245" s="3518" t="s">
        <v>1744</v>
      </c>
      <c r="T245" s="3518" t="s">
        <v>1745</v>
      </c>
      <c r="U245" s="990" t="s">
        <v>1746</v>
      </c>
      <c r="V245" s="1320">
        <v>2000000</v>
      </c>
      <c r="W245" s="1315">
        <v>20</v>
      </c>
      <c r="X245" s="1312" t="s">
        <v>91</v>
      </c>
      <c r="Y245" s="3503">
        <v>292684</v>
      </c>
      <c r="Z245" s="3503">
        <v>282326</v>
      </c>
      <c r="AA245" s="2476">
        <v>135912</v>
      </c>
      <c r="AB245" s="2476">
        <v>45122</v>
      </c>
      <c r="AC245" s="2476">
        <f>AC238</f>
        <v>307101</v>
      </c>
      <c r="AD245" s="2476">
        <f>AD238</f>
        <v>86875</v>
      </c>
      <c r="AE245" s="2476">
        <v>2145</v>
      </c>
      <c r="AF245" s="2476">
        <v>12718</v>
      </c>
      <c r="AG245" s="2476">
        <v>26</v>
      </c>
      <c r="AH245" s="2476">
        <v>37</v>
      </c>
      <c r="AI245" s="2476" t="s">
        <v>1433</v>
      </c>
      <c r="AJ245" s="2476" t="s">
        <v>1433</v>
      </c>
      <c r="AK245" s="2476">
        <v>53164</v>
      </c>
      <c r="AL245" s="2476">
        <v>16982</v>
      </c>
      <c r="AM245" s="2476">
        <v>60013</v>
      </c>
      <c r="AN245" s="2476">
        <v>575010</v>
      </c>
      <c r="AO245" s="3536">
        <v>43467</v>
      </c>
      <c r="AP245" s="3536">
        <v>43830</v>
      </c>
      <c r="AQ245" s="3515" t="s">
        <v>1434</v>
      </c>
      <c r="AR245" s="1769"/>
    </row>
    <row r="246" spans="1:44" ht="66" customHeight="1" x14ac:dyDescent="0.2">
      <c r="A246" s="871"/>
      <c r="B246" s="872"/>
      <c r="C246" s="873"/>
      <c r="D246" s="872"/>
      <c r="E246" s="872"/>
      <c r="F246" s="873"/>
      <c r="G246" s="872"/>
      <c r="H246" s="872"/>
      <c r="I246" s="873"/>
      <c r="J246" s="3528"/>
      <c r="K246" s="3504"/>
      <c r="L246" s="3504"/>
      <c r="M246" s="3541"/>
      <c r="N246" s="3504"/>
      <c r="O246" s="3504"/>
      <c r="P246" s="3519"/>
      <c r="Q246" s="3508"/>
      <c r="R246" s="3225"/>
      <c r="S246" s="3519"/>
      <c r="T246" s="3519"/>
      <c r="U246" s="990" t="s">
        <v>2228</v>
      </c>
      <c r="V246" s="1320">
        <v>2000000</v>
      </c>
      <c r="W246" s="1315">
        <v>20</v>
      </c>
      <c r="X246" s="1312" t="s">
        <v>91</v>
      </c>
      <c r="Y246" s="3504"/>
      <c r="Z246" s="3504"/>
      <c r="AA246" s="2477"/>
      <c r="AB246" s="2477"/>
      <c r="AC246" s="2477"/>
      <c r="AD246" s="2477"/>
      <c r="AE246" s="2477"/>
      <c r="AF246" s="2477"/>
      <c r="AG246" s="2477"/>
      <c r="AH246" s="2477"/>
      <c r="AI246" s="2477"/>
      <c r="AJ246" s="2477"/>
      <c r="AK246" s="2477"/>
      <c r="AL246" s="2477"/>
      <c r="AM246" s="2477"/>
      <c r="AN246" s="2477"/>
      <c r="AO246" s="3537"/>
      <c r="AP246" s="3537"/>
      <c r="AQ246" s="3516"/>
    </row>
    <row r="247" spans="1:44" ht="60" x14ac:dyDescent="0.2">
      <c r="A247" s="871"/>
      <c r="B247" s="872"/>
      <c r="C247" s="873"/>
      <c r="D247" s="872"/>
      <c r="E247" s="872"/>
      <c r="F247" s="873"/>
      <c r="G247" s="872"/>
      <c r="H247" s="872"/>
      <c r="I247" s="873"/>
      <c r="J247" s="3528"/>
      <c r="K247" s="3504"/>
      <c r="L247" s="3504"/>
      <c r="M247" s="3541"/>
      <c r="N247" s="3504"/>
      <c r="O247" s="3504"/>
      <c r="P247" s="3519"/>
      <c r="Q247" s="3509"/>
      <c r="R247" s="3225"/>
      <c r="S247" s="3519"/>
      <c r="T247" s="3539"/>
      <c r="U247" s="990" t="s">
        <v>2229</v>
      </c>
      <c r="V247" s="1320">
        <v>2000000</v>
      </c>
      <c r="W247" s="1315">
        <v>20</v>
      </c>
      <c r="X247" s="1312" t="s">
        <v>91</v>
      </c>
      <c r="Y247" s="3504"/>
      <c r="Z247" s="3504"/>
      <c r="AA247" s="2477"/>
      <c r="AB247" s="2477"/>
      <c r="AC247" s="2477"/>
      <c r="AD247" s="2477"/>
      <c r="AE247" s="2477"/>
      <c r="AF247" s="2477"/>
      <c r="AG247" s="2477"/>
      <c r="AH247" s="2477"/>
      <c r="AI247" s="2477"/>
      <c r="AJ247" s="2477"/>
      <c r="AK247" s="2477"/>
      <c r="AL247" s="2477"/>
      <c r="AM247" s="2477"/>
      <c r="AN247" s="2477"/>
      <c r="AO247" s="3537"/>
      <c r="AP247" s="3537"/>
      <c r="AQ247" s="3516"/>
    </row>
    <row r="248" spans="1:44" ht="51" customHeight="1" x14ac:dyDescent="0.2">
      <c r="A248" s="871"/>
      <c r="B248" s="872"/>
      <c r="C248" s="873"/>
      <c r="D248" s="872"/>
      <c r="E248" s="872"/>
      <c r="F248" s="873"/>
      <c r="G248" s="872"/>
      <c r="H248" s="872"/>
      <c r="I248" s="873"/>
      <c r="J248" s="3528"/>
      <c r="K248" s="3504"/>
      <c r="L248" s="3504"/>
      <c r="M248" s="3542"/>
      <c r="N248" s="3504"/>
      <c r="O248" s="3504"/>
      <c r="P248" s="3519"/>
      <c r="Q248" s="1266">
        <f>+SUM(V248:V248)/R245</f>
        <v>0.102880658436214</v>
      </c>
      <c r="R248" s="3225"/>
      <c r="S248" s="3519"/>
      <c r="T248" s="1310" t="s">
        <v>1747</v>
      </c>
      <c r="U248" s="990" t="s">
        <v>2230</v>
      </c>
      <c r="V248" s="1320">
        <v>5000000</v>
      </c>
      <c r="W248" s="1315">
        <v>20</v>
      </c>
      <c r="X248" s="1312" t="s">
        <v>91</v>
      </c>
      <c r="Y248" s="3504"/>
      <c r="Z248" s="3504"/>
      <c r="AA248" s="2477"/>
      <c r="AB248" s="2477"/>
      <c r="AC248" s="2477"/>
      <c r="AD248" s="2477"/>
      <c r="AE248" s="2477"/>
      <c r="AF248" s="2477"/>
      <c r="AG248" s="2477"/>
      <c r="AH248" s="2477"/>
      <c r="AI248" s="2477"/>
      <c r="AJ248" s="2477"/>
      <c r="AK248" s="2477"/>
      <c r="AL248" s="2477"/>
      <c r="AM248" s="2477"/>
      <c r="AN248" s="2477"/>
      <c r="AO248" s="3537"/>
      <c r="AP248" s="3537"/>
      <c r="AQ248" s="3516"/>
    </row>
    <row r="249" spans="1:44" ht="58.5" customHeight="1" x14ac:dyDescent="0.2">
      <c r="A249" s="871"/>
      <c r="B249" s="872"/>
      <c r="C249" s="873"/>
      <c r="D249" s="872"/>
      <c r="E249" s="872"/>
      <c r="F249" s="873"/>
      <c r="G249" s="872"/>
      <c r="H249" s="872"/>
      <c r="I249" s="873"/>
      <c r="J249" s="3528">
        <v>174</v>
      </c>
      <c r="K249" s="3526" t="s">
        <v>1752</v>
      </c>
      <c r="L249" s="3504" t="s">
        <v>1427</v>
      </c>
      <c r="M249" s="3526">
        <v>150</v>
      </c>
      <c r="N249" s="3504"/>
      <c r="O249" s="3504"/>
      <c r="P249" s="3519"/>
      <c r="Q249" s="3543">
        <f>SUM(V249:V252)/R245</f>
        <v>0.77366255144032925</v>
      </c>
      <c r="R249" s="3225"/>
      <c r="S249" s="3519"/>
      <c r="T249" s="3518" t="s">
        <v>1750</v>
      </c>
      <c r="U249" s="990" t="s">
        <v>1748</v>
      </c>
      <c r="V249" s="1320">
        <v>3000000</v>
      </c>
      <c r="W249" s="1315">
        <v>20</v>
      </c>
      <c r="X249" s="1312" t="s">
        <v>91</v>
      </c>
      <c r="Y249" s="3504"/>
      <c r="Z249" s="3504"/>
      <c r="AA249" s="2477"/>
      <c r="AB249" s="2477"/>
      <c r="AC249" s="2477"/>
      <c r="AD249" s="2477"/>
      <c r="AE249" s="2477"/>
      <c r="AF249" s="2477"/>
      <c r="AG249" s="2477"/>
      <c r="AH249" s="2477"/>
      <c r="AI249" s="2477"/>
      <c r="AJ249" s="2477"/>
      <c r="AK249" s="2477"/>
      <c r="AL249" s="2477"/>
      <c r="AM249" s="2477"/>
      <c r="AN249" s="2477"/>
      <c r="AO249" s="3537"/>
      <c r="AP249" s="3537"/>
      <c r="AQ249" s="3516"/>
    </row>
    <row r="250" spans="1:44" ht="75" x14ac:dyDescent="0.2">
      <c r="A250" s="871"/>
      <c r="B250" s="872"/>
      <c r="C250" s="873"/>
      <c r="D250" s="872"/>
      <c r="E250" s="872"/>
      <c r="F250" s="873"/>
      <c r="G250" s="872"/>
      <c r="H250" s="872"/>
      <c r="I250" s="873"/>
      <c r="J250" s="3528"/>
      <c r="K250" s="3526"/>
      <c r="L250" s="3504"/>
      <c r="M250" s="3526"/>
      <c r="N250" s="3504"/>
      <c r="O250" s="3504"/>
      <c r="P250" s="3519"/>
      <c r="Q250" s="3508"/>
      <c r="R250" s="3225"/>
      <c r="S250" s="3519"/>
      <c r="T250" s="3519"/>
      <c r="U250" s="990" t="s">
        <v>1749</v>
      </c>
      <c r="V250" s="1320">
        <v>3000000</v>
      </c>
      <c r="W250" s="1315">
        <v>20</v>
      </c>
      <c r="X250" s="1312" t="s">
        <v>91</v>
      </c>
      <c r="Y250" s="3504"/>
      <c r="Z250" s="3504"/>
      <c r="AA250" s="2477"/>
      <c r="AB250" s="2477"/>
      <c r="AC250" s="2477"/>
      <c r="AD250" s="2477"/>
      <c r="AE250" s="2477"/>
      <c r="AF250" s="2477"/>
      <c r="AG250" s="2477"/>
      <c r="AH250" s="2477"/>
      <c r="AI250" s="2477"/>
      <c r="AJ250" s="2477"/>
      <c r="AK250" s="2477"/>
      <c r="AL250" s="2477"/>
      <c r="AM250" s="2477"/>
      <c r="AN250" s="2477"/>
      <c r="AO250" s="3537"/>
      <c r="AP250" s="3537"/>
      <c r="AQ250" s="3516"/>
    </row>
    <row r="251" spans="1:44" ht="58.5" customHeight="1" x14ac:dyDescent="0.2">
      <c r="A251" s="871"/>
      <c r="B251" s="872"/>
      <c r="C251" s="873"/>
      <c r="D251" s="872"/>
      <c r="E251" s="872"/>
      <c r="F251" s="873"/>
      <c r="G251" s="872"/>
      <c r="H251" s="872"/>
      <c r="I251" s="873"/>
      <c r="J251" s="3528"/>
      <c r="K251" s="3526"/>
      <c r="L251" s="3504"/>
      <c r="M251" s="3526"/>
      <c r="N251" s="3504"/>
      <c r="O251" s="3504"/>
      <c r="P251" s="3519"/>
      <c r="Q251" s="3508"/>
      <c r="R251" s="3225"/>
      <c r="S251" s="3519"/>
      <c r="T251" s="3519"/>
      <c r="U251" s="990" t="s">
        <v>1751</v>
      </c>
      <c r="V251" s="1320">
        <v>1600000</v>
      </c>
      <c r="W251" s="1315">
        <v>20</v>
      </c>
      <c r="X251" s="1312" t="s">
        <v>91</v>
      </c>
      <c r="Y251" s="3504"/>
      <c r="Z251" s="3504"/>
      <c r="AA251" s="2477"/>
      <c r="AB251" s="2477"/>
      <c r="AC251" s="2477"/>
      <c r="AD251" s="2477"/>
      <c r="AE251" s="2477"/>
      <c r="AF251" s="2477"/>
      <c r="AG251" s="2477"/>
      <c r="AH251" s="2477"/>
      <c r="AI251" s="2477"/>
      <c r="AJ251" s="2477"/>
      <c r="AK251" s="2477"/>
      <c r="AL251" s="2477"/>
      <c r="AM251" s="2477"/>
      <c r="AN251" s="2477"/>
      <c r="AO251" s="3537"/>
      <c r="AP251" s="3537"/>
      <c r="AQ251" s="3516"/>
    </row>
    <row r="252" spans="1:44" ht="66.75" customHeight="1" x14ac:dyDescent="0.2">
      <c r="A252" s="979"/>
      <c r="B252" s="1317"/>
      <c r="C252" s="980"/>
      <c r="D252" s="1317"/>
      <c r="E252" s="1317"/>
      <c r="F252" s="980"/>
      <c r="G252" s="1323"/>
      <c r="H252" s="1323"/>
      <c r="I252" s="991"/>
      <c r="J252" s="3544"/>
      <c r="K252" s="3526"/>
      <c r="L252" s="3505"/>
      <c r="M252" s="3526"/>
      <c r="N252" s="3505"/>
      <c r="O252" s="3505"/>
      <c r="P252" s="3539"/>
      <c r="Q252" s="3509"/>
      <c r="R252" s="3484"/>
      <c r="S252" s="3539"/>
      <c r="T252" s="3539"/>
      <c r="U252" s="908" t="s">
        <v>1753</v>
      </c>
      <c r="V252" s="1320">
        <v>30000000</v>
      </c>
      <c r="W252" s="1315">
        <v>20</v>
      </c>
      <c r="X252" s="1312" t="s">
        <v>91</v>
      </c>
      <c r="Y252" s="3505"/>
      <c r="Z252" s="3505"/>
      <c r="AA252" s="2478"/>
      <c r="AB252" s="2478"/>
      <c r="AC252" s="2478"/>
      <c r="AD252" s="2478"/>
      <c r="AE252" s="2478"/>
      <c r="AF252" s="2478"/>
      <c r="AG252" s="2478"/>
      <c r="AH252" s="2478"/>
      <c r="AI252" s="2478"/>
      <c r="AJ252" s="2478"/>
      <c r="AK252" s="2478"/>
      <c r="AL252" s="2478"/>
      <c r="AM252" s="2478"/>
      <c r="AN252" s="2478"/>
      <c r="AO252" s="3538"/>
      <c r="AP252" s="3538"/>
      <c r="AQ252" s="3517"/>
    </row>
    <row r="253" spans="1:44" ht="36" customHeight="1" x14ac:dyDescent="0.2">
      <c r="A253" s="857"/>
      <c r="B253" s="858"/>
      <c r="C253" s="859"/>
      <c r="D253" s="858"/>
      <c r="E253" s="858"/>
      <c r="F253" s="859"/>
      <c r="G253" s="954">
        <v>54</v>
      </c>
      <c r="H253" s="955" t="s">
        <v>1754</v>
      </c>
      <c r="I253" s="955"/>
      <c r="J253" s="863"/>
      <c r="K253" s="864"/>
      <c r="L253" s="863"/>
      <c r="M253" s="863"/>
      <c r="N253" s="865"/>
      <c r="O253" s="863"/>
      <c r="P253" s="864"/>
      <c r="Q253" s="863"/>
      <c r="R253" s="891"/>
      <c r="S253" s="863"/>
      <c r="T253" s="864"/>
      <c r="U253" s="864"/>
      <c r="V253" s="892"/>
      <c r="W253" s="893"/>
      <c r="X253" s="865"/>
      <c r="Y253" s="865"/>
      <c r="Z253" s="865"/>
      <c r="AA253" s="988"/>
      <c r="AB253" s="988"/>
      <c r="AC253" s="989"/>
      <c r="AD253" s="988"/>
      <c r="AE253" s="988"/>
      <c r="AF253" s="988"/>
      <c r="AG253" s="988"/>
      <c r="AH253" s="978"/>
      <c r="AI253" s="988"/>
      <c r="AJ253" s="989"/>
      <c r="AK253" s="988"/>
      <c r="AL253" s="988"/>
      <c r="AM253" s="989"/>
      <c r="AN253" s="988"/>
      <c r="AO253" s="863"/>
      <c r="AP253" s="863"/>
      <c r="AQ253" s="870"/>
    </row>
    <row r="254" spans="1:44" ht="64.5" customHeight="1" x14ac:dyDescent="0.2">
      <c r="A254" s="871"/>
      <c r="B254" s="872"/>
      <c r="C254" s="873"/>
      <c r="D254" s="872"/>
      <c r="E254" s="872"/>
      <c r="F254" s="872"/>
      <c r="G254" s="874"/>
      <c r="H254" s="875"/>
      <c r="I254" s="876"/>
      <c r="J254" s="3527">
        <v>175</v>
      </c>
      <c r="K254" s="3529" t="s">
        <v>1755</v>
      </c>
      <c r="L254" s="3531" t="s">
        <v>1427</v>
      </c>
      <c r="M254" s="3531">
        <v>14</v>
      </c>
      <c r="N254" s="3531" t="s">
        <v>2231</v>
      </c>
      <c r="O254" s="3531">
        <v>159</v>
      </c>
      <c r="P254" s="3523" t="s">
        <v>1756</v>
      </c>
      <c r="Q254" s="2465">
        <f>+SUM(V254:V257)/R254</f>
        <v>1</v>
      </c>
      <c r="R254" s="3535">
        <f>SUM(V254:V257)</f>
        <v>40080000</v>
      </c>
      <c r="S254" s="3523" t="s">
        <v>1757</v>
      </c>
      <c r="T254" s="3525" t="s">
        <v>1758</v>
      </c>
      <c r="U254" s="990" t="s">
        <v>1759</v>
      </c>
      <c r="V254" s="992">
        <v>10000000</v>
      </c>
      <c r="W254" s="1315">
        <v>20</v>
      </c>
      <c r="X254" s="1312" t="s">
        <v>91</v>
      </c>
      <c r="Y254" s="3526">
        <v>292684</v>
      </c>
      <c r="Z254" s="3526">
        <v>282326</v>
      </c>
      <c r="AA254" s="3514">
        <v>135912</v>
      </c>
      <c r="AB254" s="3514">
        <v>45122</v>
      </c>
      <c r="AC254" s="3514">
        <f t="shared" ref="AC254:AD254" si="3">AC245</f>
        <v>307101</v>
      </c>
      <c r="AD254" s="3514">
        <f t="shared" si="3"/>
        <v>86875</v>
      </c>
      <c r="AE254" s="3514">
        <v>2145</v>
      </c>
      <c r="AF254" s="3514">
        <v>12718</v>
      </c>
      <c r="AG254" s="3514">
        <v>26</v>
      </c>
      <c r="AH254" s="3514">
        <v>37</v>
      </c>
      <c r="AI254" s="3514" t="s">
        <v>1433</v>
      </c>
      <c r="AJ254" s="3514" t="s">
        <v>1433</v>
      </c>
      <c r="AK254" s="3514">
        <v>53164</v>
      </c>
      <c r="AL254" s="3514">
        <v>16982</v>
      </c>
      <c r="AM254" s="3514">
        <v>60013</v>
      </c>
      <c r="AN254" s="3520">
        <v>575010</v>
      </c>
      <c r="AO254" s="3513">
        <v>43467</v>
      </c>
      <c r="AP254" s="3513">
        <v>43830</v>
      </c>
      <c r="AQ254" s="3515" t="s">
        <v>1434</v>
      </c>
    </row>
    <row r="255" spans="1:44" ht="64.5" customHeight="1" x14ac:dyDescent="0.2">
      <c r="A255" s="871"/>
      <c r="B255" s="872"/>
      <c r="C255" s="873"/>
      <c r="D255" s="872"/>
      <c r="E255" s="872"/>
      <c r="F255" s="872"/>
      <c r="G255" s="879"/>
      <c r="H255" s="1772"/>
      <c r="I255" s="873"/>
      <c r="J255" s="3528"/>
      <c r="K255" s="3530"/>
      <c r="L255" s="3532"/>
      <c r="M255" s="3532"/>
      <c r="N255" s="3532"/>
      <c r="O255" s="3532"/>
      <c r="P255" s="3524"/>
      <c r="Q255" s="2465"/>
      <c r="R255" s="3535"/>
      <c r="S255" s="3524"/>
      <c r="T255" s="3525"/>
      <c r="U255" s="990" t="s">
        <v>2232</v>
      </c>
      <c r="V255" s="992">
        <v>8080000</v>
      </c>
      <c r="W255" s="1315">
        <v>20</v>
      </c>
      <c r="X255" s="1312" t="s">
        <v>91</v>
      </c>
      <c r="Y255" s="3526"/>
      <c r="Z255" s="3526"/>
      <c r="AA255" s="3514"/>
      <c r="AB255" s="3514"/>
      <c r="AC255" s="3514"/>
      <c r="AD255" s="3514"/>
      <c r="AE255" s="3514"/>
      <c r="AF255" s="3514"/>
      <c r="AG255" s="3514"/>
      <c r="AH255" s="3514"/>
      <c r="AI255" s="3514"/>
      <c r="AJ255" s="3514"/>
      <c r="AK255" s="3514"/>
      <c r="AL255" s="3514"/>
      <c r="AM255" s="3514"/>
      <c r="AN255" s="3521"/>
      <c r="AO255" s="3513"/>
      <c r="AP255" s="3513"/>
      <c r="AQ255" s="3516"/>
    </row>
    <row r="256" spans="1:44" ht="48" customHeight="1" x14ac:dyDescent="0.2">
      <c r="A256" s="871"/>
      <c r="B256" s="872"/>
      <c r="C256" s="873"/>
      <c r="D256" s="872"/>
      <c r="E256" s="872"/>
      <c r="F256" s="872"/>
      <c r="G256" s="879"/>
      <c r="H256" s="872"/>
      <c r="I256" s="873"/>
      <c r="J256" s="3528"/>
      <c r="K256" s="3530"/>
      <c r="L256" s="3532"/>
      <c r="M256" s="3532"/>
      <c r="N256" s="3532"/>
      <c r="O256" s="3532"/>
      <c r="P256" s="3524"/>
      <c r="Q256" s="2465"/>
      <c r="R256" s="3535"/>
      <c r="S256" s="3524"/>
      <c r="T256" s="3525"/>
      <c r="U256" s="990" t="s">
        <v>2233</v>
      </c>
      <c r="V256" s="387">
        <v>10000000</v>
      </c>
      <c r="W256" s="1315">
        <v>20</v>
      </c>
      <c r="X256" s="1312" t="s">
        <v>91</v>
      </c>
      <c r="Y256" s="3526"/>
      <c r="Z256" s="3526"/>
      <c r="AA256" s="3514"/>
      <c r="AB256" s="3514"/>
      <c r="AC256" s="3514"/>
      <c r="AD256" s="3514"/>
      <c r="AE256" s="3514"/>
      <c r="AF256" s="3514"/>
      <c r="AG256" s="3514"/>
      <c r="AH256" s="3514"/>
      <c r="AI256" s="3514"/>
      <c r="AJ256" s="3514"/>
      <c r="AK256" s="3514"/>
      <c r="AL256" s="3514"/>
      <c r="AM256" s="3514"/>
      <c r="AN256" s="3521"/>
      <c r="AO256" s="3514"/>
      <c r="AP256" s="3514"/>
      <c r="AQ256" s="3516"/>
    </row>
    <row r="257" spans="1:340" ht="66.75" customHeight="1" x14ac:dyDescent="0.2">
      <c r="A257" s="871"/>
      <c r="B257" s="872"/>
      <c r="C257" s="873"/>
      <c r="D257" s="880"/>
      <c r="E257" s="880"/>
      <c r="F257" s="880"/>
      <c r="G257" s="879"/>
      <c r="H257" s="872"/>
      <c r="I257" s="873"/>
      <c r="J257" s="2053">
        <v>176</v>
      </c>
      <c r="K257" s="1314" t="s">
        <v>1760</v>
      </c>
      <c r="L257" s="1325" t="s">
        <v>17</v>
      </c>
      <c r="M257" s="1325">
        <v>2</v>
      </c>
      <c r="N257" s="3533"/>
      <c r="O257" s="3533"/>
      <c r="P257" s="3534"/>
      <c r="Q257" s="2465"/>
      <c r="R257" s="3535"/>
      <c r="S257" s="3524"/>
      <c r="T257" s="993" t="s">
        <v>1761</v>
      </c>
      <c r="U257" s="990" t="s">
        <v>1762</v>
      </c>
      <c r="V257" s="387">
        <v>12000000</v>
      </c>
      <c r="W257" s="1315">
        <v>20</v>
      </c>
      <c r="X257" s="1312" t="s">
        <v>91</v>
      </c>
      <c r="Y257" s="3526"/>
      <c r="Z257" s="3526"/>
      <c r="AA257" s="3514"/>
      <c r="AB257" s="3514"/>
      <c r="AC257" s="3514"/>
      <c r="AD257" s="3514"/>
      <c r="AE257" s="3514"/>
      <c r="AF257" s="3514"/>
      <c r="AG257" s="3514"/>
      <c r="AH257" s="3514"/>
      <c r="AI257" s="3514"/>
      <c r="AJ257" s="3514"/>
      <c r="AK257" s="3514"/>
      <c r="AL257" s="3514"/>
      <c r="AM257" s="3514"/>
      <c r="AN257" s="3522"/>
      <c r="AO257" s="3514"/>
      <c r="AP257" s="3514"/>
      <c r="AQ257" s="3517"/>
    </row>
    <row r="258" spans="1:340" ht="36" customHeight="1" x14ac:dyDescent="0.2">
      <c r="A258" s="857"/>
      <c r="C258" s="883"/>
      <c r="D258" s="953">
        <v>15</v>
      </c>
      <c r="E258" s="848" t="s">
        <v>1763</v>
      </c>
      <c r="F258" s="848"/>
      <c r="G258" s="941"/>
      <c r="H258" s="941"/>
      <c r="I258" s="941"/>
      <c r="J258" s="849"/>
      <c r="K258" s="850"/>
      <c r="L258" s="849"/>
      <c r="M258" s="849"/>
      <c r="N258" s="851"/>
      <c r="O258" s="849"/>
      <c r="P258" s="850"/>
      <c r="Q258" s="849"/>
      <c r="R258" s="887"/>
      <c r="S258" s="849"/>
      <c r="T258" s="850"/>
      <c r="U258" s="850"/>
      <c r="V258" s="888"/>
      <c r="W258" s="889"/>
      <c r="X258" s="851"/>
      <c r="Y258" s="851"/>
      <c r="Z258" s="851"/>
      <c r="AA258" s="994"/>
      <c r="AB258" s="994"/>
      <c r="AC258" s="995"/>
      <c r="AD258" s="994"/>
      <c r="AE258" s="994"/>
      <c r="AF258" s="994"/>
      <c r="AG258" s="994"/>
      <c r="AH258" s="996"/>
      <c r="AI258" s="994"/>
      <c r="AJ258" s="995"/>
      <c r="AK258" s="994"/>
      <c r="AL258" s="994"/>
      <c r="AM258" s="995"/>
      <c r="AN258" s="994"/>
      <c r="AO258" s="849"/>
      <c r="AP258" s="849"/>
      <c r="AQ258" s="856"/>
    </row>
    <row r="259" spans="1:340" ht="36" customHeight="1" x14ac:dyDescent="0.2">
      <c r="A259" s="857"/>
      <c r="B259" s="858"/>
      <c r="C259" s="859"/>
      <c r="D259" s="860"/>
      <c r="E259" s="860"/>
      <c r="F259" s="861"/>
      <c r="G259" s="890">
        <v>55</v>
      </c>
      <c r="H259" s="863" t="s">
        <v>1764</v>
      </c>
      <c r="I259" s="863"/>
      <c r="J259" s="863"/>
      <c r="K259" s="864"/>
      <c r="L259" s="863"/>
      <c r="M259" s="863"/>
      <c r="N259" s="865"/>
      <c r="O259" s="863"/>
      <c r="P259" s="864"/>
      <c r="Q259" s="863"/>
      <c r="R259" s="891"/>
      <c r="S259" s="863"/>
      <c r="T259" s="864"/>
      <c r="U259" s="864"/>
      <c r="V259" s="892"/>
      <c r="W259" s="893"/>
      <c r="X259" s="997"/>
      <c r="Y259" s="997"/>
      <c r="Z259" s="997"/>
      <c r="AA259" s="998"/>
      <c r="AB259" s="998"/>
      <c r="AC259" s="999"/>
      <c r="AD259" s="998"/>
      <c r="AE259" s="998"/>
      <c r="AF259" s="998"/>
      <c r="AG259" s="998"/>
      <c r="AH259" s="1000"/>
      <c r="AI259" s="998"/>
      <c r="AJ259" s="999"/>
      <c r="AK259" s="998"/>
      <c r="AL259" s="998"/>
      <c r="AM259" s="999"/>
      <c r="AN259" s="998"/>
      <c r="AO259" s="863"/>
      <c r="AP259" s="863"/>
      <c r="AQ259" s="870"/>
    </row>
    <row r="260" spans="1:340" s="878" customFormat="1" ht="75" customHeight="1" x14ac:dyDescent="0.2">
      <c r="A260" s="895"/>
      <c r="B260" s="896"/>
      <c r="C260" s="897"/>
      <c r="D260" s="896"/>
      <c r="E260" s="896"/>
      <c r="F260" s="897"/>
      <c r="G260" s="899"/>
      <c r="H260" s="899"/>
      <c r="I260" s="900"/>
      <c r="J260" s="1309">
        <v>177</v>
      </c>
      <c r="K260" s="1311" t="s">
        <v>1765</v>
      </c>
      <c r="L260" s="1309" t="s">
        <v>1427</v>
      </c>
      <c r="M260" s="1309">
        <v>2</v>
      </c>
      <c r="N260" s="3503" t="s">
        <v>1766</v>
      </c>
      <c r="O260" s="3503">
        <v>160</v>
      </c>
      <c r="P260" s="3518" t="s">
        <v>1767</v>
      </c>
      <c r="Q260" s="1264">
        <v>0</v>
      </c>
      <c r="R260" s="3244">
        <f>SUM(V260:V266)</f>
        <v>150000000</v>
      </c>
      <c r="S260" s="3518" t="s">
        <v>1768</v>
      </c>
      <c r="T260" s="985" t="s">
        <v>1769</v>
      </c>
      <c r="U260" s="908" t="s">
        <v>1770</v>
      </c>
      <c r="V260" s="1001">
        <v>0</v>
      </c>
      <c r="W260" s="1773"/>
      <c r="X260" s="1312"/>
      <c r="Y260" s="3503">
        <v>292684</v>
      </c>
      <c r="Z260" s="3503">
        <v>282326</v>
      </c>
      <c r="AA260" s="2476">
        <v>135912</v>
      </c>
      <c r="AB260" s="2476">
        <v>45122</v>
      </c>
      <c r="AC260" s="2476">
        <f>SUM(AC254)</f>
        <v>307101</v>
      </c>
      <c r="AD260" s="2476">
        <v>86875</v>
      </c>
      <c r="AE260" s="2476">
        <v>2145</v>
      </c>
      <c r="AF260" s="2476">
        <v>12718</v>
      </c>
      <c r="AG260" s="2476">
        <v>26</v>
      </c>
      <c r="AH260" s="2476">
        <v>37</v>
      </c>
      <c r="AI260" s="2476" t="s">
        <v>1433</v>
      </c>
      <c r="AJ260" s="2476" t="s">
        <v>1433</v>
      </c>
      <c r="AK260" s="2476">
        <v>53164</v>
      </c>
      <c r="AL260" s="2476">
        <v>16982</v>
      </c>
      <c r="AM260" s="2476">
        <v>60013</v>
      </c>
      <c r="AN260" s="2476">
        <v>575010</v>
      </c>
      <c r="AO260" s="3536">
        <v>43467</v>
      </c>
      <c r="AP260" s="3536">
        <v>43830</v>
      </c>
      <c r="AQ260" s="3515" t="s">
        <v>1434</v>
      </c>
      <c r="AR260" s="1767"/>
    </row>
    <row r="261" spans="1:340" ht="45" x14ac:dyDescent="0.2">
      <c r="A261" s="895"/>
      <c r="B261" s="896"/>
      <c r="C261" s="897"/>
      <c r="D261" s="896"/>
      <c r="E261" s="896"/>
      <c r="F261" s="897"/>
      <c r="G261" s="896"/>
      <c r="H261" s="896"/>
      <c r="I261" s="897"/>
      <c r="J261" s="3503">
        <v>178</v>
      </c>
      <c r="K261" s="3518" t="s">
        <v>1771</v>
      </c>
      <c r="L261" s="3503" t="s">
        <v>1427</v>
      </c>
      <c r="M261" s="3503">
        <v>3</v>
      </c>
      <c r="N261" s="3504"/>
      <c r="O261" s="3504"/>
      <c r="P261" s="3519"/>
      <c r="Q261" s="3506">
        <f>+SUM(V261:V263)/R260</f>
        <v>0.8</v>
      </c>
      <c r="R261" s="3225"/>
      <c r="S261" s="3519"/>
      <c r="T261" s="3507" t="s">
        <v>1772</v>
      </c>
      <c r="U261" s="1002" t="s">
        <v>1773</v>
      </c>
      <c r="V261" s="877">
        <v>60000000</v>
      </c>
      <c r="W261" s="1773">
        <v>72</v>
      </c>
      <c r="X261" s="1312" t="s">
        <v>1689</v>
      </c>
      <c r="Y261" s="3504"/>
      <c r="Z261" s="3504"/>
      <c r="AA261" s="2477"/>
      <c r="AB261" s="2477"/>
      <c r="AC261" s="2477"/>
      <c r="AD261" s="2477"/>
      <c r="AE261" s="2477"/>
      <c r="AF261" s="2477"/>
      <c r="AG261" s="2477"/>
      <c r="AH261" s="2477"/>
      <c r="AI261" s="2477"/>
      <c r="AJ261" s="2477"/>
      <c r="AK261" s="2477"/>
      <c r="AL261" s="2477"/>
      <c r="AM261" s="2477"/>
      <c r="AN261" s="2477"/>
      <c r="AO261" s="3537"/>
      <c r="AP261" s="3537"/>
      <c r="AQ261" s="3516"/>
    </row>
    <row r="262" spans="1:340" ht="45" x14ac:dyDescent="0.2">
      <c r="A262" s="895"/>
      <c r="B262" s="896"/>
      <c r="C262" s="897"/>
      <c r="D262" s="896"/>
      <c r="E262" s="896"/>
      <c r="F262" s="897"/>
      <c r="G262" s="896"/>
      <c r="H262" s="896"/>
      <c r="I262" s="897"/>
      <c r="J262" s="3504"/>
      <c r="K262" s="3519"/>
      <c r="L262" s="3504"/>
      <c r="M262" s="3504"/>
      <c r="N262" s="3504"/>
      <c r="O262" s="3504"/>
      <c r="P262" s="3519"/>
      <c r="Q262" s="3506"/>
      <c r="R262" s="3225"/>
      <c r="S262" s="3519"/>
      <c r="T262" s="3507"/>
      <c r="U262" s="1002" t="s">
        <v>1774</v>
      </c>
      <c r="V262" s="877">
        <v>40000000</v>
      </c>
      <c r="W262" s="1773">
        <v>72</v>
      </c>
      <c r="X262" s="1312" t="s">
        <v>1689</v>
      </c>
      <c r="Y262" s="3504"/>
      <c r="Z262" s="3504"/>
      <c r="AA262" s="2477"/>
      <c r="AB262" s="2477"/>
      <c r="AC262" s="2477"/>
      <c r="AD262" s="2477"/>
      <c r="AE262" s="2477"/>
      <c r="AF262" s="2477"/>
      <c r="AG262" s="2477"/>
      <c r="AH262" s="2477"/>
      <c r="AI262" s="2477"/>
      <c r="AJ262" s="2477"/>
      <c r="AK262" s="2477"/>
      <c r="AL262" s="2477"/>
      <c r="AM262" s="2477"/>
      <c r="AN262" s="2477"/>
      <c r="AO262" s="3537"/>
      <c r="AP262" s="3537"/>
      <c r="AQ262" s="3516"/>
    </row>
    <row r="263" spans="1:340" ht="45" x14ac:dyDescent="0.2">
      <c r="A263" s="895"/>
      <c r="B263" s="896"/>
      <c r="C263" s="897"/>
      <c r="D263" s="896"/>
      <c r="E263" s="896"/>
      <c r="F263" s="897"/>
      <c r="G263" s="896"/>
      <c r="H263" s="896"/>
      <c r="I263" s="897"/>
      <c r="J263" s="3504"/>
      <c r="K263" s="3519"/>
      <c r="L263" s="3504"/>
      <c r="M263" s="3504"/>
      <c r="N263" s="3504"/>
      <c r="O263" s="3504"/>
      <c r="P263" s="3519"/>
      <c r="Q263" s="3506"/>
      <c r="R263" s="3225"/>
      <c r="S263" s="3519"/>
      <c r="T263" s="3507"/>
      <c r="U263" s="1002" t="s">
        <v>1775</v>
      </c>
      <c r="V263" s="877">
        <v>20000000</v>
      </c>
      <c r="W263" s="1773">
        <v>72</v>
      </c>
      <c r="X263" s="1312" t="s">
        <v>1689</v>
      </c>
      <c r="Y263" s="3504"/>
      <c r="Z263" s="3504"/>
      <c r="AA263" s="2477"/>
      <c r="AB263" s="2477"/>
      <c r="AC263" s="2477"/>
      <c r="AD263" s="2477"/>
      <c r="AE263" s="2477"/>
      <c r="AF263" s="2477"/>
      <c r="AG263" s="2477"/>
      <c r="AH263" s="2477"/>
      <c r="AI263" s="2477"/>
      <c r="AJ263" s="2477"/>
      <c r="AK263" s="2477"/>
      <c r="AL263" s="2477"/>
      <c r="AM263" s="2477"/>
      <c r="AN263" s="2477"/>
      <c r="AO263" s="3537"/>
      <c r="AP263" s="3537"/>
      <c r="AQ263" s="3516"/>
    </row>
    <row r="264" spans="1:340" ht="30" customHeight="1" x14ac:dyDescent="0.2">
      <c r="A264" s="895"/>
      <c r="B264" s="896"/>
      <c r="C264" s="897"/>
      <c r="D264" s="896"/>
      <c r="E264" s="896"/>
      <c r="F264" s="897"/>
      <c r="G264" s="896"/>
      <c r="H264" s="896"/>
      <c r="I264" s="897"/>
      <c r="J264" s="3504"/>
      <c r="K264" s="3519"/>
      <c r="L264" s="3504"/>
      <c r="M264" s="3504"/>
      <c r="N264" s="3504"/>
      <c r="O264" s="3504"/>
      <c r="P264" s="3519"/>
      <c r="Q264" s="3508">
        <f>+SUM(V264:V265)/R260</f>
        <v>0.2</v>
      </c>
      <c r="R264" s="3225"/>
      <c r="S264" s="3519"/>
      <c r="T264" s="3507" t="s">
        <v>1776</v>
      </c>
      <c r="U264" s="1003" t="s">
        <v>1777</v>
      </c>
      <c r="V264" s="877">
        <v>15000000</v>
      </c>
      <c r="W264" s="1773">
        <v>72</v>
      </c>
      <c r="X264" s="1312" t="s">
        <v>1689</v>
      </c>
      <c r="Y264" s="3504"/>
      <c r="Z264" s="3504"/>
      <c r="AA264" s="2477"/>
      <c r="AB264" s="2477"/>
      <c r="AC264" s="2477"/>
      <c r="AD264" s="2477"/>
      <c r="AE264" s="2477"/>
      <c r="AF264" s="2477"/>
      <c r="AG264" s="2477"/>
      <c r="AH264" s="2477"/>
      <c r="AI264" s="2477"/>
      <c r="AJ264" s="2477"/>
      <c r="AK264" s="2477"/>
      <c r="AL264" s="2477"/>
      <c r="AM264" s="2477"/>
      <c r="AN264" s="2477"/>
      <c r="AO264" s="3537"/>
      <c r="AP264" s="3537"/>
      <c r="AQ264" s="3516"/>
    </row>
    <row r="265" spans="1:340" ht="45" x14ac:dyDescent="0.2">
      <c r="A265" s="895"/>
      <c r="B265" s="896"/>
      <c r="C265" s="897"/>
      <c r="D265" s="896"/>
      <c r="E265" s="896"/>
      <c r="F265" s="897"/>
      <c r="G265" s="896"/>
      <c r="H265" s="896"/>
      <c r="I265" s="897"/>
      <c r="J265" s="3505"/>
      <c r="K265" s="3539"/>
      <c r="L265" s="3505"/>
      <c r="M265" s="3505"/>
      <c r="N265" s="3504"/>
      <c r="O265" s="3504"/>
      <c r="P265" s="3519"/>
      <c r="Q265" s="3509"/>
      <c r="R265" s="3225"/>
      <c r="S265" s="3519"/>
      <c r="T265" s="3507"/>
      <c r="U265" s="1003" t="s">
        <v>1778</v>
      </c>
      <c r="V265" s="877">
        <v>15000000</v>
      </c>
      <c r="W265" s="1773">
        <v>72</v>
      </c>
      <c r="X265" s="1312" t="s">
        <v>1689</v>
      </c>
      <c r="Y265" s="3504"/>
      <c r="Z265" s="3504"/>
      <c r="AA265" s="2477"/>
      <c r="AB265" s="2477"/>
      <c r="AC265" s="2477"/>
      <c r="AD265" s="2477"/>
      <c r="AE265" s="2477"/>
      <c r="AF265" s="2477"/>
      <c r="AG265" s="2477"/>
      <c r="AH265" s="2477"/>
      <c r="AI265" s="2477"/>
      <c r="AJ265" s="2477"/>
      <c r="AK265" s="2477"/>
      <c r="AL265" s="2477"/>
      <c r="AM265" s="2477"/>
      <c r="AN265" s="2477"/>
      <c r="AO265" s="3537"/>
      <c r="AP265" s="3537"/>
      <c r="AQ265" s="3516"/>
    </row>
    <row r="266" spans="1:340" s="1006" customFormat="1" ht="60.75" thickBot="1" x14ac:dyDescent="0.25">
      <c r="A266" s="895"/>
      <c r="B266" s="896"/>
      <c r="C266" s="897"/>
      <c r="D266" s="896"/>
      <c r="E266" s="896"/>
      <c r="F266" s="897"/>
      <c r="G266" s="896"/>
      <c r="H266" s="896"/>
      <c r="I266" s="897"/>
      <c r="J266" s="1307">
        <v>179</v>
      </c>
      <c r="K266" s="985" t="s">
        <v>1779</v>
      </c>
      <c r="L266" s="1307" t="s">
        <v>1427</v>
      </c>
      <c r="M266" s="1307">
        <v>4</v>
      </c>
      <c r="N266" s="3504"/>
      <c r="O266" s="3504"/>
      <c r="P266" s="3519"/>
      <c r="Q266" s="1263">
        <v>0</v>
      </c>
      <c r="R266" s="3225"/>
      <c r="S266" s="3519"/>
      <c r="T266" s="985" t="s">
        <v>1780</v>
      </c>
      <c r="U266" s="1004" t="s">
        <v>1781</v>
      </c>
      <c r="V266" s="1005">
        <v>0</v>
      </c>
      <c r="W266" s="1773"/>
      <c r="X266" s="1312"/>
      <c r="Y266" s="3504"/>
      <c r="Z266" s="3504"/>
      <c r="AA266" s="2477"/>
      <c r="AB266" s="2477"/>
      <c r="AC266" s="2477"/>
      <c r="AD266" s="2477"/>
      <c r="AE266" s="2477"/>
      <c r="AF266" s="2477"/>
      <c r="AG266" s="2477"/>
      <c r="AH266" s="2477"/>
      <c r="AI266" s="2477"/>
      <c r="AJ266" s="2477"/>
      <c r="AK266" s="2477"/>
      <c r="AL266" s="2477"/>
      <c r="AM266" s="2477"/>
      <c r="AN266" s="2477"/>
      <c r="AO266" s="3537"/>
      <c r="AP266" s="3537"/>
      <c r="AQ266" s="3637"/>
      <c r="AR266" s="846"/>
      <c r="AS266" s="846"/>
      <c r="AT266" s="846"/>
      <c r="AU266" s="846"/>
      <c r="AV266" s="846"/>
      <c r="AW266" s="846"/>
      <c r="AX266" s="846"/>
      <c r="AY266" s="846"/>
      <c r="AZ266" s="846"/>
      <c r="BA266" s="846"/>
      <c r="BB266" s="846"/>
      <c r="BC266" s="846"/>
      <c r="BD266" s="846"/>
      <c r="BE266" s="846"/>
      <c r="BF266" s="846"/>
      <c r="BG266" s="846"/>
      <c r="BH266" s="846"/>
      <c r="BI266" s="846"/>
      <c r="BJ266" s="846"/>
      <c r="BK266" s="846"/>
      <c r="BL266" s="846"/>
      <c r="BM266" s="846"/>
      <c r="BN266" s="846"/>
      <c r="BO266" s="846"/>
      <c r="BP266" s="846"/>
      <c r="BQ266" s="846"/>
      <c r="BR266" s="846"/>
      <c r="BS266" s="846"/>
      <c r="BT266" s="846"/>
      <c r="BU266" s="846"/>
      <c r="BV266" s="846"/>
      <c r="BW266" s="846"/>
      <c r="BX266" s="846"/>
      <c r="BY266" s="846"/>
      <c r="BZ266" s="846"/>
      <c r="CA266" s="846"/>
      <c r="CB266" s="846"/>
      <c r="CC266" s="846"/>
      <c r="CD266" s="846"/>
      <c r="CE266" s="846"/>
      <c r="CF266" s="846"/>
      <c r="CG266" s="846"/>
      <c r="CH266" s="846"/>
      <c r="CI266" s="846"/>
      <c r="CJ266" s="846"/>
      <c r="CK266" s="846"/>
      <c r="CL266" s="846"/>
      <c r="CM266" s="846"/>
      <c r="CN266" s="846"/>
      <c r="CO266" s="846"/>
      <c r="CP266" s="846"/>
      <c r="CQ266" s="846"/>
      <c r="CR266" s="846"/>
      <c r="CS266" s="846"/>
      <c r="CT266" s="846"/>
      <c r="CU266" s="846"/>
      <c r="CV266" s="846"/>
      <c r="CW266" s="846"/>
      <c r="CX266" s="846"/>
      <c r="CY266" s="846"/>
      <c r="CZ266" s="846"/>
      <c r="DA266" s="846"/>
      <c r="DB266" s="846"/>
      <c r="DC266" s="846"/>
      <c r="DD266" s="846"/>
      <c r="DE266" s="846"/>
      <c r="DF266" s="846"/>
      <c r="DG266" s="846"/>
      <c r="DH266" s="846"/>
      <c r="DI266" s="846"/>
      <c r="DJ266" s="846"/>
      <c r="DK266" s="846"/>
      <c r="DL266" s="846"/>
      <c r="DM266" s="846"/>
      <c r="DN266" s="846"/>
      <c r="DO266" s="846"/>
      <c r="DP266" s="846"/>
      <c r="DQ266" s="846"/>
      <c r="DR266" s="846"/>
      <c r="DS266" s="846"/>
      <c r="DT266" s="846"/>
      <c r="DU266" s="846"/>
      <c r="DV266" s="846"/>
      <c r="DW266" s="846"/>
      <c r="DX266" s="846"/>
      <c r="DY266" s="846"/>
      <c r="DZ266" s="846"/>
      <c r="EA266" s="846"/>
      <c r="EB266" s="846"/>
      <c r="EC266" s="846"/>
      <c r="ED266" s="846"/>
      <c r="EE266" s="846"/>
      <c r="EF266" s="846"/>
      <c r="EG266" s="846"/>
      <c r="EH266" s="846"/>
      <c r="EI266" s="846"/>
      <c r="EJ266" s="846"/>
      <c r="EK266" s="846"/>
      <c r="EL266" s="846"/>
      <c r="EM266" s="846"/>
      <c r="EN266" s="846"/>
      <c r="EO266" s="846"/>
      <c r="EP266" s="846"/>
      <c r="EQ266" s="846"/>
      <c r="ER266" s="846"/>
      <c r="ES266" s="846"/>
      <c r="ET266" s="846"/>
      <c r="EU266" s="846"/>
      <c r="EV266" s="846"/>
      <c r="EW266" s="846"/>
      <c r="EX266" s="846"/>
      <c r="EY266" s="846"/>
      <c r="EZ266" s="846"/>
      <c r="FA266" s="846"/>
      <c r="FB266" s="846"/>
      <c r="FC266" s="846"/>
      <c r="FD266" s="846"/>
      <c r="FE266" s="846"/>
      <c r="FF266" s="846"/>
      <c r="FG266" s="846"/>
      <c r="FH266" s="846"/>
      <c r="FI266" s="846"/>
      <c r="FJ266" s="846"/>
      <c r="FK266" s="846"/>
      <c r="FL266" s="846"/>
      <c r="FM266" s="846"/>
      <c r="FN266" s="846"/>
      <c r="FO266" s="846"/>
      <c r="FP266" s="846"/>
      <c r="FQ266" s="846"/>
      <c r="FR266" s="846"/>
      <c r="FS266" s="846"/>
      <c r="FT266" s="846"/>
      <c r="FU266" s="846"/>
      <c r="FV266" s="846"/>
      <c r="FW266" s="846"/>
      <c r="FX266" s="846"/>
      <c r="FY266" s="846"/>
      <c r="FZ266" s="846"/>
      <c r="GA266" s="846"/>
      <c r="GB266" s="846"/>
      <c r="GC266" s="846"/>
      <c r="GD266" s="846"/>
      <c r="GE266" s="846"/>
      <c r="GF266" s="846"/>
      <c r="GG266" s="846"/>
      <c r="GH266" s="846"/>
      <c r="GI266" s="846"/>
      <c r="GJ266" s="846"/>
      <c r="GK266" s="846"/>
      <c r="GL266" s="846"/>
      <c r="GM266" s="846"/>
      <c r="GN266" s="846"/>
      <c r="GO266" s="846"/>
      <c r="GP266" s="846"/>
      <c r="GQ266" s="846"/>
      <c r="GR266" s="846"/>
      <c r="GS266" s="846"/>
      <c r="GT266" s="846"/>
      <c r="GU266" s="846"/>
      <c r="GV266" s="846"/>
      <c r="GW266" s="846"/>
      <c r="GX266" s="846"/>
      <c r="GY266" s="846"/>
      <c r="GZ266" s="846"/>
      <c r="HA266" s="846"/>
      <c r="HB266" s="846"/>
      <c r="HC266" s="846"/>
      <c r="HD266" s="846"/>
      <c r="HE266" s="846"/>
      <c r="HF266" s="846"/>
      <c r="HG266" s="846"/>
      <c r="HH266" s="846"/>
      <c r="HI266" s="846"/>
      <c r="HJ266" s="846"/>
      <c r="HK266" s="846"/>
      <c r="HL266" s="846"/>
      <c r="HM266" s="846"/>
      <c r="HN266" s="846"/>
      <c r="HO266" s="846"/>
      <c r="HP266" s="846"/>
      <c r="HQ266" s="846"/>
      <c r="HR266" s="846"/>
      <c r="HS266" s="846"/>
      <c r="HT266" s="846"/>
      <c r="HU266" s="846"/>
      <c r="HV266" s="846"/>
      <c r="HW266" s="846"/>
      <c r="HX266" s="846"/>
      <c r="HY266" s="846"/>
      <c r="HZ266" s="846"/>
      <c r="IA266" s="846"/>
      <c r="IB266" s="846"/>
      <c r="IC266" s="846"/>
      <c r="ID266" s="846"/>
      <c r="IE266" s="846"/>
      <c r="IF266" s="846"/>
      <c r="IG266" s="846"/>
      <c r="IH266" s="846"/>
      <c r="II266" s="846"/>
      <c r="IJ266" s="846"/>
      <c r="IK266" s="846"/>
      <c r="IL266" s="846"/>
      <c r="IM266" s="846"/>
      <c r="IN266" s="846"/>
      <c r="IO266" s="846"/>
      <c r="IP266" s="846"/>
      <c r="IQ266" s="846"/>
      <c r="IR266" s="846"/>
      <c r="IS266" s="846"/>
      <c r="IT266" s="846"/>
      <c r="IU266" s="846"/>
      <c r="IV266" s="846"/>
      <c r="IW266" s="846"/>
      <c r="IX266" s="846"/>
      <c r="IY266" s="846"/>
      <c r="IZ266" s="846"/>
      <c r="JA266" s="846"/>
      <c r="JB266" s="846"/>
      <c r="JC266" s="846"/>
      <c r="JD266" s="846"/>
      <c r="JE266" s="846"/>
      <c r="JF266" s="846"/>
      <c r="JG266" s="846"/>
      <c r="JH266" s="846"/>
      <c r="JI266" s="846"/>
      <c r="JJ266" s="846"/>
      <c r="JK266" s="846"/>
      <c r="JL266" s="846"/>
      <c r="JM266" s="846"/>
      <c r="JN266" s="846"/>
      <c r="JO266" s="846"/>
      <c r="JP266" s="846"/>
      <c r="JQ266" s="846"/>
      <c r="JR266" s="846"/>
      <c r="JS266" s="846"/>
      <c r="JT266" s="846"/>
      <c r="JU266" s="846"/>
      <c r="JV266" s="846"/>
      <c r="JW266" s="846"/>
      <c r="JX266" s="846"/>
      <c r="JY266" s="846"/>
      <c r="JZ266" s="846"/>
      <c r="KA266" s="846"/>
      <c r="KB266" s="846"/>
      <c r="KC266" s="846"/>
      <c r="KD266" s="846"/>
      <c r="KE266" s="846"/>
      <c r="KF266" s="846"/>
      <c r="KG266" s="846"/>
      <c r="KH266" s="846"/>
      <c r="KI266" s="846"/>
      <c r="KJ266" s="846"/>
      <c r="KK266" s="846"/>
      <c r="KL266" s="846"/>
      <c r="KM266" s="846"/>
      <c r="KN266" s="846"/>
      <c r="KO266" s="846"/>
      <c r="KP266" s="846"/>
      <c r="KQ266" s="846"/>
      <c r="KR266" s="846"/>
      <c r="KS266" s="846"/>
      <c r="KT266" s="846"/>
      <c r="KU266" s="846"/>
      <c r="KV266" s="846"/>
      <c r="KW266" s="846"/>
      <c r="KX266" s="846"/>
      <c r="KY266" s="846"/>
      <c r="KZ266" s="846"/>
      <c r="LA266" s="846"/>
      <c r="LB266" s="846"/>
      <c r="LC266" s="846"/>
      <c r="LD266" s="846"/>
      <c r="LE266" s="846"/>
      <c r="LF266" s="846"/>
      <c r="LG266" s="846"/>
      <c r="LH266" s="846"/>
      <c r="LI266" s="846"/>
      <c r="LJ266" s="846"/>
      <c r="LK266" s="846"/>
      <c r="LL266" s="846"/>
      <c r="LM266" s="846"/>
      <c r="LN266" s="846"/>
      <c r="LO266" s="846"/>
      <c r="LP266" s="846"/>
      <c r="LQ266" s="846"/>
      <c r="LR266" s="846"/>
      <c r="LS266" s="846"/>
      <c r="LT266" s="846"/>
      <c r="LU266" s="846"/>
      <c r="LV266" s="846"/>
      <c r="LW266" s="846"/>
      <c r="LX266" s="846"/>
      <c r="LY266" s="846"/>
      <c r="LZ266" s="846"/>
      <c r="MA266" s="846"/>
      <c r="MB266" s="846"/>
    </row>
    <row r="267" spans="1:340" ht="30" customHeight="1" thickBot="1" x14ac:dyDescent="0.25">
      <c r="A267" s="3510"/>
      <c r="B267" s="3511"/>
      <c r="C267" s="3511"/>
      <c r="D267" s="3511"/>
      <c r="E267" s="3511"/>
      <c r="F267" s="3511"/>
      <c r="G267" s="3511"/>
      <c r="H267" s="3511"/>
      <c r="I267" s="3511"/>
      <c r="J267" s="3511"/>
      <c r="K267" s="3511"/>
      <c r="L267" s="3511"/>
      <c r="M267" s="3511"/>
      <c r="N267" s="3511"/>
      <c r="O267" s="3511"/>
      <c r="P267" s="3511"/>
      <c r="Q267" s="3512"/>
      <c r="R267" s="1007">
        <f>SUM(R12:R266)</f>
        <v>39391016154</v>
      </c>
      <c r="S267" s="1008"/>
      <c r="T267" s="1009"/>
      <c r="U267" s="1010"/>
      <c r="V267" s="1011">
        <f>SUM(V12:V266)</f>
        <v>39391016154</v>
      </c>
      <c r="W267" s="1774"/>
      <c r="X267" s="1775"/>
      <c r="Y267" s="1012"/>
      <c r="Z267" s="1012"/>
      <c r="AA267" s="1013"/>
      <c r="AB267" s="1012"/>
      <c r="AC267" s="1012"/>
      <c r="AD267" s="1012"/>
      <c r="AE267" s="1012"/>
      <c r="AF267" s="1014"/>
      <c r="AG267" s="1012"/>
      <c r="AH267" s="1013"/>
      <c r="AI267" s="1012"/>
      <c r="AJ267" s="1012"/>
      <c r="AK267" s="1013"/>
      <c r="AL267" s="1013"/>
      <c r="AM267" s="1013"/>
      <c r="AN267" s="1013"/>
      <c r="AO267" s="1015"/>
      <c r="AP267" s="1015"/>
      <c r="AQ267" s="1016"/>
    </row>
    <row r="268" spans="1:340" x14ac:dyDescent="0.2">
      <c r="V268" s="1020"/>
    </row>
    <row r="269" spans="1:340" ht="43.5" customHeight="1" x14ac:dyDescent="0.2"/>
    <row r="270" spans="1:340" ht="43.5" customHeight="1" x14ac:dyDescent="0.2">
      <c r="R270" s="2027"/>
      <c r="V270" s="1024"/>
    </row>
    <row r="271" spans="1:340" ht="43.5" customHeight="1" x14ac:dyDescent="0.25">
      <c r="K271" s="3656" t="s">
        <v>1782</v>
      </c>
      <c r="L271" s="3656"/>
      <c r="M271" s="3656"/>
      <c r="V271" s="1025"/>
    </row>
    <row r="272" spans="1:340" s="1018" customFormat="1" ht="43.5" customHeight="1" x14ac:dyDescent="0.2">
      <c r="A272" s="846"/>
      <c r="B272" s="846"/>
      <c r="C272" s="846"/>
      <c r="D272" s="846"/>
      <c r="E272" s="846"/>
      <c r="F272" s="846"/>
      <c r="G272" s="846"/>
      <c r="H272" s="846"/>
      <c r="I272" s="846"/>
      <c r="J272" s="846"/>
      <c r="K272" s="3657" t="s">
        <v>1783</v>
      </c>
      <c r="L272" s="3657"/>
      <c r="M272" s="3657"/>
      <c r="N272" s="931"/>
      <c r="O272" s="878"/>
      <c r="P272" s="1017"/>
      <c r="R272" s="931"/>
      <c r="S272" s="878"/>
      <c r="T272" s="1017"/>
      <c r="U272" s="1019"/>
      <c r="V272" s="1019"/>
      <c r="Y272" s="1021"/>
      <c r="Z272" s="1021"/>
      <c r="AA272" s="1022"/>
      <c r="AB272" s="1021"/>
      <c r="AC272" s="1021"/>
      <c r="AD272" s="1021"/>
      <c r="AE272" s="1021"/>
      <c r="AF272" s="1023"/>
      <c r="AG272" s="1021"/>
      <c r="AH272" s="1022"/>
      <c r="AI272" s="1021"/>
      <c r="AJ272" s="1021"/>
      <c r="AK272" s="1022"/>
      <c r="AL272" s="1022"/>
      <c r="AM272" s="1022"/>
      <c r="AN272" s="1022"/>
      <c r="AO272" s="846"/>
      <c r="AP272" s="846"/>
      <c r="AQ272" s="846"/>
      <c r="AR272" s="846"/>
      <c r="AS272" s="846"/>
      <c r="AT272" s="846"/>
      <c r="AU272" s="846"/>
      <c r="AV272" s="846"/>
      <c r="AW272" s="846"/>
      <c r="AX272" s="846"/>
      <c r="AY272" s="846"/>
      <c r="AZ272" s="846"/>
      <c r="BA272" s="846"/>
      <c r="BB272" s="846"/>
      <c r="BC272" s="846"/>
      <c r="BD272" s="846"/>
      <c r="BE272" s="846"/>
      <c r="BF272" s="846"/>
      <c r="BG272" s="846"/>
      <c r="BH272" s="846"/>
      <c r="BI272" s="846"/>
      <c r="BJ272" s="846"/>
      <c r="BK272" s="846"/>
      <c r="BL272" s="846"/>
      <c r="BM272" s="846"/>
      <c r="BN272" s="846"/>
      <c r="BO272" s="846"/>
      <c r="BP272" s="846"/>
      <c r="BQ272" s="846"/>
      <c r="BR272" s="846"/>
      <c r="BS272" s="846"/>
      <c r="BT272" s="846"/>
      <c r="BU272" s="846"/>
      <c r="BV272" s="846"/>
      <c r="BW272" s="846"/>
      <c r="BX272" s="846"/>
      <c r="BY272" s="846"/>
      <c r="BZ272" s="846"/>
      <c r="CA272" s="846"/>
      <c r="CB272" s="846"/>
      <c r="CC272" s="846"/>
      <c r="CD272" s="846"/>
      <c r="CE272" s="846"/>
      <c r="CF272" s="846"/>
      <c r="CG272" s="846"/>
      <c r="CH272" s="846"/>
      <c r="CI272" s="846"/>
      <c r="CJ272" s="846"/>
      <c r="CK272" s="846"/>
      <c r="CL272" s="846"/>
      <c r="CM272" s="846"/>
      <c r="CN272" s="846"/>
      <c r="CO272" s="846"/>
      <c r="CP272" s="846"/>
      <c r="CQ272" s="846"/>
      <c r="CR272" s="846"/>
      <c r="CS272" s="846"/>
      <c r="CT272" s="846"/>
      <c r="CU272" s="846"/>
      <c r="CV272" s="846"/>
      <c r="CW272" s="846"/>
      <c r="CX272" s="846"/>
      <c r="CY272" s="846"/>
      <c r="CZ272" s="846"/>
      <c r="DA272" s="846"/>
      <c r="DB272" s="846"/>
      <c r="DC272" s="846"/>
      <c r="DD272" s="846"/>
      <c r="DE272" s="846"/>
      <c r="DF272" s="846"/>
      <c r="DG272" s="846"/>
      <c r="DH272" s="846"/>
      <c r="DI272" s="846"/>
      <c r="DJ272" s="846"/>
      <c r="DK272" s="846"/>
      <c r="DL272" s="846"/>
      <c r="DM272" s="846"/>
      <c r="DN272" s="846"/>
      <c r="DO272" s="846"/>
      <c r="DP272" s="846"/>
      <c r="DQ272" s="846"/>
      <c r="DR272" s="846"/>
      <c r="DS272" s="846"/>
      <c r="DT272" s="846"/>
      <c r="DU272" s="846"/>
      <c r="DV272" s="846"/>
      <c r="DW272" s="846"/>
      <c r="DX272" s="846"/>
      <c r="DY272" s="846"/>
      <c r="DZ272" s="846"/>
      <c r="EA272" s="846"/>
      <c r="EB272" s="846"/>
      <c r="EC272" s="846"/>
      <c r="ED272" s="846"/>
      <c r="EE272" s="846"/>
      <c r="EF272" s="846"/>
      <c r="EG272" s="846"/>
      <c r="EH272" s="846"/>
      <c r="EI272" s="846"/>
      <c r="EJ272" s="846"/>
      <c r="EK272" s="846"/>
      <c r="EL272" s="846"/>
      <c r="EM272" s="846"/>
      <c r="EN272" s="846"/>
      <c r="EO272" s="846"/>
      <c r="EP272" s="846"/>
      <c r="EQ272" s="846"/>
      <c r="ER272" s="846"/>
      <c r="ES272" s="846"/>
      <c r="ET272" s="846"/>
      <c r="EU272" s="846"/>
      <c r="EV272" s="846"/>
      <c r="EW272" s="846"/>
      <c r="EX272" s="846"/>
      <c r="EY272" s="846"/>
      <c r="EZ272" s="846"/>
      <c r="FA272" s="846"/>
      <c r="FB272" s="846"/>
      <c r="FC272" s="846"/>
      <c r="FD272" s="846"/>
      <c r="FE272" s="846"/>
      <c r="FF272" s="846"/>
      <c r="FG272" s="846"/>
      <c r="FH272" s="846"/>
      <c r="FI272" s="846"/>
      <c r="FJ272" s="846"/>
      <c r="FK272" s="846"/>
      <c r="FL272" s="846"/>
      <c r="FM272" s="846"/>
      <c r="FN272" s="846"/>
      <c r="FO272" s="846"/>
      <c r="FP272" s="846"/>
      <c r="FQ272" s="846"/>
      <c r="FR272" s="846"/>
      <c r="FS272" s="846"/>
      <c r="FT272" s="846"/>
      <c r="FU272" s="846"/>
      <c r="FV272" s="846"/>
      <c r="FW272" s="846"/>
      <c r="FX272" s="846"/>
      <c r="FY272" s="846"/>
      <c r="FZ272" s="846"/>
      <c r="GA272" s="846"/>
      <c r="GB272" s="846"/>
      <c r="GC272" s="846"/>
      <c r="GD272" s="846"/>
      <c r="GE272" s="846"/>
      <c r="GF272" s="846"/>
      <c r="GG272" s="846"/>
      <c r="GH272" s="846"/>
      <c r="GI272" s="846"/>
      <c r="GJ272" s="846"/>
      <c r="GK272" s="846"/>
      <c r="GL272" s="846"/>
      <c r="GM272" s="846"/>
      <c r="GN272" s="846"/>
      <c r="GO272" s="846"/>
      <c r="GP272" s="846"/>
      <c r="GQ272" s="846"/>
      <c r="GR272" s="846"/>
      <c r="GS272" s="846"/>
      <c r="GT272" s="846"/>
      <c r="GU272" s="846"/>
      <c r="GV272" s="846"/>
      <c r="GW272" s="846"/>
      <c r="GX272" s="846"/>
      <c r="GY272" s="846"/>
      <c r="GZ272" s="846"/>
      <c r="HA272" s="846"/>
      <c r="HB272" s="846"/>
      <c r="HC272" s="846"/>
      <c r="HD272" s="846"/>
      <c r="HE272" s="846"/>
      <c r="HF272" s="846"/>
      <c r="HG272" s="846"/>
      <c r="HH272" s="846"/>
      <c r="HI272" s="846"/>
      <c r="HJ272" s="846"/>
      <c r="HK272" s="846"/>
      <c r="HL272" s="846"/>
      <c r="HM272" s="846"/>
      <c r="HN272" s="846"/>
      <c r="HO272" s="846"/>
      <c r="HP272" s="846"/>
      <c r="HQ272" s="846"/>
      <c r="HR272" s="846"/>
      <c r="HS272" s="846"/>
      <c r="HT272" s="846"/>
      <c r="HU272" s="846"/>
      <c r="HV272" s="846"/>
      <c r="HW272" s="846"/>
      <c r="HX272" s="846"/>
      <c r="HY272" s="846"/>
      <c r="HZ272" s="846"/>
      <c r="IA272" s="846"/>
      <c r="IB272" s="846"/>
      <c r="IC272" s="846"/>
      <c r="ID272" s="846"/>
      <c r="IE272" s="846"/>
      <c r="IF272" s="846"/>
      <c r="IG272" s="846"/>
      <c r="IH272" s="846"/>
      <c r="II272" s="846"/>
      <c r="IJ272" s="846"/>
      <c r="IK272" s="846"/>
      <c r="IL272" s="846"/>
      <c r="IM272" s="846"/>
      <c r="IN272" s="846"/>
      <c r="IO272" s="846"/>
      <c r="IP272" s="846"/>
      <c r="IQ272" s="846"/>
      <c r="IR272" s="846"/>
      <c r="IS272" s="846"/>
      <c r="IT272" s="846"/>
      <c r="IU272" s="846"/>
      <c r="IV272" s="846"/>
      <c r="IW272" s="846"/>
      <c r="IX272" s="846"/>
      <c r="IY272" s="846"/>
      <c r="IZ272" s="846"/>
      <c r="JA272" s="846"/>
      <c r="JB272" s="846"/>
      <c r="JC272" s="846"/>
      <c r="JD272" s="846"/>
      <c r="JE272" s="846"/>
      <c r="JF272" s="846"/>
      <c r="JG272" s="846"/>
      <c r="JH272" s="846"/>
      <c r="JI272" s="846"/>
      <c r="JJ272" s="846"/>
      <c r="JK272" s="846"/>
      <c r="JL272" s="846"/>
      <c r="JM272" s="846"/>
      <c r="JN272" s="846"/>
      <c r="JO272" s="846"/>
      <c r="JP272" s="846"/>
      <c r="JQ272" s="846"/>
      <c r="JR272" s="846"/>
      <c r="JS272" s="846"/>
      <c r="JT272" s="846"/>
      <c r="JU272" s="846"/>
      <c r="JV272" s="846"/>
      <c r="JW272" s="846"/>
      <c r="JX272" s="846"/>
      <c r="JY272" s="846"/>
      <c r="JZ272" s="846"/>
      <c r="KA272" s="846"/>
      <c r="KB272" s="846"/>
      <c r="KC272" s="846"/>
      <c r="KD272" s="846"/>
      <c r="KE272" s="846"/>
      <c r="KF272" s="846"/>
      <c r="KG272" s="846"/>
      <c r="KH272" s="846"/>
      <c r="KI272" s="846"/>
      <c r="KJ272" s="846"/>
      <c r="KK272" s="846"/>
      <c r="KL272" s="846"/>
      <c r="KM272" s="846"/>
      <c r="KN272" s="846"/>
      <c r="KO272" s="846"/>
      <c r="KP272" s="846"/>
      <c r="KQ272" s="846"/>
      <c r="KR272" s="846"/>
      <c r="KS272" s="846"/>
      <c r="KT272" s="846"/>
      <c r="KU272" s="846"/>
      <c r="KV272" s="846"/>
      <c r="KW272" s="846"/>
      <c r="KX272" s="846"/>
      <c r="KY272" s="846"/>
      <c r="KZ272" s="846"/>
      <c r="LA272" s="846"/>
      <c r="LB272" s="846"/>
      <c r="LC272" s="846"/>
      <c r="LD272" s="846"/>
      <c r="LE272" s="846"/>
      <c r="LF272" s="846"/>
      <c r="LG272" s="846"/>
      <c r="LH272" s="846"/>
      <c r="LI272" s="846"/>
      <c r="LJ272" s="846"/>
      <c r="LK272" s="846"/>
      <c r="LL272" s="846"/>
      <c r="LM272" s="846"/>
      <c r="LN272" s="846"/>
      <c r="LO272" s="846"/>
      <c r="LP272" s="846"/>
      <c r="LQ272" s="846"/>
      <c r="LR272" s="846"/>
      <c r="LS272" s="846"/>
      <c r="LT272" s="846"/>
      <c r="LU272" s="846"/>
      <c r="LV272" s="846"/>
      <c r="LW272" s="846"/>
      <c r="LX272" s="846"/>
      <c r="LY272" s="846"/>
      <c r="LZ272" s="846"/>
      <c r="MA272" s="846"/>
      <c r="MB272" s="846"/>
    </row>
    <row r="273" spans="1:340" s="1018" customFormat="1" ht="43.5" customHeight="1" x14ac:dyDescent="0.2">
      <c r="A273" s="846"/>
      <c r="B273" s="846"/>
      <c r="C273" s="846"/>
      <c r="D273" s="846"/>
      <c r="E273" s="846"/>
      <c r="F273" s="846"/>
      <c r="G273" s="846"/>
      <c r="H273" s="846"/>
      <c r="I273" s="846"/>
      <c r="J273" s="846"/>
      <c r="K273" s="1017"/>
      <c r="L273" s="878"/>
      <c r="M273" s="878"/>
      <c r="N273" s="931"/>
      <c r="O273" s="878"/>
      <c r="P273" s="1017"/>
      <c r="R273" s="931"/>
      <c r="S273" s="878"/>
      <c r="T273" s="1017"/>
      <c r="U273" s="1019"/>
      <c r="V273" s="1025"/>
      <c r="Y273" s="1021"/>
      <c r="Z273" s="1021"/>
      <c r="AA273" s="1022"/>
      <c r="AB273" s="1021"/>
      <c r="AC273" s="1021"/>
      <c r="AD273" s="1021"/>
      <c r="AE273" s="1021"/>
      <c r="AF273" s="1023"/>
      <c r="AG273" s="1021"/>
      <c r="AH273" s="1022"/>
      <c r="AI273" s="1021"/>
      <c r="AJ273" s="1021"/>
      <c r="AK273" s="1022"/>
      <c r="AL273" s="1022"/>
      <c r="AM273" s="1022"/>
      <c r="AN273" s="1022"/>
      <c r="AO273" s="846"/>
      <c r="AP273" s="846"/>
      <c r="AQ273" s="846"/>
      <c r="AR273" s="846"/>
      <c r="AS273" s="846"/>
      <c r="AT273" s="846"/>
      <c r="AU273" s="846"/>
      <c r="AV273" s="846"/>
      <c r="AW273" s="846"/>
      <c r="AX273" s="846"/>
      <c r="AY273" s="846"/>
      <c r="AZ273" s="846"/>
      <c r="BA273" s="846"/>
      <c r="BB273" s="846"/>
      <c r="BC273" s="846"/>
      <c r="BD273" s="846"/>
      <c r="BE273" s="846"/>
      <c r="BF273" s="846"/>
      <c r="BG273" s="846"/>
      <c r="BH273" s="846"/>
      <c r="BI273" s="846"/>
      <c r="BJ273" s="846"/>
      <c r="BK273" s="846"/>
      <c r="BL273" s="846"/>
      <c r="BM273" s="846"/>
      <c r="BN273" s="846"/>
      <c r="BO273" s="846"/>
      <c r="BP273" s="846"/>
      <c r="BQ273" s="846"/>
      <c r="BR273" s="846"/>
      <c r="BS273" s="846"/>
      <c r="BT273" s="846"/>
      <c r="BU273" s="846"/>
      <c r="BV273" s="846"/>
      <c r="BW273" s="846"/>
      <c r="BX273" s="846"/>
      <c r="BY273" s="846"/>
      <c r="BZ273" s="846"/>
      <c r="CA273" s="846"/>
      <c r="CB273" s="846"/>
      <c r="CC273" s="846"/>
      <c r="CD273" s="846"/>
      <c r="CE273" s="846"/>
      <c r="CF273" s="846"/>
      <c r="CG273" s="846"/>
      <c r="CH273" s="846"/>
      <c r="CI273" s="846"/>
      <c r="CJ273" s="846"/>
      <c r="CK273" s="846"/>
      <c r="CL273" s="846"/>
      <c r="CM273" s="846"/>
      <c r="CN273" s="846"/>
      <c r="CO273" s="846"/>
      <c r="CP273" s="846"/>
      <c r="CQ273" s="846"/>
      <c r="CR273" s="846"/>
      <c r="CS273" s="846"/>
      <c r="CT273" s="846"/>
      <c r="CU273" s="846"/>
      <c r="CV273" s="846"/>
      <c r="CW273" s="846"/>
      <c r="CX273" s="846"/>
      <c r="CY273" s="846"/>
      <c r="CZ273" s="846"/>
      <c r="DA273" s="846"/>
      <c r="DB273" s="846"/>
      <c r="DC273" s="846"/>
      <c r="DD273" s="846"/>
      <c r="DE273" s="846"/>
      <c r="DF273" s="846"/>
      <c r="DG273" s="846"/>
      <c r="DH273" s="846"/>
      <c r="DI273" s="846"/>
      <c r="DJ273" s="846"/>
      <c r="DK273" s="846"/>
      <c r="DL273" s="846"/>
      <c r="DM273" s="846"/>
      <c r="DN273" s="846"/>
      <c r="DO273" s="846"/>
      <c r="DP273" s="846"/>
      <c r="DQ273" s="846"/>
      <c r="DR273" s="846"/>
      <c r="DS273" s="846"/>
      <c r="DT273" s="846"/>
      <c r="DU273" s="846"/>
      <c r="DV273" s="846"/>
      <c r="DW273" s="846"/>
      <c r="DX273" s="846"/>
      <c r="DY273" s="846"/>
      <c r="DZ273" s="846"/>
      <c r="EA273" s="846"/>
      <c r="EB273" s="846"/>
      <c r="EC273" s="846"/>
      <c r="ED273" s="846"/>
      <c r="EE273" s="846"/>
      <c r="EF273" s="846"/>
      <c r="EG273" s="846"/>
      <c r="EH273" s="846"/>
      <c r="EI273" s="846"/>
      <c r="EJ273" s="846"/>
      <c r="EK273" s="846"/>
      <c r="EL273" s="846"/>
      <c r="EM273" s="846"/>
      <c r="EN273" s="846"/>
      <c r="EO273" s="846"/>
      <c r="EP273" s="846"/>
      <c r="EQ273" s="846"/>
      <c r="ER273" s="846"/>
      <c r="ES273" s="846"/>
      <c r="ET273" s="846"/>
      <c r="EU273" s="846"/>
      <c r="EV273" s="846"/>
      <c r="EW273" s="846"/>
      <c r="EX273" s="846"/>
      <c r="EY273" s="846"/>
      <c r="EZ273" s="846"/>
      <c r="FA273" s="846"/>
      <c r="FB273" s="846"/>
      <c r="FC273" s="846"/>
      <c r="FD273" s="846"/>
      <c r="FE273" s="846"/>
      <c r="FF273" s="846"/>
      <c r="FG273" s="846"/>
      <c r="FH273" s="846"/>
      <c r="FI273" s="846"/>
      <c r="FJ273" s="846"/>
      <c r="FK273" s="846"/>
      <c r="FL273" s="846"/>
      <c r="FM273" s="846"/>
      <c r="FN273" s="846"/>
      <c r="FO273" s="846"/>
      <c r="FP273" s="846"/>
      <c r="FQ273" s="846"/>
      <c r="FR273" s="846"/>
      <c r="FS273" s="846"/>
      <c r="FT273" s="846"/>
      <c r="FU273" s="846"/>
      <c r="FV273" s="846"/>
      <c r="FW273" s="846"/>
      <c r="FX273" s="846"/>
      <c r="FY273" s="846"/>
      <c r="FZ273" s="846"/>
      <c r="GA273" s="846"/>
      <c r="GB273" s="846"/>
      <c r="GC273" s="846"/>
      <c r="GD273" s="846"/>
      <c r="GE273" s="846"/>
      <c r="GF273" s="846"/>
      <c r="GG273" s="846"/>
      <c r="GH273" s="846"/>
      <c r="GI273" s="846"/>
      <c r="GJ273" s="846"/>
      <c r="GK273" s="846"/>
      <c r="GL273" s="846"/>
      <c r="GM273" s="846"/>
      <c r="GN273" s="846"/>
      <c r="GO273" s="846"/>
      <c r="GP273" s="846"/>
      <c r="GQ273" s="846"/>
      <c r="GR273" s="846"/>
      <c r="GS273" s="846"/>
      <c r="GT273" s="846"/>
      <c r="GU273" s="846"/>
      <c r="GV273" s="846"/>
      <c r="GW273" s="846"/>
      <c r="GX273" s="846"/>
      <c r="GY273" s="846"/>
      <c r="GZ273" s="846"/>
      <c r="HA273" s="846"/>
      <c r="HB273" s="846"/>
      <c r="HC273" s="846"/>
      <c r="HD273" s="846"/>
      <c r="HE273" s="846"/>
      <c r="HF273" s="846"/>
      <c r="HG273" s="846"/>
      <c r="HH273" s="846"/>
      <c r="HI273" s="846"/>
      <c r="HJ273" s="846"/>
      <c r="HK273" s="846"/>
      <c r="HL273" s="846"/>
      <c r="HM273" s="846"/>
      <c r="HN273" s="846"/>
      <c r="HO273" s="846"/>
      <c r="HP273" s="846"/>
      <c r="HQ273" s="846"/>
      <c r="HR273" s="846"/>
      <c r="HS273" s="846"/>
      <c r="HT273" s="846"/>
      <c r="HU273" s="846"/>
      <c r="HV273" s="846"/>
      <c r="HW273" s="846"/>
      <c r="HX273" s="846"/>
      <c r="HY273" s="846"/>
      <c r="HZ273" s="846"/>
      <c r="IA273" s="846"/>
      <c r="IB273" s="846"/>
      <c r="IC273" s="846"/>
      <c r="ID273" s="846"/>
      <c r="IE273" s="846"/>
      <c r="IF273" s="846"/>
      <c r="IG273" s="846"/>
      <c r="IH273" s="846"/>
      <c r="II273" s="846"/>
      <c r="IJ273" s="846"/>
      <c r="IK273" s="846"/>
      <c r="IL273" s="846"/>
      <c r="IM273" s="846"/>
      <c r="IN273" s="846"/>
      <c r="IO273" s="846"/>
      <c r="IP273" s="846"/>
      <c r="IQ273" s="846"/>
      <c r="IR273" s="846"/>
      <c r="IS273" s="846"/>
      <c r="IT273" s="846"/>
      <c r="IU273" s="846"/>
      <c r="IV273" s="846"/>
      <c r="IW273" s="846"/>
      <c r="IX273" s="846"/>
      <c r="IY273" s="846"/>
      <c r="IZ273" s="846"/>
      <c r="JA273" s="846"/>
      <c r="JB273" s="846"/>
      <c r="JC273" s="846"/>
      <c r="JD273" s="846"/>
      <c r="JE273" s="846"/>
      <c r="JF273" s="846"/>
      <c r="JG273" s="846"/>
      <c r="JH273" s="846"/>
      <c r="JI273" s="846"/>
      <c r="JJ273" s="846"/>
      <c r="JK273" s="846"/>
      <c r="JL273" s="846"/>
      <c r="JM273" s="846"/>
      <c r="JN273" s="846"/>
      <c r="JO273" s="846"/>
      <c r="JP273" s="846"/>
      <c r="JQ273" s="846"/>
      <c r="JR273" s="846"/>
      <c r="JS273" s="846"/>
      <c r="JT273" s="846"/>
      <c r="JU273" s="846"/>
      <c r="JV273" s="846"/>
      <c r="JW273" s="846"/>
      <c r="JX273" s="846"/>
      <c r="JY273" s="846"/>
      <c r="JZ273" s="846"/>
      <c r="KA273" s="846"/>
      <c r="KB273" s="846"/>
      <c r="KC273" s="846"/>
      <c r="KD273" s="846"/>
      <c r="KE273" s="846"/>
      <c r="KF273" s="846"/>
      <c r="KG273" s="846"/>
      <c r="KH273" s="846"/>
      <c r="KI273" s="846"/>
      <c r="KJ273" s="846"/>
      <c r="KK273" s="846"/>
      <c r="KL273" s="846"/>
      <c r="KM273" s="846"/>
      <c r="KN273" s="846"/>
      <c r="KO273" s="846"/>
      <c r="KP273" s="846"/>
      <c r="KQ273" s="846"/>
      <c r="KR273" s="846"/>
      <c r="KS273" s="846"/>
      <c r="KT273" s="846"/>
      <c r="KU273" s="846"/>
      <c r="KV273" s="846"/>
      <c r="KW273" s="846"/>
      <c r="KX273" s="846"/>
      <c r="KY273" s="846"/>
      <c r="KZ273" s="846"/>
      <c r="LA273" s="846"/>
      <c r="LB273" s="846"/>
      <c r="LC273" s="846"/>
      <c r="LD273" s="846"/>
      <c r="LE273" s="846"/>
      <c r="LF273" s="846"/>
      <c r="LG273" s="846"/>
      <c r="LH273" s="846"/>
      <c r="LI273" s="846"/>
      <c r="LJ273" s="846"/>
      <c r="LK273" s="846"/>
      <c r="LL273" s="846"/>
      <c r="LM273" s="846"/>
      <c r="LN273" s="846"/>
      <c r="LO273" s="846"/>
      <c r="LP273" s="846"/>
      <c r="LQ273" s="846"/>
      <c r="LR273" s="846"/>
      <c r="LS273" s="846"/>
      <c r="LT273" s="846"/>
      <c r="LU273" s="846"/>
      <c r="LV273" s="846"/>
      <c r="LW273" s="846"/>
      <c r="LX273" s="846"/>
      <c r="LY273" s="846"/>
      <c r="LZ273" s="846"/>
      <c r="MA273" s="846"/>
      <c r="MB273" s="846"/>
    </row>
    <row r="274" spans="1:340" s="1018" customFormat="1" ht="43.5" customHeight="1" x14ac:dyDescent="0.2">
      <c r="A274" s="846"/>
      <c r="B274" s="846"/>
      <c r="C274" s="846"/>
      <c r="D274" s="846"/>
      <c r="E274" s="846"/>
      <c r="F274" s="846"/>
      <c r="G274" s="846"/>
      <c r="H274" s="846"/>
      <c r="I274" s="846"/>
      <c r="J274" s="846"/>
      <c r="K274" s="1017"/>
      <c r="L274" s="878"/>
      <c r="M274" s="878"/>
      <c r="N274" s="931"/>
      <c r="O274" s="878"/>
      <c r="P274" s="1017"/>
      <c r="R274" s="931"/>
      <c r="S274" s="878"/>
      <c r="T274" s="1017"/>
      <c r="U274" s="1019"/>
      <c r="V274" s="1019"/>
      <c r="Y274" s="1021"/>
      <c r="Z274" s="1021"/>
      <c r="AA274" s="1022"/>
      <c r="AB274" s="1021"/>
      <c r="AC274" s="1021"/>
      <c r="AD274" s="1021"/>
      <c r="AE274" s="1021"/>
      <c r="AF274" s="1023"/>
      <c r="AG274" s="1021"/>
      <c r="AH274" s="1022"/>
      <c r="AI274" s="1021"/>
      <c r="AJ274" s="1021"/>
      <c r="AK274" s="1022"/>
      <c r="AL274" s="1022"/>
      <c r="AM274" s="1022"/>
      <c r="AN274" s="1022"/>
      <c r="AO274" s="846"/>
      <c r="AP274" s="846"/>
      <c r="AQ274" s="846"/>
      <c r="AR274" s="846"/>
      <c r="AS274" s="846"/>
      <c r="AT274" s="846"/>
      <c r="AU274" s="846"/>
      <c r="AV274" s="846"/>
      <c r="AW274" s="846"/>
      <c r="AX274" s="846"/>
      <c r="AY274" s="846"/>
      <c r="AZ274" s="846"/>
      <c r="BA274" s="846"/>
      <c r="BB274" s="846"/>
      <c r="BC274" s="846"/>
      <c r="BD274" s="846"/>
      <c r="BE274" s="846"/>
      <c r="BF274" s="846"/>
      <c r="BG274" s="846"/>
      <c r="BH274" s="846"/>
      <c r="BI274" s="846"/>
      <c r="BJ274" s="846"/>
      <c r="BK274" s="846"/>
      <c r="BL274" s="846"/>
      <c r="BM274" s="846"/>
      <c r="BN274" s="846"/>
      <c r="BO274" s="846"/>
      <c r="BP274" s="846"/>
      <c r="BQ274" s="846"/>
      <c r="BR274" s="846"/>
      <c r="BS274" s="846"/>
      <c r="BT274" s="846"/>
      <c r="BU274" s="846"/>
      <c r="BV274" s="846"/>
      <c r="BW274" s="846"/>
      <c r="BX274" s="846"/>
      <c r="BY274" s="846"/>
      <c r="BZ274" s="846"/>
      <c r="CA274" s="846"/>
      <c r="CB274" s="846"/>
      <c r="CC274" s="846"/>
      <c r="CD274" s="846"/>
      <c r="CE274" s="846"/>
      <c r="CF274" s="846"/>
      <c r="CG274" s="846"/>
      <c r="CH274" s="846"/>
      <c r="CI274" s="846"/>
      <c r="CJ274" s="846"/>
      <c r="CK274" s="846"/>
      <c r="CL274" s="846"/>
      <c r="CM274" s="846"/>
      <c r="CN274" s="846"/>
      <c r="CO274" s="846"/>
      <c r="CP274" s="846"/>
      <c r="CQ274" s="846"/>
      <c r="CR274" s="846"/>
      <c r="CS274" s="846"/>
      <c r="CT274" s="846"/>
      <c r="CU274" s="846"/>
      <c r="CV274" s="846"/>
      <c r="CW274" s="846"/>
      <c r="CX274" s="846"/>
      <c r="CY274" s="846"/>
      <c r="CZ274" s="846"/>
      <c r="DA274" s="846"/>
      <c r="DB274" s="846"/>
      <c r="DC274" s="846"/>
      <c r="DD274" s="846"/>
      <c r="DE274" s="846"/>
      <c r="DF274" s="846"/>
      <c r="DG274" s="846"/>
      <c r="DH274" s="846"/>
      <c r="DI274" s="846"/>
      <c r="DJ274" s="846"/>
      <c r="DK274" s="846"/>
      <c r="DL274" s="846"/>
      <c r="DM274" s="846"/>
      <c r="DN274" s="846"/>
      <c r="DO274" s="846"/>
      <c r="DP274" s="846"/>
      <c r="DQ274" s="846"/>
      <c r="DR274" s="846"/>
      <c r="DS274" s="846"/>
      <c r="DT274" s="846"/>
      <c r="DU274" s="846"/>
      <c r="DV274" s="846"/>
      <c r="DW274" s="846"/>
      <c r="DX274" s="846"/>
      <c r="DY274" s="846"/>
      <c r="DZ274" s="846"/>
      <c r="EA274" s="846"/>
      <c r="EB274" s="846"/>
      <c r="EC274" s="846"/>
      <c r="ED274" s="846"/>
      <c r="EE274" s="846"/>
      <c r="EF274" s="846"/>
      <c r="EG274" s="846"/>
      <c r="EH274" s="846"/>
      <c r="EI274" s="846"/>
      <c r="EJ274" s="846"/>
      <c r="EK274" s="846"/>
      <c r="EL274" s="846"/>
      <c r="EM274" s="846"/>
      <c r="EN274" s="846"/>
      <c r="EO274" s="846"/>
      <c r="EP274" s="846"/>
      <c r="EQ274" s="846"/>
      <c r="ER274" s="846"/>
      <c r="ES274" s="846"/>
      <c r="ET274" s="846"/>
      <c r="EU274" s="846"/>
      <c r="EV274" s="846"/>
      <c r="EW274" s="846"/>
      <c r="EX274" s="846"/>
      <c r="EY274" s="846"/>
      <c r="EZ274" s="846"/>
      <c r="FA274" s="846"/>
      <c r="FB274" s="846"/>
      <c r="FC274" s="846"/>
      <c r="FD274" s="846"/>
      <c r="FE274" s="846"/>
      <c r="FF274" s="846"/>
      <c r="FG274" s="846"/>
      <c r="FH274" s="846"/>
      <c r="FI274" s="846"/>
      <c r="FJ274" s="846"/>
      <c r="FK274" s="846"/>
      <c r="FL274" s="846"/>
      <c r="FM274" s="846"/>
      <c r="FN274" s="846"/>
      <c r="FO274" s="846"/>
      <c r="FP274" s="846"/>
      <c r="FQ274" s="846"/>
      <c r="FR274" s="846"/>
      <c r="FS274" s="846"/>
      <c r="FT274" s="846"/>
      <c r="FU274" s="846"/>
      <c r="FV274" s="846"/>
      <c r="FW274" s="846"/>
      <c r="FX274" s="846"/>
      <c r="FY274" s="846"/>
      <c r="FZ274" s="846"/>
      <c r="GA274" s="846"/>
      <c r="GB274" s="846"/>
      <c r="GC274" s="846"/>
      <c r="GD274" s="846"/>
      <c r="GE274" s="846"/>
      <c r="GF274" s="846"/>
      <c r="GG274" s="846"/>
      <c r="GH274" s="846"/>
      <c r="GI274" s="846"/>
      <c r="GJ274" s="846"/>
      <c r="GK274" s="846"/>
      <c r="GL274" s="846"/>
      <c r="GM274" s="846"/>
      <c r="GN274" s="846"/>
      <c r="GO274" s="846"/>
      <c r="GP274" s="846"/>
      <c r="GQ274" s="846"/>
      <c r="GR274" s="846"/>
      <c r="GS274" s="846"/>
      <c r="GT274" s="846"/>
      <c r="GU274" s="846"/>
      <c r="GV274" s="846"/>
      <c r="GW274" s="846"/>
      <c r="GX274" s="846"/>
      <c r="GY274" s="846"/>
      <c r="GZ274" s="846"/>
      <c r="HA274" s="846"/>
      <c r="HB274" s="846"/>
      <c r="HC274" s="846"/>
      <c r="HD274" s="846"/>
      <c r="HE274" s="846"/>
      <c r="HF274" s="846"/>
      <c r="HG274" s="846"/>
      <c r="HH274" s="846"/>
      <c r="HI274" s="846"/>
      <c r="HJ274" s="846"/>
      <c r="HK274" s="846"/>
      <c r="HL274" s="846"/>
      <c r="HM274" s="846"/>
      <c r="HN274" s="846"/>
      <c r="HO274" s="846"/>
      <c r="HP274" s="846"/>
      <c r="HQ274" s="846"/>
      <c r="HR274" s="846"/>
      <c r="HS274" s="846"/>
      <c r="HT274" s="846"/>
      <c r="HU274" s="846"/>
      <c r="HV274" s="846"/>
      <c r="HW274" s="846"/>
      <c r="HX274" s="846"/>
      <c r="HY274" s="846"/>
      <c r="HZ274" s="846"/>
      <c r="IA274" s="846"/>
      <c r="IB274" s="846"/>
      <c r="IC274" s="846"/>
      <c r="ID274" s="846"/>
      <c r="IE274" s="846"/>
      <c r="IF274" s="846"/>
      <c r="IG274" s="846"/>
      <c r="IH274" s="846"/>
      <c r="II274" s="846"/>
      <c r="IJ274" s="846"/>
      <c r="IK274" s="846"/>
      <c r="IL274" s="846"/>
      <c r="IM274" s="846"/>
      <c r="IN274" s="846"/>
      <c r="IO274" s="846"/>
      <c r="IP274" s="846"/>
      <c r="IQ274" s="846"/>
      <c r="IR274" s="846"/>
      <c r="IS274" s="846"/>
      <c r="IT274" s="846"/>
      <c r="IU274" s="846"/>
      <c r="IV274" s="846"/>
      <c r="IW274" s="846"/>
      <c r="IX274" s="846"/>
      <c r="IY274" s="846"/>
      <c r="IZ274" s="846"/>
      <c r="JA274" s="846"/>
      <c r="JB274" s="846"/>
      <c r="JC274" s="846"/>
      <c r="JD274" s="846"/>
      <c r="JE274" s="846"/>
      <c r="JF274" s="846"/>
      <c r="JG274" s="846"/>
      <c r="JH274" s="846"/>
      <c r="JI274" s="846"/>
      <c r="JJ274" s="846"/>
      <c r="JK274" s="846"/>
      <c r="JL274" s="846"/>
      <c r="JM274" s="846"/>
      <c r="JN274" s="846"/>
      <c r="JO274" s="846"/>
      <c r="JP274" s="846"/>
      <c r="JQ274" s="846"/>
      <c r="JR274" s="846"/>
      <c r="JS274" s="846"/>
      <c r="JT274" s="846"/>
      <c r="JU274" s="846"/>
      <c r="JV274" s="846"/>
      <c r="JW274" s="846"/>
      <c r="JX274" s="846"/>
      <c r="JY274" s="846"/>
      <c r="JZ274" s="846"/>
      <c r="KA274" s="846"/>
      <c r="KB274" s="846"/>
      <c r="KC274" s="846"/>
      <c r="KD274" s="846"/>
      <c r="KE274" s="846"/>
      <c r="KF274" s="846"/>
      <c r="KG274" s="846"/>
      <c r="KH274" s="846"/>
      <c r="KI274" s="846"/>
      <c r="KJ274" s="846"/>
      <c r="KK274" s="846"/>
      <c r="KL274" s="846"/>
      <c r="KM274" s="846"/>
      <c r="KN274" s="846"/>
      <c r="KO274" s="846"/>
      <c r="KP274" s="846"/>
      <c r="KQ274" s="846"/>
      <c r="KR274" s="846"/>
      <c r="KS274" s="846"/>
      <c r="KT274" s="846"/>
      <c r="KU274" s="846"/>
      <c r="KV274" s="846"/>
      <c r="KW274" s="846"/>
      <c r="KX274" s="846"/>
      <c r="KY274" s="846"/>
      <c r="KZ274" s="846"/>
      <c r="LA274" s="846"/>
      <c r="LB274" s="846"/>
      <c r="LC274" s="846"/>
      <c r="LD274" s="846"/>
      <c r="LE274" s="846"/>
      <c r="LF274" s="846"/>
      <c r="LG274" s="846"/>
      <c r="LH274" s="846"/>
      <c r="LI274" s="846"/>
      <c r="LJ274" s="846"/>
      <c r="LK274" s="846"/>
      <c r="LL274" s="846"/>
      <c r="LM274" s="846"/>
      <c r="LN274" s="846"/>
      <c r="LO274" s="846"/>
      <c r="LP274" s="846"/>
      <c r="LQ274" s="846"/>
      <c r="LR274" s="846"/>
      <c r="LS274" s="846"/>
      <c r="LT274" s="846"/>
      <c r="LU274" s="846"/>
      <c r="LV274" s="846"/>
      <c r="LW274" s="846"/>
      <c r="LX274" s="846"/>
      <c r="LY274" s="846"/>
      <c r="LZ274" s="846"/>
      <c r="MA274" s="846"/>
      <c r="MB274" s="846"/>
    </row>
  </sheetData>
  <mergeCells count="878">
    <mergeCell ref="K271:M271"/>
    <mergeCell ref="K272:M272"/>
    <mergeCell ref="U105:U106"/>
    <mergeCell ref="U108:U109"/>
    <mergeCell ref="J222:J225"/>
    <mergeCell ref="K222:K225"/>
    <mergeCell ref="L222:L225"/>
    <mergeCell ref="M222:M225"/>
    <mergeCell ref="Q222:Q225"/>
    <mergeCell ref="T222:T225"/>
    <mergeCell ref="U222:U225"/>
    <mergeCell ref="S105:S116"/>
    <mergeCell ref="J127:J129"/>
    <mergeCell ref="K127:K129"/>
    <mergeCell ref="L127:L129"/>
    <mergeCell ref="N135:N145"/>
    <mergeCell ref="O135:O145"/>
    <mergeCell ref="P135:P145"/>
    <mergeCell ref="Q135:Q140"/>
    <mergeCell ref="R135:R145"/>
    <mergeCell ref="S135:S145"/>
    <mergeCell ref="S127:S133"/>
    <mergeCell ref="J117:J125"/>
    <mergeCell ref="K117:K125"/>
    <mergeCell ref="A1:AO4"/>
    <mergeCell ref="A5:O6"/>
    <mergeCell ref="P5:AQ6"/>
    <mergeCell ref="A7:A8"/>
    <mergeCell ref="B7:C8"/>
    <mergeCell ref="D7:D8"/>
    <mergeCell ref="E7:F8"/>
    <mergeCell ref="G7:G8"/>
    <mergeCell ref="H7:I8"/>
    <mergeCell ref="J7:J8"/>
    <mergeCell ref="AN7:AN8"/>
    <mergeCell ref="AO7:AO8"/>
    <mergeCell ref="AP7:AP8"/>
    <mergeCell ref="AQ7:AQ8"/>
    <mergeCell ref="AA7:AD7"/>
    <mergeCell ref="AE7:AJ7"/>
    <mergeCell ref="AK7:AM7"/>
    <mergeCell ref="AC12:AC30"/>
    <mergeCell ref="AD12:AD30"/>
    <mergeCell ref="AE12:AE30"/>
    <mergeCell ref="AF12:AF30"/>
    <mergeCell ref="AG12:AG30"/>
    <mergeCell ref="AH12:AH30"/>
    <mergeCell ref="A10:C10"/>
    <mergeCell ref="W7:W8"/>
    <mergeCell ref="X7:X8"/>
    <mergeCell ref="Y7:Z7"/>
    <mergeCell ref="Q7:Q8"/>
    <mergeCell ref="R7:R8"/>
    <mergeCell ref="S7:S8"/>
    <mergeCell ref="T7:T8"/>
    <mergeCell ref="U7:U8"/>
    <mergeCell ref="V7:V8"/>
    <mergeCell ref="K7:K8"/>
    <mergeCell ref="L7:L8"/>
    <mergeCell ref="M7:M8"/>
    <mergeCell ref="N7:N8"/>
    <mergeCell ref="O7:O8"/>
    <mergeCell ref="P7:P8"/>
    <mergeCell ref="J12:J18"/>
    <mergeCell ref="K12:K18"/>
    <mergeCell ref="M38:M41"/>
    <mergeCell ref="N38:N63"/>
    <mergeCell ref="O38:O63"/>
    <mergeCell ref="X33:X36"/>
    <mergeCell ref="Y33:Y36"/>
    <mergeCell ref="Z33:Z36"/>
    <mergeCell ref="AA33:AA36"/>
    <mergeCell ref="AB33:AB36"/>
    <mergeCell ref="S12:S30"/>
    <mergeCell ref="T12:T18"/>
    <mergeCell ref="X12:X30"/>
    <mergeCell ref="Y12:Y30"/>
    <mergeCell ref="Z12:Z30"/>
    <mergeCell ref="AA12:AA30"/>
    <mergeCell ref="AB12:AB30"/>
    <mergeCell ref="T19:T23"/>
    <mergeCell ref="T24:T30"/>
    <mergeCell ref="N33:N36"/>
    <mergeCell ref="O33:O36"/>
    <mergeCell ref="P33:P36"/>
    <mergeCell ref="R33:R36"/>
    <mergeCell ref="S33:S36"/>
    <mergeCell ref="AK65:AK83"/>
    <mergeCell ref="AL65:AL83"/>
    <mergeCell ref="AM65:AM83"/>
    <mergeCell ref="AN65:AN83"/>
    <mergeCell ref="AO65:AO83"/>
    <mergeCell ref="AP65:AP83"/>
    <mergeCell ref="AQ65:AQ83"/>
    <mergeCell ref="J47:J58"/>
    <mergeCell ref="K47:K58"/>
    <mergeCell ref="L47:L58"/>
    <mergeCell ref="Q47:Q58"/>
    <mergeCell ref="P38:P63"/>
    <mergeCell ref="Q38:Q41"/>
    <mergeCell ref="R38:R63"/>
    <mergeCell ref="S38:S63"/>
    <mergeCell ref="T38:T46"/>
    <mergeCell ref="X38:X63"/>
    <mergeCell ref="Y38:Y63"/>
    <mergeCell ref="Z38:Z63"/>
    <mergeCell ref="AA38:AA63"/>
    <mergeCell ref="AB38:AB63"/>
    <mergeCell ref="AC38:AC63"/>
    <mergeCell ref="M47:M58"/>
    <mergeCell ref="J38:J41"/>
    <mergeCell ref="J65:J73"/>
    <mergeCell ref="K65:K73"/>
    <mergeCell ref="L65:L73"/>
    <mergeCell ref="M65:M73"/>
    <mergeCell ref="N65:N83"/>
    <mergeCell ref="O65:O83"/>
    <mergeCell ref="J74:J78"/>
    <mergeCell ref="K74:K78"/>
    <mergeCell ref="L74:L78"/>
    <mergeCell ref="M74:M78"/>
    <mergeCell ref="X85:X95"/>
    <mergeCell ref="Y85:Y95"/>
    <mergeCell ref="Z85:Z95"/>
    <mergeCell ref="AA85:AA95"/>
    <mergeCell ref="AB85:AB95"/>
    <mergeCell ref="AC85:AC95"/>
    <mergeCell ref="T97:T100"/>
    <mergeCell ref="X97:X104"/>
    <mergeCell ref="Y97:Y104"/>
    <mergeCell ref="Z97:Z104"/>
    <mergeCell ref="K105:K112"/>
    <mergeCell ref="L105:L112"/>
    <mergeCell ref="M105:M112"/>
    <mergeCell ref="N105:N116"/>
    <mergeCell ref="O105:O116"/>
    <mergeCell ref="P105:P116"/>
    <mergeCell ref="Q105:Q112"/>
    <mergeCell ref="R105:R116"/>
    <mergeCell ref="Q97:Q100"/>
    <mergeCell ref="R97:R104"/>
    <mergeCell ref="L117:L125"/>
    <mergeCell ref="M117:M125"/>
    <mergeCell ref="O117:O125"/>
    <mergeCell ref="P117:P125"/>
    <mergeCell ref="Q117:Q125"/>
    <mergeCell ref="R117:R125"/>
    <mergeCell ref="S117:S125"/>
    <mergeCell ref="T135:T140"/>
    <mergeCell ref="Y135:Y145"/>
    <mergeCell ref="T127:T129"/>
    <mergeCell ref="Y127:Y133"/>
    <mergeCell ref="Z135:Z145"/>
    <mergeCell ref="AA135:AA145"/>
    <mergeCell ref="AB135:AB145"/>
    <mergeCell ref="AC188:AC192"/>
    <mergeCell ref="AB147:AB157"/>
    <mergeCell ref="AC147:AC157"/>
    <mergeCell ref="AA159:AA186"/>
    <mergeCell ref="AB159:AB186"/>
    <mergeCell ref="AC159:AC186"/>
    <mergeCell ref="AC135:AC145"/>
    <mergeCell ref="J188:J191"/>
    <mergeCell ref="K188:K191"/>
    <mergeCell ref="L188:L190"/>
    <mergeCell ref="M188:M191"/>
    <mergeCell ref="N188:N192"/>
    <mergeCell ref="O188:O192"/>
    <mergeCell ref="R159:R186"/>
    <mergeCell ref="P188:P192"/>
    <mergeCell ref="Q188:Q191"/>
    <mergeCell ref="R188:R192"/>
    <mergeCell ref="Q179:Q186"/>
    <mergeCell ref="P159:P186"/>
    <mergeCell ref="J159:J164"/>
    <mergeCell ref="K159:K164"/>
    <mergeCell ref="L159:L164"/>
    <mergeCell ref="M159:M164"/>
    <mergeCell ref="Q159:Q164"/>
    <mergeCell ref="N159:N186"/>
    <mergeCell ref="O159:O186"/>
    <mergeCell ref="T198:T199"/>
    <mergeCell ref="S201:S209"/>
    <mergeCell ref="T201:T204"/>
    <mergeCell ref="T205:T209"/>
    <mergeCell ref="AB194:AB200"/>
    <mergeCell ref="S159:S186"/>
    <mergeCell ref="T159:T164"/>
    <mergeCell ref="Y159:Y186"/>
    <mergeCell ref="Z159:Z186"/>
    <mergeCell ref="AB201:AB209"/>
    <mergeCell ref="T179:T186"/>
    <mergeCell ref="AJ194:AJ200"/>
    <mergeCell ref="AK194:AK200"/>
    <mergeCell ref="AL194:AL200"/>
    <mergeCell ref="AM194:AM200"/>
    <mergeCell ref="AD201:AD209"/>
    <mergeCell ref="AE201:AE209"/>
    <mergeCell ref="AF201:AF209"/>
    <mergeCell ref="AG201:AG209"/>
    <mergeCell ref="AH201:AH209"/>
    <mergeCell ref="AJ201:AJ209"/>
    <mergeCell ref="AK201:AK209"/>
    <mergeCell ref="AL201:AL209"/>
    <mergeCell ref="AN194:AN200"/>
    <mergeCell ref="AO194:AO200"/>
    <mergeCell ref="AP194:AP200"/>
    <mergeCell ref="AQ194:AQ200"/>
    <mergeCell ref="AM201:AM209"/>
    <mergeCell ref="AN201:AN209"/>
    <mergeCell ref="AO201:AO209"/>
    <mergeCell ref="AP201:AP209"/>
    <mergeCell ref="AQ201:AQ209"/>
    <mergeCell ref="AL229:AL231"/>
    <mergeCell ref="AM229:AM231"/>
    <mergeCell ref="AF233:AF237"/>
    <mergeCell ref="AG233:AG237"/>
    <mergeCell ref="AH233:AH237"/>
    <mergeCell ref="AI233:AI237"/>
    <mergeCell ref="AJ233:AJ237"/>
    <mergeCell ref="AK233:AK237"/>
    <mergeCell ref="AL233:AL237"/>
    <mergeCell ref="AM233:AM237"/>
    <mergeCell ref="AO260:AO266"/>
    <mergeCell ref="AP260:AP266"/>
    <mergeCell ref="AQ260:AQ266"/>
    <mergeCell ref="J261:J265"/>
    <mergeCell ref="K261:K265"/>
    <mergeCell ref="L261:L265"/>
    <mergeCell ref="AF238:AF243"/>
    <mergeCell ref="AG238:AG243"/>
    <mergeCell ref="AH238:AH243"/>
    <mergeCell ref="AI238:AI243"/>
    <mergeCell ref="AJ238:AJ243"/>
    <mergeCell ref="AK238:AK243"/>
    <mergeCell ref="AL238:AL243"/>
    <mergeCell ref="AM238:AM243"/>
    <mergeCell ref="AN238:AN243"/>
    <mergeCell ref="AO238:AO243"/>
    <mergeCell ref="AP238:AP243"/>
    <mergeCell ref="AQ238:AQ243"/>
    <mergeCell ref="AF245:AF252"/>
    <mergeCell ref="AG245:AG252"/>
    <mergeCell ref="AH245:AH252"/>
    <mergeCell ref="J245:J248"/>
    <mergeCell ref="K245:K248"/>
    <mergeCell ref="L245:L248"/>
    <mergeCell ref="L12:L18"/>
    <mergeCell ref="M12:M18"/>
    <mergeCell ref="N12:N30"/>
    <mergeCell ref="O12:O30"/>
    <mergeCell ref="P12:P30"/>
    <mergeCell ref="Q12:Q18"/>
    <mergeCell ref="R12:R30"/>
    <mergeCell ref="J19:J23"/>
    <mergeCell ref="K19:K23"/>
    <mergeCell ref="L19:L23"/>
    <mergeCell ref="M19:M23"/>
    <mergeCell ref="Q19:Q23"/>
    <mergeCell ref="J24:J30"/>
    <mergeCell ref="K24:K30"/>
    <mergeCell ref="L24:L30"/>
    <mergeCell ref="M24:M30"/>
    <mergeCell ref="Q24:Q30"/>
    <mergeCell ref="AI12:AI30"/>
    <mergeCell ref="AJ12:AJ30"/>
    <mergeCell ref="AK12:AK30"/>
    <mergeCell ref="AL12:AL30"/>
    <mergeCell ref="AM12:AM30"/>
    <mergeCell ref="AN12:AN30"/>
    <mergeCell ref="AO12:AO30"/>
    <mergeCell ref="AP12:AP30"/>
    <mergeCell ref="AQ12:AQ30"/>
    <mergeCell ref="AL38:AL63"/>
    <mergeCell ref="AL33:AL36"/>
    <mergeCell ref="AM33:AM36"/>
    <mergeCell ref="AN33:AN36"/>
    <mergeCell ref="AO33:AO36"/>
    <mergeCell ref="AP33:AP36"/>
    <mergeCell ref="AQ33:AQ36"/>
    <mergeCell ref="J34:J36"/>
    <mergeCell ref="K34:K36"/>
    <mergeCell ref="L34:L36"/>
    <mergeCell ref="M34:M36"/>
    <mergeCell ref="Q34:Q36"/>
    <mergeCell ref="T34:T36"/>
    <mergeCell ref="AC33:AC36"/>
    <mergeCell ref="AD33:AD36"/>
    <mergeCell ref="AE33:AE36"/>
    <mergeCell ref="AF33:AF36"/>
    <mergeCell ref="AG33:AG36"/>
    <mergeCell ref="AH33:AH36"/>
    <mergeCell ref="AI33:AI36"/>
    <mergeCell ref="AJ33:AJ36"/>
    <mergeCell ref="AK33:AK36"/>
    <mergeCell ref="K38:K41"/>
    <mergeCell ref="L38:L41"/>
    <mergeCell ref="AM38:AM63"/>
    <mergeCell ref="AN38:AN63"/>
    <mergeCell ref="AO38:AO63"/>
    <mergeCell ref="AP38:AP63"/>
    <mergeCell ref="AQ38:AQ63"/>
    <mergeCell ref="J42:J46"/>
    <mergeCell ref="K42:K46"/>
    <mergeCell ref="L42:L46"/>
    <mergeCell ref="M42:M46"/>
    <mergeCell ref="Q42:Q46"/>
    <mergeCell ref="T47:T63"/>
    <mergeCell ref="J59:J63"/>
    <mergeCell ref="K59:K63"/>
    <mergeCell ref="L59:L63"/>
    <mergeCell ref="M59:M63"/>
    <mergeCell ref="Q59:Q63"/>
    <mergeCell ref="AD38:AD63"/>
    <mergeCell ref="AE38:AE63"/>
    <mergeCell ref="AF38:AF63"/>
    <mergeCell ref="AG38:AG63"/>
    <mergeCell ref="AH38:AH63"/>
    <mergeCell ref="AI38:AI63"/>
    <mergeCell ref="AJ38:AJ63"/>
    <mergeCell ref="AK38:AK63"/>
    <mergeCell ref="AG65:AG83"/>
    <mergeCell ref="AH65:AH83"/>
    <mergeCell ref="AI65:AI83"/>
    <mergeCell ref="AJ65:AJ83"/>
    <mergeCell ref="P65:P83"/>
    <mergeCell ref="Q65:Q73"/>
    <mergeCell ref="R65:R83"/>
    <mergeCell ref="S65:S83"/>
    <mergeCell ref="T65:T73"/>
    <mergeCell ref="X65:X83"/>
    <mergeCell ref="Y65:Y83"/>
    <mergeCell ref="Z65:Z83"/>
    <mergeCell ref="AA65:AA83"/>
    <mergeCell ref="Q74:Q78"/>
    <mergeCell ref="T74:T78"/>
    <mergeCell ref="AK85:AK95"/>
    <mergeCell ref="AL85:AL95"/>
    <mergeCell ref="J79:J83"/>
    <mergeCell ref="K79:K83"/>
    <mergeCell ref="L79:L83"/>
    <mergeCell ref="M79:M83"/>
    <mergeCell ref="Q79:Q83"/>
    <mergeCell ref="T79:T83"/>
    <mergeCell ref="J85:J88"/>
    <mergeCell ref="K85:K88"/>
    <mergeCell ref="L85:L88"/>
    <mergeCell ref="M85:M88"/>
    <mergeCell ref="N85:N95"/>
    <mergeCell ref="O85:O95"/>
    <mergeCell ref="P85:P95"/>
    <mergeCell ref="Q85:Q88"/>
    <mergeCell ref="R85:R95"/>
    <mergeCell ref="S85:S95"/>
    <mergeCell ref="T85:T88"/>
    <mergeCell ref="AB65:AB83"/>
    <mergeCell ref="AC65:AC83"/>
    <mergeCell ref="AD65:AD83"/>
    <mergeCell ref="AE65:AE83"/>
    <mergeCell ref="AF65:AF83"/>
    <mergeCell ref="AM85:AM95"/>
    <mergeCell ref="AN85:AN95"/>
    <mergeCell ref="AO85:AO95"/>
    <mergeCell ref="AP85:AP95"/>
    <mergeCell ref="AQ85:AQ95"/>
    <mergeCell ref="J89:J92"/>
    <mergeCell ref="K89:K92"/>
    <mergeCell ref="L89:L92"/>
    <mergeCell ref="M89:M92"/>
    <mergeCell ref="Q89:Q92"/>
    <mergeCell ref="T89:T92"/>
    <mergeCell ref="J93:J95"/>
    <mergeCell ref="K93:K95"/>
    <mergeCell ref="L93:L95"/>
    <mergeCell ref="M93:M95"/>
    <mergeCell ref="Q93:Q95"/>
    <mergeCell ref="T93:T95"/>
    <mergeCell ref="AD85:AD95"/>
    <mergeCell ref="AE85:AE95"/>
    <mergeCell ref="AF85:AF95"/>
    <mergeCell ref="AG85:AG95"/>
    <mergeCell ref="AH85:AH95"/>
    <mergeCell ref="AI85:AI95"/>
    <mergeCell ref="AJ85:AJ95"/>
    <mergeCell ref="AQ97:AQ104"/>
    <mergeCell ref="J101:J104"/>
    <mergeCell ref="K101:K104"/>
    <mergeCell ref="L101:L104"/>
    <mergeCell ref="M101:M104"/>
    <mergeCell ref="Q101:Q104"/>
    <mergeCell ref="T101:T104"/>
    <mergeCell ref="AA97:AA104"/>
    <mergeCell ref="AB97:AB104"/>
    <mergeCell ref="AC97:AC104"/>
    <mergeCell ref="AD97:AD104"/>
    <mergeCell ref="AE97:AE104"/>
    <mergeCell ref="AF97:AF104"/>
    <mergeCell ref="AG97:AG104"/>
    <mergeCell ref="AH97:AH104"/>
    <mergeCell ref="AI97:AI104"/>
    <mergeCell ref="S97:S104"/>
    <mergeCell ref="J97:J100"/>
    <mergeCell ref="K97:K100"/>
    <mergeCell ref="L97:L100"/>
    <mergeCell ref="M97:M100"/>
    <mergeCell ref="N97:N104"/>
    <mergeCell ref="O97:O104"/>
    <mergeCell ref="P97:P104"/>
    <mergeCell ref="AJ97:AJ104"/>
    <mergeCell ref="AK97:AK104"/>
    <mergeCell ref="AL97:AL104"/>
    <mergeCell ref="AM97:AM104"/>
    <mergeCell ref="AN97:AN104"/>
    <mergeCell ref="AN105:AN116"/>
    <mergeCell ref="AO97:AO104"/>
    <mergeCell ref="AP97:AP104"/>
    <mergeCell ref="AO105:AO116"/>
    <mergeCell ref="AP105:AP116"/>
    <mergeCell ref="AQ105:AQ116"/>
    <mergeCell ref="J113:J116"/>
    <mergeCell ref="K113:K116"/>
    <mergeCell ref="L113:L116"/>
    <mergeCell ref="M113:M116"/>
    <mergeCell ref="Q113:Q116"/>
    <mergeCell ref="T113:T116"/>
    <mergeCell ref="AE105:AE116"/>
    <mergeCell ref="AF105:AF116"/>
    <mergeCell ref="AG105:AG116"/>
    <mergeCell ref="AH105:AH116"/>
    <mergeCell ref="AI105:AI116"/>
    <mergeCell ref="AJ105:AJ116"/>
    <mergeCell ref="AK105:AK116"/>
    <mergeCell ref="AL105:AL116"/>
    <mergeCell ref="AM105:AM116"/>
    <mergeCell ref="T105:T112"/>
    <mergeCell ref="Y105:Y116"/>
    <mergeCell ref="Z105:Z116"/>
    <mergeCell ref="AA105:AA116"/>
    <mergeCell ref="AB105:AB116"/>
    <mergeCell ref="AC105:AC116"/>
    <mergeCell ref="AD105:AD116"/>
    <mergeCell ref="J105:J112"/>
    <mergeCell ref="AO117:AO125"/>
    <mergeCell ref="AP117:AP125"/>
    <mergeCell ref="AQ117:AQ125"/>
    <mergeCell ref="T121:T122"/>
    <mergeCell ref="T123:T125"/>
    <mergeCell ref="AB117:AB125"/>
    <mergeCell ref="AC117:AC125"/>
    <mergeCell ref="AD117:AD125"/>
    <mergeCell ref="AE117:AE125"/>
    <mergeCell ref="AF117:AF125"/>
    <mergeCell ref="AG117:AG125"/>
    <mergeCell ref="AH117:AH125"/>
    <mergeCell ref="AI117:AI125"/>
    <mergeCell ref="AJ117:AJ125"/>
    <mergeCell ref="T117:T120"/>
    <mergeCell ref="W117:W125"/>
    <mergeCell ref="Y117:Y125"/>
    <mergeCell ref="Z117:Z125"/>
    <mergeCell ref="AA117:AA125"/>
    <mergeCell ref="AK117:AK125"/>
    <mergeCell ref="AL117:AL125"/>
    <mergeCell ref="AM117:AM125"/>
    <mergeCell ref="AN117:AN125"/>
    <mergeCell ref="AM127:AM133"/>
    <mergeCell ref="AN127:AN133"/>
    <mergeCell ref="Z127:Z133"/>
    <mergeCell ref="AA127:AA133"/>
    <mergeCell ref="AB127:AB133"/>
    <mergeCell ref="AO127:AO133"/>
    <mergeCell ref="AP127:AP133"/>
    <mergeCell ref="AQ127:AQ133"/>
    <mergeCell ref="AG127:AG133"/>
    <mergeCell ref="AH127:AH133"/>
    <mergeCell ref="AI127:AI133"/>
    <mergeCell ref="AJ127:AJ133"/>
    <mergeCell ref="AK127:AK133"/>
    <mergeCell ref="AL127:AL133"/>
    <mergeCell ref="J130:J133"/>
    <mergeCell ref="K130:K133"/>
    <mergeCell ref="L130:L133"/>
    <mergeCell ref="M130:M133"/>
    <mergeCell ref="Q130:Q133"/>
    <mergeCell ref="T130:T133"/>
    <mergeCell ref="AD127:AD133"/>
    <mergeCell ref="AE127:AE133"/>
    <mergeCell ref="AF127:AF133"/>
    <mergeCell ref="M127:M129"/>
    <mergeCell ref="N127:N133"/>
    <mergeCell ref="O127:O133"/>
    <mergeCell ref="P127:P133"/>
    <mergeCell ref="Q127:Q129"/>
    <mergeCell ref="R127:R133"/>
    <mergeCell ref="AC127:AC133"/>
    <mergeCell ref="AM135:AM145"/>
    <mergeCell ref="AN135:AN145"/>
    <mergeCell ref="AO135:AO145"/>
    <mergeCell ref="AP135:AP145"/>
    <mergeCell ref="AQ135:AQ145"/>
    <mergeCell ref="J141:J145"/>
    <mergeCell ref="K141:K145"/>
    <mergeCell ref="L141:L145"/>
    <mergeCell ref="M141:M145"/>
    <mergeCell ref="Q141:Q145"/>
    <mergeCell ref="T141:T145"/>
    <mergeCell ref="AD135:AD145"/>
    <mergeCell ref="AE135:AE145"/>
    <mergeCell ref="AF135:AF145"/>
    <mergeCell ref="AG135:AG145"/>
    <mergeCell ref="AH135:AH145"/>
    <mergeCell ref="AI135:AI145"/>
    <mergeCell ref="AJ135:AJ145"/>
    <mergeCell ref="AK135:AK145"/>
    <mergeCell ref="AL135:AL145"/>
    <mergeCell ref="J135:J140"/>
    <mergeCell ref="K135:K140"/>
    <mergeCell ref="L135:L140"/>
    <mergeCell ref="M135:M140"/>
    <mergeCell ref="AE147:AE157"/>
    <mergeCell ref="J147:J149"/>
    <mergeCell ref="K147:K149"/>
    <mergeCell ref="L147:L149"/>
    <mergeCell ref="M147:M149"/>
    <mergeCell ref="O147:O157"/>
    <mergeCell ref="P147:P157"/>
    <mergeCell ref="Q147:Q149"/>
    <mergeCell ref="R147:R157"/>
    <mergeCell ref="S147:S157"/>
    <mergeCell ref="AO147:AO157"/>
    <mergeCell ref="AP147:AP157"/>
    <mergeCell ref="AQ147:AQ157"/>
    <mergeCell ref="T150:T157"/>
    <mergeCell ref="J151:J157"/>
    <mergeCell ref="K151:K157"/>
    <mergeCell ref="L151:L157"/>
    <mergeCell ref="M151:M157"/>
    <mergeCell ref="Q151:Q157"/>
    <mergeCell ref="AF147:AF157"/>
    <mergeCell ref="AG147:AG157"/>
    <mergeCell ref="AH147:AH157"/>
    <mergeCell ref="AI147:AI157"/>
    <mergeCell ref="AJ147:AJ157"/>
    <mergeCell ref="AK147:AK157"/>
    <mergeCell ref="AL147:AL157"/>
    <mergeCell ref="AM147:AM157"/>
    <mergeCell ref="AN147:AN157"/>
    <mergeCell ref="T147:T149"/>
    <mergeCell ref="W147:W149"/>
    <mergeCell ref="Y147:Y157"/>
    <mergeCell ref="Z147:Z157"/>
    <mergeCell ref="AA147:AA157"/>
    <mergeCell ref="AD147:AD157"/>
    <mergeCell ref="AD159:AD186"/>
    <mergeCell ref="AE159:AE186"/>
    <mergeCell ref="AF159:AF186"/>
    <mergeCell ref="AG159:AG186"/>
    <mergeCell ref="AH159:AH186"/>
    <mergeCell ref="AI159:AI186"/>
    <mergeCell ref="AJ159:AJ186"/>
    <mergeCell ref="AK159:AK186"/>
    <mergeCell ref="AL159:AL186"/>
    <mergeCell ref="AJ188:AJ192"/>
    <mergeCell ref="AK188:AK192"/>
    <mergeCell ref="AL188:AL192"/>
    <mergeCell ref="AM159:AM186"/>
    <mergeCell ref="AN159:AN186"/>
    <mergeCell ref="AO159:AO186"/>
    <mergeCell ref="AP159:AP186"/>
    <mergeCell ref="AQ159:AQ186"/>
    <mergeCell ref="J165:J172"/>
    <mergeCell ref="K165:K172"/>
    <mergeCell ref="L165:L172"/>
    <mergeCell ref="M165:M172"/>
    <mergeCell ref="Q165:Q172"/>
    <mergeCell ref="T165:T172"/>
    <mergeCell ref="J173:J178"/>
    <mergeCell ref="K173:K178"/>
    <mergeCell ref="L173:L178"/>
    <mergeCell ref="M173:M178"/>
    <mergeCell ref="Q173:Q178"/>
    <mergeCell ref="T173:T178"/>
    <mergeCell ref="J179:J186"/>
    <mergeCell ref="K179:K186"/>
    <mergeCell ref="L179:L186"/>
    <mergeCell ref="M179:M186"/>
    <mergeCell ref="AE188:AE192"/>
    <mergeCell ref="AF188:AF192"/>
    <mergeCell ref="AG188:AG192"/>
    <mergeCell ref="AH188:AH192"/>
    <mergeCell ref="AI188:AI192"/>
    <mergeCell ref="L205:L209"/>
    <mergeCell ref="M205:M209"/>
    <mergeCell ref="Q205:Q209"/>
    <mergeCell ref="AI201:AI209"/>
    <mergeCell ref="AC201:AC209"/>
    <mergeCell ref="AE194:AE200"/>
    <mergeCell ref="AF194:AF200"/>
    <mergeCell ref="AG194:AG200"/>
    <mergeCell ref="AH194:AH200"/>
    <mergeCell ref="AI194:AI200"/>
    <mergeCell ref="S188:S192"/>
    <mergeCell ref="T188:T191"/>
    <mergeCell ref="Y188:Y192"/>
    <mergeCell ref="Z188:Z192"/>
    <mergeCell ref="AA188:AA192"/>
    <mergeCell ref="AB188:AB192"/>
    <mergeCell ref="Y201:Y209"/>
    <mergeCell ref="Z201:Z209"/>
    <mergeCell ref="AA201:AA209"/>
    <mergeCell ref="AM188:AM192"/>
    <mergeCell ref="AN188:AN192"/>
    <mergeCell ref="AO188:AO192"/>
    <mergeCell ref="AP188:AP192"/>
    <mergeCell ref="AQ188:AQ192"/>
    <mergeCell ref="J194:J200"/>
    <mergeCell ref="K194:K200"/>
    <mergeCell ref="L194:L200"/>
    <mergeCell ref="M194:M200"/>
    <mergeCell ref="N194:N200"/>
    <mergeCell ref="O194:O200"/>
    <mergeCell ref="P194:P200"/>
    <mergeCell ref="Q194:Q200"/>
    <mergeCell ref="R194:R200"/>
    <mergeCell ref="S194:S200"/>
    <mergeCell ref="T194:T197"/>
    <mergeCell ref="W194:W200"/>
    <mergeCell ref="X194:X200"/>
    <mergeCell ref="Y194:Y200"/>
    <mergeCell ref="Z194:Z200"/>
    <mergeCell ref="AA194:AA200"/>
    <mergeCell ref="AC194:AC200"/>
    <mergeCell ref="AD194:AD200"/>
    <mergeCell ref="AD188:AD192"/>
    <mergeCell ref="D211:F218"/>
    <mergeCell ref="G212:I213"/>
    <mergeCell ref="J212:J213"/>
    <mergeCell ref="K212:K213"/>
    <mergeCell ref="L212:L213"/>
    <mergeCell ref="M212:M213"/>
    <mergeCell ref="N212:N213"/>
    <mergeCell ref="O212:O218"/>
    <mergeCell ref="P212:P218"/>
    <mergeCell ref="J201:J204"/>
    <mergeCell ref="K201:K204"/>
    <mergeCell ref="L201:L204"/>
    <mergeCell ref="M201:M204"/>
    <mergeCell ref="N201:N209"/>
    <mergeCell ref="O201:O209"/>
    <mergeCell ref="P201:P209"/>
    <mergeCell ref="Q201:Q204"/>
    <mergeCell ref="R201:R209"/>
    <mergeCell ref="J205:J209"/>
    <mergeCell ref="K205:K209"/>
    <mergeCell ref="AN212:AN218"/>
    <mergeCell ref="AO212:AO218"/>
    <mergeCell ref="AP212:AP218"/>
    <mergeCell ref="AQ212:AQ218"/>
    <mergeCell ref="G217:I218"/>
    <mergeCell ref="J217:J218"/>
    <mergeCell ref="K217:K218"/>
    <mergeCell ref="L217:L218"/>
    <mergeCell ref="M217:M218"/>
    <mergeCell ref="N217:N218"/>
    <mergeCell ref="Q217:Q218"/>
    <mergeCell ref="T217:T218"/>
    <mergeCell ref="W217:W218"/>
    <mergeCell ref="X217:X218"/>
    <mergeCell ref="AD212:AD218"/>
    <mergeCell ref="AE212:AE218"/>
    <mergeCell ref="AF212:AF218"/>
    <mergeCell ref="AG212:AG218"/>
    <mergeCell ref="AH212:AH218"/>
    <mergeCell ref="AI212:AI218"/>
    <mergeCell ref="AJ212:AJ218"/>
    <mergeCell ref="AK212:AK218"/>
    <mergeCell ref="AL212:AL218"/>
    <mergeCell ref="Q212:Q213"/>
    <mergeCell ref="Y221:Y227"/>
    <mergeCell ref="Z221:Z227"/>
    <mergeCell ref="AM212:AM218"/>
    <mergeCell ref="R212:R218"/>
    <mergeCell ref="S212:S217"/>
    <mergeCell ref="T212:T213"/>
    <mergeCell ref="W212:W213"/>
    <mergeCell ref="X212:X213"/>
    <mergeCell ref="Y212:Y218"/>
    <mergeCell ref="Z212:Z218"/>
    <mergeCell ref="AA212:AA218"/>
    <mergeCell ref="AB212:AB218"/>
    <mergeCell ref="AC212:AC218"/>
    <mergeCell ref="AJ221:AJ227"/>
    <mergeCell ref="AK221:AK227"/>
    <mergeCell ref="AL221:AL227"/>
    <mergeCell ref="AM221:AM227"/>
    <mergeCell ref="AN221:AN227"/>
    <mergeCell ref="AO221:AO227"/>
    <mergeCell ref="AP221:AP227"/>
    <mergeCell ref="AQ221:AQ227"/>
    <mergeCell ref="J226:J227"/>
    <mergeCell ref="K226:K227"/>
    <mergeCell ref="L226:L227"/>
    <mergeCell ref="M226:M227"/>
    <mergeCell ref="Q226:Q227"/>
    <mergeCell ref="T226:T227"/>
    <mergeCell ref="AA221:AA227"/>
    <mergeCell ref="AB221:AB227"/>
    <mergeCell ref="AC221:AC227"/>
    <mergeCell ref="AD221:AD227"/>
    <mergeCell ref="AE221:AE227"/>
    <mergeCell ref="AF221:AF227"/>
    <mergeCell ref="AG221:AG227"/>
    <mergeCell ref="AH221:AH227"/>
    <mergeCell ref="AI221:AI227"/>
    <mergeCell ref="N221:N227"/>
    <mergeCell ref="O221:O227"/>
    <mergeCell ref="P221:P227"/>
    <mergeCell ref="R221:R227"/>
    <mergeCell ref="S221:S227"/>
    <mergeCell ref="AA228:AM228"/>
    <mergeCell ref="J229:J231"/>
    <mergeCell ref="K229:K231"/>
    <mergeCell ref="L229:L231"/>
    <mergeCell ref="M229:M231"/>
    <mergeCell ref="N229:N231"/>
    <mergeCell ref="O229:O231"/>
    <mergeCell ref="P229:P231"/>
    <mergeCell ref="Q229:Q231"/>
    <mergeCell ref="R229:R231"/>
    <mergeCell ref="S229:S231"/>
    <mergeCell ref="Y229:Y231"/>
    <mergeCell ref="Z229:Z231"/>
    <mergeCell ref="AA229:AA231"/>
    <mergeCell ref="AB229:AB231"/>
    <mergeCell ref="AC229:AC231"/>
    <mergeCell ref="AD229:AD231"/>
    <mergeCell ref="AE229:AE231"/>
    <mergeCell ref="AF229:AF231"/>
    <mergeCell ref="AG229:AG231"/>
    <mergeCell ref="AH229:AH231"/>
    <mergeCell ref="AI229:AI231"/>
    <mergeCell ref="AJ229:AJ231"/>
    <mergeCell ref="AK229:AK231"/>
    <mergeCell ref="AN229:AN231"/>
    <mergeCell ref="AO229:AO231"/>
    <mergeCell ref="AP229:AP231"/>
    <mergeCell ref="AQ229:AQ231"/>
    <mergeCell ref="AA232:AM232"/>
    <mergeCell ref="J233:J236"/>
    <mergeCell ref="K233:K236"/>
    <mergeCell ref="L233:L236"/>
    <mergeCell ref="M233:M236"/>
    <mergeCell ref="N233:N237"/>
    <mergeCell ref="O233:O237"/>
    <mergeCell ref="P233:P237"/>
    <mergeCell ref="Q233:Q235"/>
    <mergeCell ref="R233:R237"/>
    <mergeCell ref="S233:S237"/>
    <mergeCell ref="T233:T235"/>
    <mergeCell ref="X233:X237"/>
    <mergeCell ref="Y233:Y237"/>
    <mergeCell ref="Z233:Z237"/>
    <mergeCell ref="AA233:AA237"/>
    <mergeCell ref="AB233:AB237"/>
    <mergeCell ref="AC233:AC237"/>
    <mergeCell ref="AD233:AD237"/>
    <mergeCell ref="AE233:AE237"/>
    <mergeCell ref="AN233:AN237"/>
    <mergeCell ref="AO233:AO237"/>
    <mergeCell ref="AP233:AP237"/>
    <mergeCell ref="AQ233:AQ237"/>
    <mergeCell ref="Q236:Q237"/>
    <mergeCell ref="T236:T237"/>
    <mergeCell ref="J238:J243"/>
    <mergeCell ref="K238:K243"/>
    <mergeCell ref="L238:L243"/>
    <mergeCell ref="M238:M243"/>
    <mergeCell ref="N238:N243"/>
    <mergeCell ref="O238:O243"/>
    <mergeCell ref="P238:P243"/>
    <mergeCell ref="Q238:Q243"/>
    <mergeCell ref="R238:R243"/>
    <mergeCell ref="S238:S243"/>
    <mergeCell ref="T238:T242"/>
    <mergeCell ref="Y238:Y243"/>
    <mergeCell ref="Z238:Z243"/>
    <mergeCell ref="AA238:AA243"/>
    <mergeCell ref="AB238:AB243"/>
    <mergeCell ref="AC238:AC243"/>
    <mergeCell ref="AD238:AD243"/>
    <mergeCell ref="AE238:AE243"/>
    <mergeCell ref="M245:M248"/>
    <mergeCell ref="N245:N252"/>
    <mergeCell ref="O245:O252"/>
    <mergeCell ref="P245:P252"/>
    <mergeCell ref="Q245:Q247"/>
    <mergeCell ref="R245:R252"/>
    <mergeCell ref="J249:J252"/>
    <mergeCell ref="K249:K252"/>
    <mergeCell ref="L249:L252"/>
    <mergeCell ref="M249:M252"/>
    <mergeCell ref="Q249:Q252"/>
    <mergeCell ref="S245:S252"/>
    <mergeCell ref="T245:T247"/>
    <mergeCell ref="Y245:Y252"/>
    <mergeCell ref="Z245:Z252"/>
    <mergeCell ref="AA245:AA252"/>
    <mergeCell ref="AB245:AB252"/>
    <mergeCell ref="AC245:AC252"/>
    <mergeCell ref="AD245:AD252"/>
    <mergeCell ref="AE245:AE252"/>
    <mergeCell ref="T249:T252"/>
    <mergeCell ref="AI245:AI252"/>
    <mergeCell ref="AJ245:AJ252"/>
    <mergeCell ref="AK245:AK252"/>
    <mergeCell ref="AL245:AL252"/>
    <mergeCell ref="AM245:AM252"/>
    <mergeCell ref="AN245:AN252"/>
    <mergeCell ref="AO245:AO252"/>
    <mergeCell ref="AP245:AP252"/>
    <mergeCell ref="AQ245:AQ252"/>
    <mergeCell ref="J254:J256"/>
    <mergeCell ref="K254:K256"/>
    <mergeCell ref="L254:L256"/>
    <mergeCell ref="M254:M256"/>
    <mergeCell ref="N254:N257"/>
    <mergeCell ref="O254:O257"/>
    <mergeCell ref="P254:P257"/>
    <mergeCell ref="Q254:Q257"/>
    <mergeCell ref="R254:R257"/>
    <mergeCell ref="S254:S257"/>
    <mergeCell ref="T254:T256"/>
    <mergeCell ref="Y254:Y257"/>
    <mergeCell ref="Z254:Z257"/>
    <mergeCell ref="AA254:AA257"/>
    <mergeCell ref="AB254:AB257"/>
    <mergeCell ref="AC254:AC257"/>
    <mergeCell ref="AD254:AD257"/>
    <mergeCell ref="AE254:AE257"/>
    <mergeCell ref="AI260:AI266"/>
    <mergeCell ref="AJ260:AJ266"/>
    <mergeCell ref="AK260:AK266"/>
    <mergeCell ref="AL260:AL266"/>
    <mergeCell ref="AM260:AM266"/>
    <mergeCell ref="AN260:AN266"/>
    <mergeCell ref="AF254:AF257"/>
    <mergeCell ref="AG254:AG257"/>
    <mergeCell ref="AH254:AH257"/>
    <mergeCell ref="AI254:AI257"/>
    <mergeCell ref="AJ254:AJ257"/>
    <mergeCell ref="AK254:AK257"/>
    <mergeCell ref="AL254:AL257"/>
    <mergeCell ref="AM254:AM257"/>
    <mergeCell ref="AN254:AN257"/>
    <mergeCell ref="M261:M265"/>
    <mergeCell ref="Q261:Q263"/>
    <mergeCell ref="T261:T263"/>
    <mergeCell ref="Q264:Q265"/>
    <mergeCell ref="T264:T265"/>
    <mergeCell ref="A267:Q267"/>
    <mergeCell ref="AO254:AO257"/>
    <mergeCell ref="AP254:AP257"/>
    <mergeCell ref="AQ254:AQ257"/>
    <mergeCell ref="N260:N266"/>
    <mergeCell ref="O260:O266"/>
    <mergeCell ref="P260:P266"/>
    <mergeCell ref="R260:R266"/>
    <mergeCell ref="S260:S266"/>
    <mergeCell ref="Y260:Y266"/>
    <mergeCell ref="Z260:Z266"/>
    <mergeCell ref="AA260:AA266"/>
    <mergeCell ref="AB260:AB266"/>
    <mergeCell ref="AC260:AC266"/>
    <mergeCell ref="AD260:AD266"/>
    <mergeCell ref="AE260:AE266"/>
    <mergeCell ref="AF260:AF266"/>
    <mergeCell ref="AG260:AG266"/>
    <mergeCell ref="AH260:AH26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1"/>
  <dimension ref="A1:BK65"/>
  <sheetViews>
    <sheetView showGridLines="0" zoomScale="60" zoomScaleNormal="60" workbookViewId="0">
      <pane ySplit="8" topLeftCell="A9" activePane="bottomLeft" state="frozen"/>
      <selection pane="bottomLeft" activeCell="A9" sqref="A9"/>
    </sheetView>
  </sheetViews>
  <sheetFormatPr baseColWidth="10" defaultColWidth="11.42578125" defaultRowHeight="27" customHeight="1" x14ac:dyDescent="0.2"/>
  <cols>
    <col min="1" max="1" width="10.28515625" style="512" customWidth="1"/>
    <col min="2" max="2" width="4" style="477" customWidth="1"/>
    <col min="3" max="3" width="12.28515625" style="477" customWidth="1"/>
    <col min="4" max="4" width="9.85546875" style="477" bestFit="1" customWidth="1"/>
    <col min="5" max="5" width="7.85546875" style="477" customWidth="1"/>
    <col min="6" max="6" width="6.28515625" style="477" customWidth="1"/>
    <col min="7" max="7" width="9.85546875" style="477" bestFit="1" customWidth="1"/>
    <col min="8" max="8" width="8.5703125" style="477" customWidth="1"/>
    <col min="9" max="9" width="9.28515625" style="477" customWidth="1"/>
    <col min="10" max="10" width="9.85546875" style="477" bestFit="1" customWidth="1"/>
    <col min="11" max="11" width="24.7109375" style="513" customWidth="1"/>
    <col min="12" max="12" width="17.42578125" style="485" customWidth="1"/>
    <col min="13" max="13" width="16.42578125" style="485" customWidth="1"/>
    <col min="14" max="14" width="22.140625" style="485" customWidth="1"/>
    <col min="15" max="15" width="15.140625" style="514" customWidth="1"/>
    <col min="16" max="16" width="21" style="513" customWidth="1"/>
    <col min="17" max="17" width="11.42578125" style="515" customWidth="1"/>
    <col min="18" max="18" width="20.5703125" style="519" bestFit="1" customWidth="1"/>
    <col min="19" max="19" width="27.140625" style="513" customWidth="1"/>
    <col min="20" max="20" width="17.7109375" style="513" customWidth="1"/>
    <col min="21" max="21" width="26.7109375" style="513" customWidth="1"/>
    <col min="22" max="22" width="19.85546875" style="520" customWidth="1"/>
    <col min="23" max="23" width="9.85546875" style="516" bestFit="1" customWidth="1"/>
    <col min="24" max="24" width="19" style="517" customWidth="1"/>
    <col min="25" max="25" width="10.5703125" style="477" customWidth="1"/>
    <col min="26" max="26" width="10.85546875" style="477" customWidth="1"/>
    <col min="27" max="27" width="11.28515625" style="477" customWidth="1"/>
    <col min="28" max="28" width="9" style="477" customWidth="1"/>
    <col min="29" max="29" width="8.42578125" style="477" customWidth="1"/>
    <col min="30" max="30" width="9.5703125" style="477" customWidth="1"/>
    <col min="31" max="31" width="6.28515625" style="477" customWidth="1"/>
    <col min="32" max="32" width="5.85546875" style="477" customWidth="1"/>
    <col min="33" max="34" width="4.42578125" style="477" customWidth="1"/>
    <col min="35" max="35" width="5" style="477" customWidth="1"/>
    <col min="36" max="36" width="5.85546875" style="477" customWidth="1"/>
    <col min="37" max="37" width="6.140625" style="477" customWidth="1"/>
    <col min="38" max="38" width="6.28515625" style="477" customWidth="1"/>
    <col min="39" max="39" width="4.85546875" style="477" customWidth="1"/>
    <col min="40" max="40" width="10.85546875" style="477" customWidth="1"/>
    <col min="41" max="41" width="12.42578125" style="1195" customWidth="1"/>
    <col min="42" max="42" width="15.140625" style="518" customWidth="1"/>
    <col min="43" max="43" width="20.85546875" style="1485" customWidth="1"/>
    <col min="44" max="16384" width="11.42578125" style="477"/>
  </cols>
  <sheetData>
    <row r="1" spans="1:63" ht="15" x14ac:dyDescent="0.2">
      <c r="A1" s="2511" t="s">
        <v>2152</v>
      </c>
      <c r="B1" s="3687"/>
      <c r="C1" s="3687"/>
      <c r="D1" s="3687"/>
      <c r="E1" s="3687"/>
      <c r="F1" s="3687"/>
      <c r="G1" s="3687"/>
      <c r="H1" s="3687"/>
      <c r="I1" s="3687"/>
      <c r="J1" s="3687"/>
      <c r="K1" s="3687"/>
      <c r="L1" s="3687"/>
      <c r="M1" s="3687"/>
      <c r="N1" s="3687"/>
      <c r="O1" s="3687"/>
      <c r="P1" s="3687"/>
      <c r="Q1" s="3687"/>
      <c r="R1" s="3687"/>
      <c r="S1" s="3687"/>
      <c r="T1" s="3687"/>
      <c r="U1" s="3687"/>
      <c r="V1" s="3687"/>
      <c r="W1" s="3687"/>
      <c r="X1" s="3687"/>
      <c r="Y1" s="3687"/>
      <c r="Z1" s="3687"/>
      <c r="AA1" s="3687"/>
      <c r="AB1" s="3687"/>
      <c r="AC1" s="3687"/>
      <c r="AD1" s="3687"/>
      <c r="AE1" s="3687"/>
      <c r="AF1" s="3687"/>
      <c r="AG1" s="3687"/>
      <c r="AH1" s="3687"/>
      <c r="AI1" s="3687"/>
      <c r="AJ1" s="3687"/>
      <c r="AK1" s="3687"/>
      <c r="AL1" s="3687"/>
      <c r="AM1" s="3687"/>
      <c r="AN1" s="3687"/>
      <c r="AO1" s="3688"/>
      <c r="AP1" s="1749" t="s">
        <v>0</v>
      </c>
      <c r="AQ1" s="1750" t="s">
        <v>265</v>
      </c>
      <c r="AR1" s="485"/>
      <c r="AS1" s="485"/>
      <c r="AT1" s="485"/>
      <c r="AU1" s="485"/>
      <c r="AV1" s="485"/>
      <c r="AW1" s="485"/>
      <c r="AX1" s="485"/>
      <c r="AY1" s="485"/>
      <c r="AZ1" s="485"/>
      <c r="BA1" s="485"/>
      <c r="BB1" s="485"/>
      <c r="BC1" s="485"/>
      <c r="BD1" s="485"/>
      <c r="BE1" s="485"/>
      <c r="BF1" s="485"/>
      <c r="BG1" s="485"/>
      <c r="BH1" s="485"/>
      <c r="BI1" s="485"/>
      <c r="BJ1" s="485"/>
      <c r="BK1" s="485"/>
    </row>
    <row r="2" spans="1:63" ht="15" x14ac:dyDescent="0.2">
      <c r="A2" s="3689"/>
      <c r="B2" s="3106"/>
      <c r="C2" s="3106"/>
      <c r="D2" s="3106"/>
      <c r="E2" s="3106"/>
      <c r="F2" s="3106"/>
      <c r="G2" s="3106"/>
      <c r="H2" s="3106"/>
      <c r="I2" s="3106"/>
      <c r="J2" s="3106"/>
      <c r="K2" s="3106"/>
      <c r="L2" s="3106"/>
      <c r="M2" s="3106"/>
      <c r="N2" s="3106"/>
      <c r="O2" s="3106"/>
      <c r="P2" s="3106"/>
      <c r="Q2" s="3106"/>
      <c r="R2" s="3106"/>
      <c r="S2" s="3106"/>
      <c r="T2" s="3106"/>
      <c r="U2" s="3106"/>
      <c r="V2" s="3106"/>
      <c r="W2" s="3106"/>
      <c r="X2" s="3106"/>
      <c r="Y2" s="3106"/>
      <c r="Z2" s="3106"/>
      <c r="AA2" s="3106"/>
      <c r="AB2" s="3106"/>
      <c r="AC2" s="3106"/>
      <c r="AD2" s="3106"/>
      <c r="AE2" s="3106"/>
      <c r="AF2" s="3106"/>
      <c r="AG2" s="3106"/>
      <c r="AH2" s="3106"/>
      <c r="AI2" s="3106"/>
      <c r="AJ2" s="3106"/>
      <c r="AK2" s="3106"/>
      <c r="AL2" s="3106"/>
      <c r="AM2" s="3106"/>
      <c r="AN2" s="3106"/>
      <c r="AO2" s="3107"/>
      <c r="AP2" s="1027" t="s">
        <v>2</v>
      </c>
      <c r="AQ2" s="1751" t="s">
        <v>140</v>
      </c>
      <c r="AR2" s="485"/>
      <c r="AS2" s="485"/>
      <c r="AT2" s="485"/>
      <c r="AU2" s="485"/>
      <c r="AV2" s="485"/>
      <c r="AW2" s="485"/>
      <c r="AX2" s="485"/>
      <c r="AY2" s="485"/>
      <c r="AZ2" s="485"/>
      <c r="BA2" s="485"/>
      <c r="BB2" s="485"/>
      <c r="BC2" s="485"/>
      <c r="BD2" s="485"/>
      <c r="BE2" s="485"/>
      <c r="BF2" s="485"/>
      <c r="BG2" s="485"/>
      <c r="BH2" s="485"/>
      <c r="BI2" s="485"/>
      <c r="BJ2" s="485"/>
      <c r="BK2" s="485"/>
    </row>
    <row r="3" spans="1:63" ht="15" x14ac:dyDescent="0.2">
      <c r="A3" s="3689"/>
      <c r="B3" s="3106"/>
      <c r="C3" s="3106"/>
      <c r="D3" s="3106"/>
      <c r="E3" s="3106"/>
      <c r="F3" s="3106"/>
      <c r="G3" s="3106"/>
      <c r="H3" s="3106"/>
      <c r="I3" s="3106"/>
      <c r="J3" s="3106"/>
      <c r="K3" s="3106"/>
      <c r="L3" s="3106"/>
      <c r="M3" s="3106"/>
      <c r="N3" s="3106"/>
      <c r="O3" s="3106"/>
      <c r="P3" s="3106"/>
      <c r="Q3" s="3106"/>
      <c r="R3" s="3106"/>
      <c r="S3" s="3106"/>
      <c r="T3" s="3106"/>
      <c r="U3" s="3106"/>
      <c r="V3" s="3106"/>
      <c r="W3" s="3106"/>
      <c r="X3" s="3106"/>
      <c r="Y3" s="3106"/>
      <c r="Z3" s="3106"/>
      <c r="AA3" s="3106"/>
      <c r="AB3" s="3106"/>
      <c r="AC3" s="3106"/>
      <c r="AD3" s="3106"/>
      <c r="AE3" s="3106"/>
      <c r="AF3" s="3106"/>
      <c r="AG3" s="3106"/>
      <c r="AH3" s="3106"/>
      <c r="AI3" s="3106"/>
      <c r="AJ3" s="3106"/>
      <c r="AK3" s="3106"/>
      <c r="AL3" s="3106"/>
      <c r="AM3" s="3106"/>
      <c r="AN3" s="3106"/>
      <c r="AO3" s="3107"/>
      <c r="AP3" s="1026" t="s">
        <v>3</v>
      </c>
      <c r="AQ3" s="1751" t="s">
        <v>4</v>
      </c>
      <c r="AR3" s="485"/>
      <c r="AS3" s="485"/>
      <c r="AT3" s="485"/>
      <c r="AU3" s="485"/>
      <c r="AV3" s="485"/>
      <c r="AW3" s="485"/>
      <c r="AX3" s="485"/>
      <c r="AY3" s="485"/>
      <c r="AZ3" s="485"/>
      <c r="BA3" s="485"/>
      <c r="BB3" s="485"/>
      <c r="BC3" s="485"/>
      <c r="BD3" s="485"/>
      <c r="BE3" s="485"/>
      <c r="BF3" s="485"/>
      <c r="BG3" s="485"/>
      <c r="BH3" s="485"/>
      <c r="BI3" s="485"/>
      <c r="BJ3" s="485"/>
      <c r="BK3" s="485"/>
    </row>
    <row r="4" spans="1:63" ht="15" x14ac:dyDescent="0.2">
      <c r="A4" s="3690"/>
      <c r="B4" s="3108"/>
      <c r="C4" s="3108"/>
      <c r="D4" s="3108"/>
      <c r="E4" s="3108"/>
      <c r="F4" s="3108"/>
      <c r="G4" s="3108"/>
      <c r="H4" s="3108"/>
      <c r="I4" s="3108"/>
      <c r="J4" s="3108"/>
      <c r="K4" s="3108"/>
      <c r="L4" s="3108"/>
      <c r="M4" s="3108"/>
      <c r="N4" s="3108"/>
      <c r="O4" s="3108"/>
      <c r="P4" s="3108"/>
      <c r="Q4" s="3108"/>
      <c r="R4" s="3108"/>
      <c r="S4" s="3108"/>
      <c r="T4" s="3108"/>
      <c r="U4" s="3108"/>
      <c r="V4" s="3108"/>
      <c r="W4" s="3108"/>
      <c r="X4" s="3108"/>
      <c r="Y4" s="3108"/>
      <c r="Z4" s="3108"/>
      <c r="AA4" s="3108"/>
      <c r="AB4" s="3108"/>
      <c r="AC4" s="3108"/>
      <c r="AD4" s="3108"/>
      <c r="AE4" s="3108"/>
      <c r="AF4" s="3108"/>
      <c r="AG4" s="3108"/>
      <c r="AH4" s="3108"/>
      <c r="AI4" s="3108"/>
      <c r="AJ4" s="3108"/>
      <c r="AK4" s="3108"/>
      <c r="AL4" s="3108"/>
      <c r="AM4" s="3108"/>
      <c r="AN4" s="3108"/>
      <c r="AO4" s="3109"/>
      <c r="AP4" s="1026" t="s">
        <v>5</v>
      </c>
      <c r="AQ4" s="1752" t="s">
        <v>64</v>
      </c>
      <c r="AR4" s="485"/>
      <c r="AS4" s="485"/>
      <c r="AT4" s="485"/>
      <c r="AU4" s="485"/>
      <c r="AV4" s="485"/>
      <c r="AW4" s="485"/>
      <c r="AX4" s="485"/>
      <c r="AY4" s="485"/>
      <c r="AZ4" s="485"/>
      <c r="BA4" s="485"/>
      <c r="BB4" s="485"/>
      <c r="BC4" s="485"/>
      <c r="BD4" s="485"/>
      <c r="BE4" s="485"/>
      <c r="BF4" s="485"/>
      <c r="BG4" s="485"/>
      <c r="BH4" s="485"/>
      <c r="BI4" s="485"/>
      <c r="BJ4" s="485"/>
      <c r="BK4" s="485"/>
    </row>
    <row r="5" spans="1:63" ht="15" x14ac:dyDescent="0.2">
      <c r="A5" s="3691" t="s">
        <v>7</v>
      </c>
      <c r="B5" s="2596"/>
      <c r="C5" s="2596"/>
      <c r="D5" s="2596"/>
      <c r="E5" s="2596"/>
      <c r="F5" s="2596"/>
      <c r="G5" s="2596"/>
      <c r="H5" s="2596"/>
      <c r="I5" s="2596"/>
      <c r="J5" s="2596"/>
      <c r="K5" s="2596"/>
      <c r="L5" s="2596"/>
      <c r="M5" s="2596"/>
      <c r="N5" s="2598" t="s">
        <v>8</v>
      </c>
      <c r="O5" s="2598"/>
      <c r="P5" s="2598"/>
      <c r="Q5" s="2598"/>
      <c r="R5" s="2598"/>
      <c r="S5" s="2598"/>
      <c r="T5" s="2598"/>
      <c r="U5" s="2598"/>
      <c r="V5" s="2598"/>
      <c r="W5" s="2598"/>
      <c r="X5" s="2598"/>
      <c r="Y5" s="2598"/>
      <c r="Z5" s="2598"/>
      <c r="AA5" s="2598"/>
      <c r="AB5" s="2598"/>
      <c r="AC5" s="2598"/>
      <c r="AD5" s="2598"/>
      <c r="AE5" s="2598"/>
      <c r="AF5" s="2598"/>
      <c r="AG5" s="2598"/>
      <c r="AH5" s="2598"/>
      <c r="AI5" s="2598"/>
      <c r="AJ5" s="2598"/>
      <c r="AK5" s="2598"/>
      <c r="AL5" s="2598"/>
      <c r="AM5" s="2598"/>
      <c r="AN5" s="2598"/>
      <c r="AO5" s="2598"/>
      <c r="AP5" s="2598"/>
      <c r="AQ5" s="3693"/>
      <c r="AR5" s="485"/>
      <c r="AS5" s="485"/>
      <c r="AT5" s="485"/>
      <c r="AU5" s="485"/>
      <c r="AV5" s="485"/>
      <c r="AW5" s="485"/>
      <c r="AX5" s="485"/>
      <c r="AY5" s="485"/>
      <c r="AZ5" s="485"/>
      <c r="BA5" s="485"/>
      <c r="BB5" s="485"/>
      <c r="BC5" s="485"/>
      <c r="BD5" s="485"/>
      <c r="BE5" s="485"/>
      <c r="BF5" s="485"/>
      <c r="BG5" s="485"/>
      <c r="BH5" s="485"/>
      <c r="BI5" s="485"/>
      <c r="BJ5" s="485"/>
      <c r="BK5" s="485"/>
    </row>
    <row r="6" spans="1:63" ht="15" x14ac:dyDescent="0.2">
      <c r="A6" s="3692"/>
      <c r="B6" s="2597"/>
      <c r="C6" s="2597"/>
      <c r="D6" s="2597"/>
      <c r="E6" s="2597"/>
      <c r="F6" s="2597"/>
      <c r="G6" s="2597"/>
      <c r="H6" s="2597"/>
      <c r="I6" s="2597"/>
      <c r="J6" s="2597"/>
      <c r="K6" s="2597"/>
      <c r="L6" s="2597"/>
      <c r="M6" s="2597"/>
      <c r="N6" s="1091"/>
      <c r="O6" s="1092"/>
      <c r="P6" s="1092"/>
      <c r="Q6" s="1092"/>
      <c r="R6" s="1092"/>
      <c r="S6" s="1092"/>
      <c r="T6" s="1092"/>
      <c r="U6" s="1092"/>
      <c r="V6" s="1092"/>
      <c r="W6" s="1092"/>
      <c r="X6" s="1092"/>
      <c r="Y6" s="2629" t="s">
        <v>65</v>
      </c>
      <c r="Z6" s="2597"/>
      <c r="AA6" s="2597"/>
      <c r="AB6" s="2597"/>
      <c r="AC6" s="2597"/>
      <c r="AD6" s="2597"/>
      <c r="AE6" s="2597"/>
      <c r="AF6" s="2597"/>
      <c r="AG6" s="2597"/>
      <c r="AH6" s="2597"/>
      <c r="AI6" s="2597"/>
      <c r="AJ6" s="2597"/>
      <c r="AK6" s="2597"/>
      <c r="AL6" s="2597"/>
      <c r="AM6" s="2630"/>
      <c r="AN6" s="1245"/>
      <c r="AO6" s="1092"/>
      <c r="AP6" s="1092"/>
      <c r="AQ6" s="1753"/>
      <c r="AR6" s="485"/>
      <c r="AS6" s="485"/>
      <c r="AT6" s="485"/>
      <c r="AU6" s="485"/>
      <c r="AV6" s="485"/>
      <c r="AW6" s="485"/>
      <c r="AX6" s="485"/>
      <c r="AY6" s="485"/>
      <c r="AZ6" s="485"/>
      <c r="BA6" s="485"/>
      <c r="BB6" s="485"/>
      <c r="BC6" s="485"/>
      <c r="BD6" s="485"/>
      <c r="BE6" s="485"/>
      <c r="BF6" s="485"/>
      <c r="BG6" s="485"/>
      <c r="BH6" s="485"/>
      <c r="BI6" s="485"/>
      <c r="BJ6" s="485"/>
      <c r="BK6" s="485"/>
    </row>
    <row r="7" spans="1:63" ht="14.25" x14ac:dyDescent="0.2">
      <c r="A7" s="3694" t="s">
        <v>9</v>
      </c>
      <c r="B7" s="2601" t="s">
        <v>10</v>
      </c>
      <c r="C7" s="2602"/>
      <c r="D7" s="2602" t="s">
        <v>9</v>
      </c>
      <c r="E7" s="2601" t="s">
        <v>11</v>
      </c>
      <c r="F7" s="2602"/>
      <c r="G7" s="2602" t="s">
        <v>9</v>
      </c>
      <c r="H7" s="2601" t="s">
        <v>12</v>
      </c>
      <c r="I7" s="2602"/>
      <c r="J7" s="2602" t="s">
        <v>9</v>
      </c>
      <c r="K7" s="2611" t="s">
        <v>13</v>
      </c>
      <c r="L7" s="2605" t="s">
        <v>14</v>
      </c>
      <c r="M7" s="2605" t="s">
        <v>15</v>
      </c>
      <c r="N7" s="2605" t="s">
        <v>16</v>
      </c>
      <c r="O7" s="2605" t="s">
        <v>66</v>
      </c>
      <c r="P7" s="2605" t="s">
        <v>8</v>
      </c>
      <c r="Q7" s="2607" t="s">
        <v>18</v>
      </c>
      <c r="R7" s="2609" t="s">
        <v>19</v>
      </c>
      <c r="S7" s="2611" t="s">
        <v>20</v>
      </c>
      <c r="T7" s="2601" t="s">
        <v>21</v>
      </c>
      <c r="U7" s="2605" t="s">
        <v>22</v>
      </c>
      <c r="V7" s="3125" t="s">
        <v>19</v>
      </c>
      <c r="W7" s="3698" t="s">
        <v>9</v>
      </c>
      <c r="X7" s="2605" t="s">
        <v>23</v>
      </c>
      <c r="Y7" s="2627" t="s">
        <v>24</v>
      </c>
      <c r="Z7" s="2627"/>
      <c r="AA7" s="2616" t="s">
        <v>25</v>
      </c>
      <c r="AB7" s="2616"/>
      <c r="AC7" s="2616"/>
      <c r="AD7" s="2616"/>
      <c r="AE7" s="2613" t="s">
        <v>26</v>
      </c>
      <c r="AF7" s="2614"/>
      <c r="AG7" s="2614"/>
      <c r="AH7" s="2614"/>
      <c r="AI7" s="2614"/>
      <c r="AJ7" s="2615"/>
      <c r="AK7" s="2616" t="s">
        <v>27</v>
      </c>
      <c r="AL7" s="2616"/>
      <c r="AM7" s="2616"/>
      <c r="AN7" s="1246" t="s">
        <v>28</v>
      </c>
      <c r="AO7" s="2617" t="s">
        <v>29</v>
      </c>
      <c r="AP7" s="2617" t="s">
        <v>30</v>
      </c>
      <c r="AQ7" s="3696" t="s">
        <v>31</v>
      </c>
      <c r="AR7" s="485"/>
      <c r="AS7" s="485"/>
      <c r="AT7" s="485"/>
      <c r="AU7" s="485"/>
      <c r="AV7" s="485"/>
      <c r="AW7" s="485"/>
      <c r="AX7" s="485"/>
      <c r="AY7" s="485"/>
      <c r="AZ7" s="485"/>
      <c r="BA7" s="485"/>
      <c r="BB7" s="485"/>
      <c r="BC7" s="485"/>
      <c r="BD7" s="485"/>
      <c r="BE7" s="485"/>
      <c r="BF7" s="485"/>
      <c r="BG7" s="485"/>
      <c r="BH7" s="485"/>
      <c r="BI7" s="485"/>
      <c r="BJ7" s="485"/>
      <c r="BK7" s="485"/>
    </row>
    <row r="8" spans="1:63" ht="129.75" x14ac:dyDescent="0.2">
      <c r="A8" s="3695"/>
      <c r="B8" s="2603"/>
      <c r="C8" s="2604"/>
      <c r="D8" s="2604"/>
      <c r="E8" s="2603"/>
      <c r="F8" s="2604"/>
      <c r="G8" s="2604"/>
      <c r="H8" s="2603"/>
      <c r="I8" s="2604"/>
      <c r="J8" s="2604"/>
      <c r="K8" s="2612"/>
      <c r="L8" s="2606"/>
      <c r="M8" s="2606"/>
      <c r="N8" s="2606"/>
      <c r="O8" s="2606"/>
      <c r="P8" s="2606"/>
      <c r="Q8" s="2608"/>
      <c r="R8" s="2610"/>
      <c r="S8" s="2612"/>
      <c r="T8" s="2603"/>
      <c r="U8" s="2606"/>
      <c r="V8" s="3126"/>
      <c r="W8" s="3699"/>
      <c r="X8" s="2606"/>
      <c r="Y8" s="1099" t="s">
        <v>32</v>
      </c>
      <c r="Z8" s="1100" t="s">
        <v>33</v>
      </c>
      <c r="AA8" s="1101" t="s">
        <v>34</v>
      </c>
      <c r="AB8" s="1101" t="s">
        <v>35</v>
      </c>
      <c r="AC8" s="1101" t="s">
        <v>736</v>
      </c>
      <c r="AD8" s="1101" t="s">
        <v>37</v>
      </c>
      <c r="AE8" s="1101" t="s">
        <v>38</v>
      </c>
      <c r="AF8" s="1101" t="s">
        <v>39</v>
      </c>
      <c r="AG8" s="1101" t="s">
        <v>40</v>
      </c>
      <c r="AH8" s="1101" t="s">
        <v>41</v>
      </c>
      <c r="AI8" s="1101" t="s">
        <v>42</v>
      </c>
      <c r="AJ8" s="1101" t="s">
        <v>43</v>
      </c>
      <c r="AK8" s="1101" t="s">
        <v>44</v>
      </c>
      <c r="AL8" s="1101" t="s">
        <v>45</v>
      </c>
      <c r="AM8" s="1101" t="s">
        <v>46</v>
      </c>
      <c r="AN8" s="1101" t="s">
        <v>28</v>
      </c>
      <c r="AO8" s="2618"/>
      <c r="AP8" s="2618"/>
      <c r="AQ8" s="3697"/>
      <c r="AR8" s="485"/>
      <c r="AS8" s="485"/>
      <c r="AT8" s="485"/>
      <c r="AU8" s="485"/>
      <c r="AV8" s="485"/>
      <c r="AW8" s="485"/>
      <c r="AX8" s="485"/>
      <c r="AY8" s="485"/>
      <c r="AZ8" s="485"/>
      <c r="BA8" s="485"/>
      <c r="BB8" s="485"/>
      <c r="BC8" s="485"/>
      <c r="BD8" s="485"/>
      <c r="BE8" s="485"/>
      <c r="BF8" s="485"/>
      <c r="BG8" s="485"/>
      <c r="BH8" s="485"/>
      <c r="BI8" s="485"/>
      <c r="BJ8" s="485"/>
      <c r="BK8" s="485"/>
    </row>
    <row r="9" spans="1:63" s="1112" customFormat="1" ht="15" x14ac:dyDescent="0.2">
      <c r="A9" s="1755">
        <v>3</v>
      </c>
      <c r="B9" s="479"/>
      <c r="C9" s="479" t="s">
        <v>636</v>
      </c>
      <c r="D9" s="479"/>
      <c r="E9" s="479"/>
      <c r="F9" s="479"/>
      <c r="G9" s="479"/>
      <c r="H9" s="479"/>
      <c r="I9" s="479"/>
      <c r="J9" s="479"/>
      <c r="K9" s="480"/>
      <c r="L9" s="479"/>
      <c r="M9" s="479"/>
      <c r="N9" s="479"/>
      <c r="O9" s="481"/>
      <c r="P9" s="480"/>
      <c r="Q9" s="482"/>
      <c r="R9" s="483"/>
      <c r="S9" s="480"/>
      <c r="T9" s="480"/>
      <c r="U9" s="480"/>
      <c r="V9" s="480"/>
      <c r="W9" s="484"/>
      <c r="X9" s="481"/>
      <c r="Y9" s="481"/>
      <c r="Z9" s="481"/>
      <c r="AA9" s="481"/>
      <c r="AB9" s="481"/>
      <c r="AC9" s="481"/>
      <c r="AD9" s="481"/>
      <c r="AE9" s="481"/>
      <c r="AF9" s="481"/>
      <c r="AG9" s="481"/>
      <c r="AH9" s="481"/>
      <c r="AI9" s="481"/>
      <c r="AJ9" s="481"/>
      <c r="AK9" s="481"/>
      <c r="AL9" s="481"/>
      <c r="AM9" s="481"/>
      <c r="AN9" s="481"/>
      <c r="AO9" s="481"/>
      <c r="AP9" s="481"/>
      <c r="AQ9" s="1756"/>
      <c r="AR9" s="485"/>
      <c r="AS9" s="485"/>
      <c r="AT9" s="485"/>
      <c r="AU9" s="485"/>
      <c r="AV9" s="485"/>
      <c r="AW9" s="485"/>
      <c r="AX9" s="485"/>
      <c r="AY9" s="485"/>
      <c r="AZ9" s="485"/>
      <c r="BA9" s="485"/>
      <c r="BB9" s="485"/>
      <c r="BC9" s="485"/>
      <c r="BD9" s="485"/>
      <c r="BE9" s="485"/>
      <c r="BF9" s="485"/>
      <c r="BG9" s="485"/>
      <c r="BH9" s="485"/>
      <c r="BI9" s="485"/>
      <c r="BJ9" s="485"/>
      <c r="BK9" s="485"/>
    </row>
    <row r="10" spans="1:63" s="485" customFormat="1" ht="15" x14ac:dyDescent="0.2">
      <c r="A10" s="1757"/>
      <c r="B10" s="487"/>
      <c r="C10" s="488"/>
      <c r="D10" s="489">
        <v>20</v>
      </c>
      <c r="E10" s="490" t="s">
        <v>637</v>
      </c>
      <c r="F10" s="490"/>
      <c r="G10" s="490"/>
      <c r="H10" s="490"/>
      <c r="I10" s="490"/>
      <c r="J10" s="490"/>
      <c r="K10" s="491"/>
      <c r="L10" s="490"/>
      <c r="M10" s="490"/>
      <c r="N10" s="490"/>
      <c r="O10" s="492"/>
      <c r="P10" s="491"/>
      <c r="Q10" s="493"/>
      <c r="R10" s="494"/>
      <c r="S10" s="491"/>
      <c r="T10" s="491"/>
      <c r="U10" s="491"/>
      <c r="V10" s="495"/>
      <c r="W10" s="496"/>
      <c r="X10" s="492"/>
      <c r="Y10" s="492"/>
      <c r="Z10" s="492"/>
      <c r="AA10" s="492"/>
      <c r="AB10" s="492"/>
      <c r="AC10" s="492"/>
      <c r="AD10" s="492"/>
      <c r="AE10" s="492"/>
      <c r="AF10" s="492"/>
      <c r="AG10" s="492"/>
      <c r="AH10" s="492"/>
      <c r="AI10" s="492"/>
      <c r="AJ10" s="492"/>
      <c r="AK10" s="492"/>
      <c r="AL10" s="492"/>
      <c r="AM10" s="492"/>
      <c r="AN10" s="492"/>
      <c r="AO10" s="492"/>
      <c r="AP10" s="492"/>
      <c r="AQ10" s="1758"/>
    </row>
    <row r="11" spans="1:63" s="485" customFormat="1" ht="15" x14ac:dyDescent="0.2">
      <c r="A11" s="1759"/>
      <c r="B11" s="1760"/>
      <c r="C11" s="498"/>
      <c r="D11" s="499"/>
      <c r="E11" s="1708"/>
      <c r="F11" s="1708"/>
      <c r="G11" s="500">
        <v>68</v>
      </c>
      <c r="H11" s="501" t="s">
        <v>638</v>
      </c>
      <c r="I11" s="501"/>
      <c r="J11" s="501"/>
      <c r="K11" s="502"/>
      <c r="L11" s="501"/>
      <c r="M11" s="501"/>
      <c r="N11" s="501"/>
      <c r="O11" s="503"/>
      <c r="P11" s="502"/>
      <c r="Q11" s="504"/>
      <c r="R11" s="505"/>
      <c r="S11" s="502"/>
      <c r="T11" s="502"/>
      <c r="U11" s="502"/>
      <c r="V11" s="506"/>
      <c r="W11" s="507"/>
      <c r="X11" s="503"/>
      <c r="Y11" s="503"/>
      <c r="Z11" s="503"/>
      <c r="AA11" s="503"/>
      <c r="AB11" s="503"/>
      <c r="AC11" s="503"/>
      <c r="AD11" s="503"/>
      <c r="AE11" s="503"/>
      <c r="AF11" s="503"/>
      <c r="AG11" s="503"/>
      <c r="AH11" s="503"/>
      <c r="AI11" s="503"/>
      <c r="AJ11" s="503"/>
      <c r="AK11" s="503"/>
      <c r="AL11" s="503"/>
      <c r="AM11" s="503"/>
      <c r="AN11" s="503"/>
      <c r="AO11" s="503"/>
      <c r="AP11" s="503"/>
      <c r="AQ11" s="1761"/>
    </row>
    <row r="12" spans="1:63" s="485" customFormat="1" ht="30.75" customHeight="1" x14ac:dyDescent="0.2">
      <c r="A12" s="1759"/>
      <c r="B12" s="1760"/>
      <c r="C12" s="498"/>
      <c r="D12" s="1894"/>
      <c r="E12" s="1903"/>
      <c r="F12" s="1903"/>
      <c r="G12" s="1893"/>
      <c r="H12" s="1903"/>
      <c r="I12" s="1903"/>
      <c r="J12" s="2621">
        <v>202</v>
      </c>
      <c r="K12" s="2846" t="s">
        <v>639</v>
      </c>
      <c r="L12" s="2846" t="s">
        <v>640</v>
      </c>
      <c r="M12" s="2846">
        <v>23</v>
      </c>
      <c r="N12" s="1846" t="s">
        <v>648</v>
      </c>
      <c r="O12" s="2835" t="s">
        <v>642</v>
      </c>
      <c r="P12" s="2834" t="s">
        <v>643</v>
      </c>
      <c r="Q12" s="508">
        <f>+V12/R12</f>
        <v>0.23164081179376106</v>
      </c>
      <c r="R12" s="3103">
        <f>SUM(V12:V16)</f>
        <v>860166995</v>
      </c>
      <c r="S12" s="2834" t="s">
        <v>644</v>
      </c>
      <c r="T12" s="3707" t="s">
        <v>645</v>
      </c>
      <c r="U12" s="2834" t="s">
        <v>646</v>
      </c>
      <c r="V12" s="2218">
        <v>199249781</v>
      </c>
      <c r="W12" s="2219">
        <v>12</v>
      </c>
      <c r="X12" s="2095" t="s">
        <v>2145</v>
      </c>
      <c r="Y12" s="3041">
        <v>300</v>
      </c>
      <c r="Z12" s="3041">
        <v>710</v>
      </c>
      <c r="AA12" s="3041">
        <v>317</v>
      </c>
      <c r="AB12" s="3041">
        <v>633</v>
      </c>
      <c r="AC12" s="3041"/>
      <c r="AD12" s="3041"/>
      <c r="AE12" s="3041"/>
      <c r="AF12" s="3041"/>
      <c r="AG12" s="3041"/>
      <c r="AH12" s="3041"/>
      <c r="AI12" s="3041"/>
      <c r="AJ12" s="3041"/>
      <c r="AK12" s="3041"/>
      <c r="AL12" s="3041">
        <v>60</v>
      </c>
      <c r="AM12" s="3041"/>
      <c r="AN12" s="3041">
        <v>1010</v>
      </c>
      <c r="AO12" s="3704">
        <v>43480</v>
      </c>
      <c r="AP12" s="3704">
        <v>43830</v>
      </c>
      <c r="AQ12" s="3700" t="s">
        <v>647</v>
      </c>
    </row>
    <row r="13" spans="1:63" s="485" customFormat="1" ht="36" customHeight="1" x14ac:dyDescent="0.2">
      <c r="A13" s="1759"/>
      <c r="B13" s="1760"/>
      <c r="C13" s="498"/>
      <c r="D13" s="1894"/>
      <c r="E13" s="1903"/>
      <c r="F13" s="1903"/>
      <c r="G13" s="1894"/>
      <c r="H13" s="1903"/>
      <c r="I13" s="1903"/>
      <c r="J13" s="2621"/>
      <c r="K13" s="2846"/>
      <c r="L13" s="2846"/>
      <c r="M13" s="2846"/>
      <c r="N13" s="1846" t="s">
        <v>650</v>
      </c>
      <c r="O13" s="2836"/>
      <c r="P13" s="2817"/>
      <c r="Q13" s="508">
        <f>+V13/R12</f>
        <v>2.3251299010839169E-2</v>
      </c>
      <c r="R13" s="3678"/>
      <c r="S13" s="2817"/>
      <c r="T13" s="3708"/>
      <c r="U13" s="2817"/>
      <c r="V13" s="2218">
        <v>20000000</v>
      </c>
      <c r="W13" s="2219">
        <v>9</v>
      </c>
      <c r="X13" s="2095" t="s">
        <v>2146</v>
      </c>
      <c r="Y13" s="3042"/>
      <c r="Z13" s="3042"/>
      <c r="AA13" s="3042"/>
      <c r="AB13" s="3042"/>
      <c r="AC13" s="3042"/>
      <c r="AD13" s="3042"/>
      <c r="AE13" s="3042"/>
      <c r="AF13" s="3042"/>
      <c r="AG13" s="3042"/>
      <c r="AH13" s="3042"/>
      <c r="AI13" s="3042"/>
      <c r="AJ13" s="3042"/>
      <c r="AK13" s="3042"/>
      <c r="AL13" s="3042"/>
      <c r="AM13" s="3042"/>
      <c r="AN13" s="3042"/>
      <c r="AO13" s="3705"/>
      <c r="AP13" s="3705"/>
      <c r="AQ13" s="3701"/>
    </row>
    <row r="14" spans="1:63" s="485" customFormat="1" ht="35.25" customHeight="1" x14ac:dyDescent="0.2">
      <c r="A14" s="1759"/>
      <c r="B14" s="1760"/>
      <c r="C14" s="498"/>
      <c r="D14" s="1894"/>
      <c r="E14" s="1903"/>
      <c r="F14" s="1903"/>
      <c r="G14" s="1894"/>
      <c r="H14" s="1903"/>
      <c r="I14" s="1903"/>
      <c r="J14" s="2621"/>
      <c r="K14" s="2846"/>
      <c r="L14" s="2846"/>
      <c r="M14" s="2846"/>
      <c r="N14" s="1762" t="s">
        <v>2147</v>
      </c>
      <c r="O14" s="2836"/>
      <c r="P14" s="2817"/>
      <c r="Q14" s="508">
        <f>+V14/R12</f>
        <v>9.1344422021214608E-2</v>
      </c>
      <c r="R14" s="3678"/>
      <c r="S14" s="2817"/>
      <c r="T14" s="3708"/>
      <c r="U14" s="2818"/>
      <c r="V14" s="2220">
        <v>78571457</v>
      </c>
      <c r="W14" s="2125">
        <v>3</v>
      </c>
      <c r="X14" s="2125" t="s">
        <v>2148</v>
      </c>
      <c r="Y14" s="3042"/>
      <c r="Z14" s="3042"/>
      <c r="AA14" s="3042"/>
      <c r="AB14" s="3042"/>
      <c r="AC14" s="3042"/>
      <c r="AD14" s="3042"/>
      <c r="AE14" s="3042"/>
      <c r="AF14" s="3042"/>
      <c r="AG14" s="3042"/>
      <c r="AH14" s="3042"/>
      <c r="AI14" s="3042"/>
      <c r="AJ14" s="3042"/>
      <c r="AK14" s="3042"/>
      <c r="AL14" s="3042"/>
      <c r="AM14" s="3042"/>
      <c r="AN14" s="3042"/>
      <c r="AO14" s="3705"/>
      <c r="AP14" s="3705"/>
      <c r="AQ14" s="3701"/>
    </row>
    <row r="15" spans="1:63" s="485" customFormat="1" ht="68.25" customHeight="1" x14ac:dyDescent="0.2">
      <c r="A15" s="1759"/>
      <c r="B15" s="1760"/>
      <c r="C15" s="498"/>
      <c r="D15" s="1894"/>
      <c r="E15" s="3671"/>
      <c r="F15" s="3097"/>
      <c r="G15" s="1894"/>
      <c r="H15" s="1760"/>
      <c r="I15" s="1760"/>
      <c r="J15" s="2621"/>
      <c r="K15" s="2846"/>
      <c r="L15" s="2846"/>
      <c r="M15" s="2846"/>
      <c r="N15" s="1846" t="s">
        <v>641</v>
      </c>
      <c r="O15" s="2836"/>
      <c r="P15" s="2817"/>
      <c r="Q15" s="1884">
        <f>+V15/R12</f>
        <v>0.4319796959891492</v>
      </c>
      <c r="R15" s="3678"/>
      <c r="S15" s="2817"/>
      <c r="T15" s="3708"/>
      <c r="U15" s="2094" t="s">
        <v>649</v>
      </c>
      <c r="V15" s="2221">
        <v>371574677</v>
      </c>
      <c r="W15" s="2222">
        <v>4</v>
      </c>
      <c r="X15" s="2125" t="s">
        <v>651</v>
      </c>
      <c r="Y15" s="3042"/>
      <c r="Z15" s="3042"/>
      <c r="AA15" s="3042"/>
      <c r="AB15" s="3042"/>
      <c r="AC15" s="3042"/>
      <c r="AD15" s="3042"/>
      <c r="AE15" s="3042"/>
      <c r="AF15" s="3042"/>
      <c r="AG15" s="3042"/>
      <c r="AH15" s="3042"/>
      <c r="AI15" s="3042"/>
      <c r="AJ15" s="3042"/>
      <c r="AK15" s="3042"/>
      <c r="AL15" s="3042"/>
      <c r="AM15" s="3042"/>
      <c r="AN15" s="3042"/>
      <c r="AO15" s="3705"/>
      <c r="AP15" s="3705"/>
      <c r="AQ15" s="3701"/>
    </row>
    <row r="16" spans="1:63" s="485" customFormat="1" ht="98.25" customHeight="1" x14ac:dyDescent="0.2">
      <c r="A16" s="1759"/>
      <c r="B16" s="1760"/>
      <c r="C16" s="498"/>
      <c r="D16" s="1894"/>
      <c r="E16" s="1903"/>
      <c r="F16" s="1903"/>
      <c r="G16" s="1894"/>
      <c r="H16" s="1903"/>
      <c r="I16" s="1903"/>
      <c r="J16" s="1846">
        <v>203</v>
      </c>
      <c r="K16" s="2125" t="s">
        <v>652</v>
      </c>
      <c r="L16" s="2125" t="s">
        <v>653</v>
      </c>
      <c r="M16" s="2125">
        <v>20</v>
      </c>
      <c r="N16" s="1846" t="s">
        <v>654</v>
      </c>
      <c r="O16" s="2837"/>
      <c r="P16" s="2818"/>
      <c r="Q16" s="508">
        <f>+V16/R12</f>
        <v>0.221783771185036</v>
      </c>
      <c r="R16" s="3119"/>
      <c r="S16" s="2818"/>
      <c r="T16" s="3709"/>
      <c r="U16" s="2125" t="s">
        <v>655</v>
      </c>
      <c r="V16" s="2223">
        <v>190771080</v>
      </c>
      <c r="W16" s="2222">
        <v>4</v>
      </c>
      <c r="X16" s="2125" t="s">
        <v>651</v>
      </c>
      <c r="Y16" s="3703"/>
      <c r="Z16" s="3703"/>
      <c r="AA16" s="3703"/>
      <c r="AB16" s="3703"/>
      <c r="AC16" s="3703"/>
      <c r="AD16" s="3703"/>
      <c r="AE16" s="3703"/>
      <c r="AF16" s="3703"/>
      <c r="AG16" s="3703"/>
      <c r="AH16" s="3703"/>
      <c r="AI16" s="3703"/>
      <c r="AJ16" s="3703"/>
      <c r="AK16" s="3703"/>
      <c r="AL16" s="3703"/>
      <c r="AM16" s="3703"/>
      <c r="AN16" s="3703"/>
      <c r="AO16" s="3397"/>
      <c r="AP16" s="3397"/>
      <c r="AQ16" s="3702"/>
    </row>
    <row r="17" spans="1:43" s="485" customFormat="1" ht="15" x14ac:dyDescent="0.2">
      <c r="A17" s="1759"/>
      <c r="B17" s="1760"/>
      <c r="C17" s="498"/>
      <c r="D17" s="1894"/>
      <c r="E17" s="1903"/>
      <c r="F17" s="1903"/>
      <c r="G17" s="500">
        <v>69</v>
      </c>
      <c r="H17" s="501" t="s">
        <v>656</v>
      </c>
      <c r="I17" s="501"/>
      <c r="J17" s="501"/>
      <c r="K17" s="2224"/>
      <c r="L17" s="2224"/>
      <c r="M17" s="2224"/>
      <c r="N17" s="501"/>
      <c r="O17" s="503"/>
      <c r="P17" s="502"/>
      <c r="Q17" s="504"/>
      <c r="R17" s="505"/>
      <c r="S17" s="2224" t="s">
        <v>657</v>
      </c>
      <c r="T17" s="2224" t="s">
        <v>657</v>
      </c>
      <c r="U17" s="2224"/>
      <c r="V17" s="2225"/>
      <c r="W17" s="2226"/>
      <c r="X17" s="2224"/>
      <c r="Y17" s="503"/>
      <c r="Z17" s="503"/>
      <c r="AA17" s="503"/>
      <c r="AB17" s="503"/>
      <c r="AC17" s="503"/>
      <c r="AD17" s="503"/>
      <c r="AE17" s="503"/>
      <c r="AF17" s="503"/>
      <c r="AG17" s="503"/>
      <c r="AH17" s="503"/>
      <c r="AI17" s="503"/>
      <c r="AJ17" s="503"/>
      <c r="AK17" s="503"/>
      <c r="AL17" s="503"/>
      <c r="AM17" s="503"/>
      <c r="AN17" s="503"/>
      <c r="AO17" s="1763"/>
      <c r="AP17" s="1763"/>
      <c r="AQ17" s="1761"/>
    </row>
    <row r="18" spans="1:43" s="485" customFormat="1" ht="51.75" customHeight="1" x14ac:dyDescent="0.2">
      <c r="A18" s="1759"/>
      <c r="B18" s="1760"/>
      <c r="C18" s="498"/>
      <c r="D18" s="1894"/>
      <c r="E18" s="1903"/>
      <c r="F18" s="1903"/>
      <c r="G18" s="1894"/>
      <c r="H18" s="1903"/>
      <c r="I18" s="1903"/>
      <c r="J18" s="2621">
        <v>204</v>
      </c>
      <c r="K18" s="2846" t="s">
        <v>658</v>
      </c>
      <c r="L18" s="3057" t="s">
        <v>659</v>
      </c>
      <c r="M18" s="2834">
        <v>13</v>
      </c>
      <c r="N18" s="1846" t="s">
        <v>660</v>
      </c>
      <c r="O18" s="2835" t="s">
        <v>642</v>
      </c>
      <c r="P18" s="2834" t="s">
        <v>643</v>
      </c>
      <c r="Q18" s="508">
        <f>+V18/R18</f>
        <v>0.64747356051703875</v>
      </c>
      <c r="R18" s="3103">
        <f>SUM(V18:V19)</f>
        <v>170200000</v>
      </c>
      <c r="S18" s="2834" t="s">
        <v>644</v>
      </c>
      <c r="T18" s="2834" t="s">
        <v>645</v>
      </c>
      <c r="U18" s="2834" t="s">
        <v>661</v>
      </c>
      <c r="V18" s="2218">
        <v>110200000</v>
      </c>
      <c r="W18" s="2219">
        <v>4</v>
      </c>
      <c r="X18" s="2095" t="s">
        <v>651</v>
      </c>
      <c r="Y18" s="3681">
        <v>300</v>
      </c>
      <c r="Z18" s="3681">
        <v>710</v>
      </c>
      <c r="AA18" s="3681">
        <v>317</v>
      </c>
      <c r="AB18" s="3681">
        <v>633</v>
      </c>
      <c r="AC18" s="3681"/>
      <c r="AD18" s="3681"/>
      <c r="AE18" s="3681"/>
      <c r="AF18" s="3681"/>
      <c r="AG18" s="3681"/>
      <c r="AH18" s="3681"/>
      <c r="AI18" s="3681"/>
      <c r="AJ18" s="3681"/>
      <c r="AK18" s="3681"/>
      <c r="AL18" s="3681">
        <v>60</v>
      </c>
      <c r="AM18" s="3681"/>
      <c r="AN18" s="3681">
        <v>1010</v>
      </c>
      <c r="AO18" s="3704">
        <v>43480</v>
      </c>
      <c r="AP18" s="3704">
        <v>43830</v>
      </c>
      <c r="AQ18" s="3700" t="s">
        <v>647</v>
      </c>
    </row>
    <row r="19" spans="1:43" s="485" customFormat="1" ht="56.25" customHeight="1" x14ac:dyDescent="0.2">
      <c r="A19" s="1759"/>
      <c r="B19" s="1760"/>
      <c r="C19" s="498"/>
      <c r="D19" s="1894"/>
      <c r="E19" s="1903"/>
      <c r="F19" s="1903"/>
      <c r="G19" s="1894"/>
      <c r="H19" s="1903"/>
      <c r="I19" s="1903"/>
      <c r="J19" s="2621"/>
      <c r="K19" s="2846"/>
      <c r="L19" s="3057"/>
      <c r="M19" s="2818"/>
      <c r="N19" s="1846" t="s">
        <v>662</v>
      </c>
      <c r="O19" s="2837"/>
      <c r="P19" s="2818"/>
      <c r="Q19" s="508">
        <f>+V19/R18</f>
        <v>0.3525264394829612</v>
      </c>
      <c r="R19" s="3119"/>
      <c r="S19" s="2818"/>
      <c r="T19" s="2818" t="s">
        <v>657</v>
      </c>
      <c r="U19" s="2818"/>
      <c r="V19" s="2218">
        <v>60000000</v>
      </c>
      <c r="W19" s="2219">
        <v>12</v>
      </c>
      <c r="X19" s="2095" t="s">
        <v>2145</v>
      </c>
      <c r="Y19" s="3706"/>
      <c r="Z19" s="3706"/>
      <c r="AA19" s="3706"/>
      <c r="AB19" s="3706"/>
      <c r="AC19" s="3706"/>
      <c r="AD19" s="3706"/>
      <c r="AE19" s="3706"/>
      <c r="AF19" s="3706"/>
      <c r="AG19" s="3706"/>
      <c r="AH19" s="3706"/>
      <c r="AI19" s="3706"/>
      <c r="AJ19" s="3706"/>
      <c r="AK19" s="3706"/>
      <c r="AL19" s="3706"/>
      <c r="AM19" s="3706"/>
      <c r="AN19" s="3706"/>
      <c r="AO19" s="3397"/>
      <c r="AP19" s="3397"/>
      <c r="AQ19" s="3702"/>
    </row>
    <row r="20" spans="1:43" ht="15" x14ac:dyDescent="0.2">
      <c r="A20" s="1759"/>
      <c r="B20" s="1760"/>
      <c r="C20" s="498"/>
      <c r="D20" s="1894"/>
      <c r="E20" s="1903"/>
      <c r="F20" s="1903"/>
      <c r="G20" s="500">
        <v>70</v>
      </c>
      <c r="H20" s="501" t="s">
        <v>663</v>
      </c>
      <c r="I20" s="501"/>
      <c r="J20" s="501"/>
      <c r="K20" s="2224"/>
      <c r="L20" s="2224"/>
      <c r="M20" s="2224"/>
      <c r="N20" s="501"/>
      <c r="O20" s="503"/>
      <c r="P20" s="502"/>
      <c r="Q20" s="504"/>
      <c r="R20" s="505"/>
      <c r="S20" s="2224" t="s">
        <v>657</v>
      </c>
      <c r="T20" s="2224" t="s">
        <v>657</v>
      </c>
      <c r="U20" s="2224"/>
      <c r="V20" s="2225"/>
      <c r="W20" s="2226"/>
      <c r="X20" s="2226"/>
      <c r="Y20" s="507"/>
      <c r="Z20" s="507"/>
      <c r="AA20" s="507"/>
      <c r="AB20" s="507"/>
      <c r="AC20" s="507"/>
      <c r="AD20" s="507"/>
      <c r="AE20" s="507"/>
      <c r="AF20" s="507"/>
      <c r="AG20" s="507"/>
      <c r="AH20" s="507"/>
      <c r="AI20" s="507"/>
      <c r="AJ20" s="507"/>
      <c r="AK20" s="507"/>
      <c r="AL20" s="507"/>
      <c r="AM20" s="507"/>
      <c r="AN20" s="507"/>
      <c r="AO20" s="1763"/>
      <c r="AP20" s="1763"/>
      <c r="AQ20" s="1764"/>
    </row>
    <row r="21" spans="1:43" ht="39.75" customHeight="1" x14ac:dyDescent="0.2">
      <c r="A21" s="1759"/>
      <c r="B21" s="1760"/>
      <c r="C21" s="498"/>
      <c r="D21" s="1894"/>
      <c r="E21" s="1903"/>
      <c r="F21" s="1903"/>
      <c r="G21" s="1894"/>
      <c r="H21" s="1903"/>
      <c r="I21" s="1903"/>
      <c r="J21" s="2621">
        <v>205</v>
      </c>
      <c r="K21" s="2846" t="s">
        <v>664</v>
      </c>
      <c r="L21" s="3057" t="s">
        <v>665</v>
      </c>
      <c r="M21" s="2846">
        <v>1</v>
      </c>
      <c r="N21" s="1846" t="s">
        <v>673</v>
      </c>
      <c r="O21" s="2621" t="s">
        <v>667</v>
      </c>
      <c r="P21" s="2846" t="s">
        <v>668</v>
      </c>
      <c r="Q21" s="508">
        <f>+V21/R21</f>
        <v>0.375</v>
      </c>
      <c r="R21" s="3102">
        <f>+SUM(V21:V23)</f>
        <v>320000000</v>
      </c>
      <c r="S21" s="2834" t="s">
        <v>669</v>
      </c>
      <c r="T21" s="2834" t="s">
        <v>670</v>
      </c>
      <c r="U21" s="2834" t="s">
        <v>671</v>
      </c>
      <c r="V21" s="2218">
        <v>120000000</v>
      </c>
      <c r="W21" s="2219">
        <v>12</v>
      </c>
      <c r="X21" s="2095" t="s">
        <v>2145</v>
      </c>
      <c r="Y21" s="3685">
        <v>6000</v>
      </c>
      <c r="Z21" s="3685">
        <v>9000</v>
      </c>
      <c r="AA21" s="3685">
        <v>10500</v>
      </c>
      <c r="AB21" s="3685">
        <v>4500</v>
      </c>
      <c r="AC21" s="3685"/>
      <c r="AD21" s="3685"/>
      <c r="AE21" s="3685">
        <v>22</v>
      </c>
      <c r="AF21" s="3685">
        <v>115</v>
      </c>
      <c r="AG21" s="3685">
        <v>1</v>
      </c>
      <c r="AH21" s="3685"/>
      <c r="AI21" s="3685"/>
      <c r="AJ21" s="3685"/>
      <c r="AK21" s="3685"/>
      <c r="AL21" s="3685">
        <v>59</v>
      </c>
      <c r="AM21" s="3685"/>
      <c r="AN21" s="3685">
        <f>+SUM(Y21:Z23)</f>
        <v>15000</v>
      </c>
      <c r="AO21" s="3395">
        <v>43480</v>
      </c>
      <c r="AP21" s="3395">
        <v>43830</v>
      </c>
      <c r="AQ21" s="3669" t="s">
        <v>647</v>
      </c>
    </row>
    <row r="22" spans="1:43" ht="42" customHeight="1" x14ac:dyDescent="0.2">
      <c r="A22" s="1759"/>
      <c r="B22" s="1760"/>
      <c r="C22" s="498"/>
      <c r="D22" s="1894"/>
      <c r="E22" s="1903"/>
      <c r="F22" s="1903"/>
      <c r="G22" s="1894"/>
      <c r="H22" s="1903"/>
      <c r="I22" s="1903"/>
      <c r="J22" s="2621"/>
      <c r="K22" s="2846"/>
      <c r="L22" s="3057"/>
      <c r="M22" s="2846"/>
      <c r="N22" s="1846" t="s">
        <v>666</v>
      </c>
      <c r="O22" s="2621"/>
      <c r="P22" s="2846"/>
      <c r="Q22" s="508">
        <f>+V22/R21</f>
        <v>0.3125</v>
      </c>
      <c r="R22" s="3102"/>
      <c r="S22" s="2817"/>
      <c r="T22" s="2817" t="s">
        <v>657</v>
      </c>
      <c r="U22" s="2817"/>
      <c r="V22" s="2218">
        <v>100000000</v>
      </c>
      <c r="W22" s="2219">
        <v>4</v>
      </c>
      <c r="X22" s="2095" t="s">
        <v>651</v>
      </c>
      <c r="Y22" s="3686"/>
      <c r="Z22" s="3686"/>
      <c r="AA22" s="3686"/>
      <c r="AB22" s="3686"/>
      <c r="AC22" s="3686"/>
      <c r="AD22" s="3686"/>
      <c r="AE22" s="3686"/>
      <c r="AF22" s="3686"/>
      <c r="AG22" s="3686"/>
      <c r="AH22" s="3686"/>
      <c r="AI22" s="3686"/>
      <c r="AJ22" s="3686"/>
      <c r="AK22" s="3686"/>
      <c r="AL22" s="3686"/>
      <c r="AM22" s="3686"/>
      <c r="AN22" s="3686"/>
      <c r="AO22" s="3396"/>
      <c r="AP22" s="3396"/>
      <c r="AQ22" s="3670"/>
    </row>
    <row r="23" spans="1:43" ht="38.25" customHeight="1" x14ac:dyDescent="0.2">
      <c r="A23" s="1759"/>
      <c r="B23" s="1760"/>
      <c r="C23" s="498"/>
      <c r="D23" s="1894"/>
      <c r="E23" s="1903"/>
      <c r="F23" s="1903"/>
      <c r="G23" s="1894"/>
      <c r="H23" s="1903"/>
      <c r="I23" s="1903"/>
      <c r="J23" s="2621"/>
      <c r="K23" s="2846"/>
      <c r="L23" s="3057"/>
      <c r="M23" s="2846"/>
      <c r="N23" s="1846" t="s">
        <v>672</v>
      </c>
      <c r="O23" s="2621"/>
      <c r="P23" s="2846"/>
      <c r="Q23" s="508">
        <f>+V23/R21</f>
        <v>0.3125</v>
      </c>
      <c r="R23" s="3102"/>
      <c r="S23" s="2817"/>
      <c r="T23" s="2817"/>
      <c r="U23" s="2817"/>
      <c r="V23" s="2218">
        <v>100000000</v>
      </c>
      <c r="W23" s="2219">
        <v>7</v>
      </c>
      <c r="X23" s="2095" t="s">
        <v>674</v>
      </c>
      <c r="Y23" s="3686"/>
      <c r="Z23" s="3686"/>
      <c r="AA23" s="3686"/>
      <c r="AB23" s="3686"/>
      <c r="AC23" s="3686"/>
      <c r="AD23" s="3686"/>
      <c r="AE23" s="3686"/>
      <c r="AF23" s="3686"/>
      <c r="AG23" s="3686"/>
      <c r="AH23" s="3686"/>
      <c r="AI23" s="3686"/>
      <c r="AJ23" s="3686"/>
      <c r="AK23" s="3686"/>
      <c r="AL23" s="3686"/>
      <c r="AM23" s="3686"/>
      <c r="AN23" s="3686"/>
      <c r="AO23" s="3396"/>
      <c r="AP23" s="3396"/>
      <c r="AQ23" s="3670"/>
    </row>
    <row r="24" spans="1:43" ht="15" x14ac:dyDescent="0.2">
      <c r="A24" s="1759"/>
      <c r="B24" s="1760"/>
      <c r="C24" s="498"/>
      <c r="D24" s="1894"/>
      <c r="E24" s="1903"/>
      <c r="F24" s="1903"/>
      <c r="G24" s="500">
        <v>71</v>
      </c>
      <c r="H24" s="501" t="s">
        <v>675</v>
      </c>
      <c r="I24" s="501"/>
      <c r="J24" s="501"/>
      <c r="K24" s="2224"/>
      <c r="L24" s="2224"/>
      <c r="M24" s="2224"/>
      <c r="N24" s="501"/>
      <c r="O24" s="503"/>
      <c r="P24" s="502"/>
      <c r="Q24" s="504"/>
      <c r="R24" s="505"/>
      <c r="S24" s="2224" t="s">
        <v>657</v>
      </c>
      <c r="T24" s="2224" t="s">
        <v>657</v>
      </c>
      <c r="U24" s="2224"/>
      <c r="V24" s="2225"/>
      <c r="W24" s="2226"/>
      <c r="X24" s="2224"/>
      <c r="Y24" s="503"/>
      <c r="Z24" s="503"/>
      <c r="AA24" s="503"/>
      <c r="AB24" s="503"/>
      <c r="AC24" s="503"/>
      <c r="AD24" s="503"/>
      <c r="AE24" s="503"/>
      <c r="AF24" s="503"/>
      <c r="AG24" s="503"/>
      <c r="AH24" s="503"/>
      <c r="AI24" s="503"/>
      <c r="AJ24" s="503"/>
      <c r="AK24" s="503"/>
      <c r="AL24" s="503"/>
      <c r="AM24" s="503"/>
      <c r="AN24" s="503"/>
      <c r="AO24" s="1763"/>
      <c r="AP24" s="1763"/>
      <c r="AQ24" s="1761"/>
    </row>
    <row r="25" spans="1:43" ht="156.75" x14ac:dyDescent="0.2">
      <c r="A25" s="1759"/>
      <c r="B25" s="1760"/>
      <c r="C25" s="498"/>
      <c r="D25" s="1894"/>
      <c r="E25" s="1903"/>
      <c r="F25" s="1903"/>
      <c r="G25" s="1894"/>
      <c r="H25" s="1903"/>
      <c r="I25" s="1903"/>
      <c r="J25" s="1878">
        <v>206</v>
      </c>
      <c r="K25" s="2096" t="s">
        <v>676</v>
      </c>
      <c r="L25" s="2123" t="s">
        <v>677</v>
      </c>
      <c r="M25" s="2094">
        <v>12</v>
      </c>
      <c r="N25" s="1846" t="s">
        <v>678</v>
      </c>
      <c r="O25" s="2835" t="s">
        <v>679</v>
      </c>
      <c r="P25" s="2834" t="s">
        <v>680</v>
      </c>
      <c r="Q25" s="508">
        <f>+V25/R25</f>
        <v>0.28947368421052633</v>
      </c>
      <c r="R25" s="3102">
        <f>+SUM(V25:V28)</f>
        <v>190000000</v>
      </c>
      <c r="S25" s="2834" t="s">
        <v>681</v>
      </c>
      <c r="T25" s="2834" t="s">
        <v>682</v>
      </c>
      <c r="U25" s="2094" t="s">
        <v>683</v>
      </c>
      <c r="V25" s="2221">
        <v>55000000</v>
      </c>
      <c r="W25" s="2222">
        <v>12</v>
      </c>
      <c r="X25" s="2125" t="s">
        <v>2145</v>
      </c>
      <c r="Y25" s="3710">
        <v>900</v>
      </c>
      <c r="Z25" s="3710">
        <v>300</v>
      </c>
      <c r="AA25" s="3710">
        <v>372</v>
      </c>
      <c r="AB25" s="3710">
        <v>94</v>
      </c>
      <c r="AC25" s="3710">
        <v>734</v>
      </c>
      <c r="AD25" s="3710"/>
      <c r="AE25" s="3710"/>
      <c r="AF25" s="3710"/>
      <c r="AG25" s="3710"/>
      <c r="AH25" s="3710"/>
      <c r="AI25" s="3710"/>
      <c r="AJ25" s="3710"/>
      <c r="AK25" s="3710"/>
      <c r="AL25" s="3710"/>
      <c r="AM25" s="3710"/>
      <c r="AN25" s="3710">
        <v>1200</v>
      </c>
      <c r="AO25" s="3395">
        <v>43480</v>
      </c>
      <c r="AP25" s="3395">
        <v>43830</v>
      </c>
      <c r="AQ25" s="3669" t="s">
        <v>647</v>
      </c>
    </row>
    <row r="26" spans="1:43" ht="70.5" customHeight="1" x14ac:dyDescent="0.2">
      <c r="A26" s="1759"/>
      <c r="B26" s="1760"/>
      <c r="C26" s="498"/>
      <c r="D26" s="1894"/>
      <c r="E26" s="1903"/>
      <c r="F26" s="1903"/>
      <c r="G26" s="1894"/>
      <c r="H26" s="1903"/>
      <c r="I26" s="1903"/>
      <c r="J26" s="1878">
        <v>207</v>
      </c>
      <c r="K26" s="2096" t="s">
        <v>684</v>
      </c>
      <c r="L26" s="2123" t="s">
        <v>685</v>
      </c>
      <c r="M26" s="2094">
        <v>1</v>
      </c>
      <c r="N26" s="1846" t="s">
        <v>686</v>
      </c>
      <c r="O26" s="2836"/>
      <c r="P26" s="2817"/>
      <c r="Q26" s="508">
        <f>+V26/R25</f>
        <v>0.42105263157894735</v>
      </c>
      <c r="R26" s="3102"/>
      <c r="S26" s="2817"/>
      <c r="T26" s="2817" t="s">
        <v>657</v>
      </c>
      <c r="U26" s="2094" t="s">
        <v>687</v>
      </c>
      <c r="V26" s="2221">
        <v>80000000</v>
      </c>
      <c r="W26" s="2222">
        <v>12</v>
      </c>
      <c r="X26" s="2125" t="s">
        <v>2145</v>
      </c>
      <c r="Y26" s="3711"/>
      <c r="Z26" s="3711"/>
      <c r="AA26" s="3711"/>
      <c r="AB26" s="3711"/>
      <c r="AC26" s="3711"/>
      <c r="AD26" s="3711"/>
      <c r="AE26" s="3711"/>
      <c r="AF26" s="3711"/>
      <c r="AG26" s="3711"/>
      <c r="AH26" s="3711"/>
      <c r="AI26" s="3711"/>
      <c r="AJ26" s="3711"/>
      <c r="AK26" s="3711"/>
      <c r="AL26" s="3711"/>
      <c r="AM26" s="3711"/>
      <c r="AN26" s="3711"/>
      <c r="AO26" s="3396"/>
      <c r="AP26" s="3396"/>
      <c r="AQ26" s="3670"/>
    </row>
    <row r="27" spans="1:43" ht="38.25" customHeight="1" x14ac:dyDescent="0.2">
      <c r="A27" s="1759"/>
      <c r="B27" s="1760"/>
      <c r="C27" s="498"/>
      <c r="D27" s="1894"/>
      <c r="E27" s="1903"/>
      <c r="F27" s="1903"/>
      <c r="G27" s="1894"/>
      <c r="H27" s="1903"/>
      <c r="I27" s="1903"/>
      <c r="J27" s="2621">
        <v>208</v>
      </c>
      <c r="K27" s="3057" t="s">
        <v>688</v>
      </c>
      <c r="L27" s="3057" t="s">
        <v>689</v>
      </c>
      <c r="M27" s="2846">
        <v>1</v>
      </c>
      <c r="N27" s="1846" t="s">
        <v>690</v>
      </c>
      <c r="O27" s="2836"/>
      <c r="P27" s="2817"/>
      <c r="Q27" s="508">
        <f>+V27/R25</f>
        <v>0.15789473684210525</v>
      </c>
      <c r="R27" s="3102"/>
      <c r="S27" s="2817"/>
      <c r="T27" s="2817" t="s">
        <v>657</v>
      </c>
      <c r="U27" s="2846" t="s">
        <v>691</v>
      </c>
      <c r="V27" s="2221">
        <v>30000000</v>
      </c>
      <c r="W27" s="2222">
        <v>4</v>
      </c>
      <c r="X27" s="2125" t="s">
        <v>651</v>
      </c>
      <c r="Y27" s="3711"/>
      <c r="Z27" s="3711"/>
      <c r="AA27" s="3711"/>
      <c r="AB27" s="3711"/>
      <c r="AC27" s="3711"/>
      <c r="AD27" s="3711"/>
      <c r="AE27" s="3711"/>
      <c r="AF27" s="3711"/>
      <c r="AG27" s="3711"/>
      <c r="AH27" s="3711"/>
      <c r="AI27" s="3711"/>
      <c r="AJ27" s="3711"/>
      <c r="AK27" s="3711"/>
      <c r="AL27" s="3711"/>
      <c r="AM27" s="3711"/>
      <c r="AN27" s="3711"/>
      <c r="AO27" s="3396"/>
      <c r="AP27" s="3396"/>
      <c r="AQ27" s="3670"/>
    </row>
    <row r="28" spans="1:43" ht="34.5" customHeight="1" x14ac:dyDescent="0.2">
      <c r="A28" s="1759"/>
      <c r="B28" s="1760"/>
      <c r="C28" s="498"/>
      <c r="D28" s="1894"/>
      <c r="E28" s="1903"/>
      <c r="F28" s="1903"/>
      <c r="G28" s="1894"/>
      <c r="H28" s="1903"/>
      <c r="I28" s="1903"/>
      <c r="J28" s="2621"/>
      <c r="K28" s="3057"/>
      <c r="L28" s="3057"/>
      <c r="M28" s="2846"/>
      <c r="N28" s="1846" t="s">
        <v>692</v>
      </c>
      <c r="O28" s="2837"/>
      <c r="P28" s="2818"/>
      <c r="Q28" s="508">
        <f>+V28/R25</f>
        <v>0.13157894736842105</v>
      </c>
      <c r="R28" s="3102"/>
      <c r="S28" s="2818"/>
      <c r="T28" s="2818" t="s">
        <v>657</v>
      </c>
      <c r="U28" s="2846"/>
      <c r="V28" s="2221">
        <v>25000000</v>
      </c>
      <c r="W28" s="2222">
        <v>12</v>
      </c>
      <c r="X28" s="2125" t="s">
        <v>2145</v>
      </c>
      <c r="Y28" s="3711"/>
      <c r="Z28" s="3711"/>
      <c r="AA28" s="3711"/>
      <c r="AB28" s="3711"/>
      <c r="AC28" s="3711"/>
      <c r="AD28" s="3711"/>
      <c r="AE28" s="3711"/>
      <c r="AF28" s="3711"/>
      <c r="AG28" s="3711"/>
      <c r="AH28" s="3711"/>
      <c r="AI28" s="3711"/>
      <c r="AJ28" s="3711"/>
      <c r="AK28" s="3711"/>
      <c r="AL28" s="3711"/>
      <c r="AM28" s="3711"/>
      <c r="AN28" s="3711"/>
      <c r="AO28" s="3396"/>
      <c r="AP28" s="3396"/>
      <c r="AQ28" s="3670"/>
    </row>
    <row r="29" spans="1:43" ht="15" x14ac:dyDescent="0.2">
      <c r="A29" s="1757"/>
      <c r="B29" s="487"/>
      <c r="C29" s="488"/>
      <c r="D29" s="489">
        <v>21</v>
      </c>
      <c r="E29" s="490" t="s">
        <v>693</v>
      </c>
      <c r="F29" s="490"/>
      <c r="G29" s="490"/>
      <c r="H29" s="490"/>
      <c r="I29" s="490"/>
      <c r="J29" s="490"/>
      <c r="K29" s="2227"/>
      <c r="L29" s="2227"/>
      <c r="M29" s="2227"/>
      <c r="N29" s="490"/>
      <c r="O29" s="492"/>
      <c r="P29" s="491"/>
      <c r="Q29" s="493"/>
      <c r="R29" s="494"/>
      <c r="S29" s="2227" t="s">
        <v>657</v>
      </c>
      <c r="T29" s="2227" t="s">
        <v>657</v>
      </c>
      <c r="U29" s="2227"/>
      <c r="V29" s="2228"/>
      <c r="W29" s="2229"/>
      <c r="X29" s="2227"/>
      <c r="Y29" s="492"/>
      <c r="Z29" s="492"/>
      <c r="AA29" s="492"/>
      <c r="AB29" s="492"/>
      <c r="AC29" s="492"/>
      <c r="AD29" s="492"/>
      <c r="AE29" s="492"/>
      <c r="AF29" s="492"/>
      <c r="AG29" s="492"/>
      <c r="AH29" s="492"/>
      <c r="AI29" s="492"/>
      <c r="AJ29" s="492"/>
      <c r="AK29" s="492"/>
      <c r="AL29" s="492"/>
      <c r="AM29" s="492"/>
      <c r="AN29" s="492"/>
      <c r="AO29" s="1765"/>
      <c r="AP29" s="1765"/>
      <c r="AQ29" s="1758"/>
    </row>
    <row r="30" spans="1:43" ht="15" x14ac:dyDescent="0.2">
      <c r="A30" s="1759"/>
      <c r="B30" s="1760"/>
      <c r="C30" s="498"/>
      <c r="D30" s="1894"/>
      <c r="E30" s="1903"/>
      <c r="F30" s="1903"/>
      <c r="G30" s="500">
        <v>72</v>
      </c>
      <c r="H30" s="501" t="s">
        <v>694</v>
      </c>
      <c r="I30" s="501"/>
      <c r="J30" s="501"/>
      <c r="K30" s="2224"/>
      <c r="L30" s="2224"/>
      <c r="M30" s="2224"/>
      <c r="N30" s="501"/>
      <c r="O30" s="503"/>
      <c r="P30" s="502"/>
      <c r="Q30" s="504"/>
      <c r="R30" s="505"/>
      <c r="S30" s="2224" t="s">
        <v>657</v>
      </c>
      <c r="T30" s="2224" t="s">
        <v>657</v>
      </c>
      <c r="U30" s="2224"/>
      <c r="V30" s="2225"/>
      <c r="W30" s="2226"/>
      <c r="X30" s="2226"/>
      <c r="Y30" s="507"/>
      <c r="Z30" s="507"/>
      <c r="AA30" s="507"/>
      <c r="AB30" s="507"/>
      <c r="AC30" s="507"/>
      <c r="AD30" s="507"/>
      <c r="AE30" s="507"/>
      <c r="AF30" s="507"/>
      <c r="AG30" s="507"/>
      <c r="AH30" s="507"/>
      <c r="AI30" s="507"/>
      <c r="AJ30" s="507"/>
      <c r="AK30" s="507"/>
      <c r="AL30" s="507"/>
      <c r="AM30" s="507"/>
      <c r="AN30" s="507"/>
      <c r="AO30" s="1763"/>
      <c r="AP30" s="1763"/>
      <c r="AQ30" s="1764"/>
    </row>
    <row r="31" spans="1:43" ht="60" customHeight="1" x14ac:dyDescent="0.2">
      <c r="A31" s="1759"/>
      <c r="B31" s="1760"/>
      <c r="C31" s="498"/>
      <c r="D31" s="1894"/>
      <c r="E31" s="1903"/>
      <c r="F31" s="1903"/>
      <c r="G31" s="1894"/>
      <c r="H31" s="1903"/>
      <c r="I31" s="1903"/>
      <c r="J31" s="2621">
        <v>209</v>
      </c>
      <c r="K31" s="2850" t="s">
        <v>695</v>
      </c>
      <c r="L31" s="2850" t="s">
        <v>696</v>
      </c>
      <c r="M31" s="2834">
        <v>1</v>
      </c>
      <c r="N31" s="1846" t="s">
        <v>697</v>
      </c>
      <c r="O31" s="2835" t="s">
        <v>698</v>
      </c>
      <c r="P31" s="2834" t="s">
        <v>699</v>
      </c>
      <c r="Q31" s="508">
        <f>+V31/R31</f>
        <v>0.22388059701492538</v>
      </c>
      <c r="R31" s="3103">
        <f>+SUM(V31:V37)</f>
        <v>134000000</v>
      </c>
      <c r="S31" s="2834" t="s">
        <v>700</v>
      </c>
      <c r="T31" s="2834" t="s">
        <v>701</v>
      </c>
      <c r="U31" s="2834" t="s">
        <v>702</v>
      </c>
      <c r="V31" s="2218">
        <v>30000000</v>
      </c>
      <c r="W31" s="2219">
        <v>3</v>
      </c>
      <c r="X31" s="2095" t="s">
        <v>2148</v>
      </c>
      <c r="Y31" s="3033">
        <v>1666</v>
      </c>
      <c r="Z31" s="3033">
        <v>1507</v>
      </c>
      <c r="AA31" s="3033">
        <v>1400</v>
      </c>
      <c r="AB31" s="3033">
        <v>350</v>
      </c>
      <c r="AC31" s="3033">
        <v>450</v>
      </c>
      <c r="AD31" s="3033">
        <v>973</v>
      </c>
      <c r="AE31" s="3033"/>
      <c r="AF31" s="3033"/>
      <c r="AG31" s="3033"/>
      <c r="AH31" s="3033"/>
      <c r="AI31" s="3033"/>
      <c r="AJ31" s="3033"/>
      <c r="AK31" s="3033"/>
      <c r="AL31" s="3033"/>
      <c r="AM31" s="3033"/>
      <c r="AN31" s="3033">
        <v>3173</v>
      </c>
      <c r="AO31" s="3395">
        <v>43480</v>
      </c>
      <c r="AP31" s="3395">
        <v>43830</v>
      </c>
      <c r="AQ31" s="3669" t="s">
        <v>647</v>
      </c>
    </row>
    <row r="32" spans="1:43" ht="33.75" customHeight="1" x14ac:dyDescent="0.2">
      <c r="A32" s="1759"/>
      <c r="B32" s="1760"/>
      <c r="C32" s="498"/>
      <c r="D32" s="1894"/>
      <c r="E32" s="1903"/>
      <c r="F32" s="1903"/>
      <c r="G32" s="1894"/>
      <c r="H32" s="1903"/>
      <c r="I32" s="1903"/>
      <c r="J32" s="2621"/>
      <c r="K32" s="2852"/>
      <c r="L32" s="2852"/>
      <c r="M32" s="2818"/>
      <c r="N32" s="1846" t="s">
        <v>703</v>
      </c>
      <c r="O32" s="2836"/>
      <c r="P32" s="2817"/>
      <c r="Q32" s="508">
        <f>+V32/R31</f>
        <v>0.18656716417910449</v>
      </c>
      <c r="R32" s="3678"/>
      <c r="S32" s="2817"/>
      <c r="T32" s="2817"/>
      <c r="U32" s="2818"/>
      <c r="V32" s="2218">
        <v>25000000</v>
      </c>
      <c r="W32" s="2219">
        <v>7</v>
      </c>
      <c r="X32" s="2095" t="s">
        <v>674</v>
      </c>
      <c r="Y32" s="3367"/>
      <c r="Z32" s="3367"/>
      <c r="AA32" s="3367"/>
      <c r="AB32" s="3367"/>
      <c r="AC32" s="3367"/>
      <c r="AD32" s="3367"/>
      <c r="AE32" s="3367"/>
      <c r="AF32" s="3367"/>
      <c r="AG32" s="3367"/>
      <c r="AH32" s="3367"/>
      <c r="AI32" s="3367"/>
      <c r="AJ32" s="3367"/>
      <c r="AK32" s="3367"/>
      <c r="AL32" s="3367"/>
      <c r="AM32" s="3367"/>
      <c r="AN32" s="3367"/>
      <c r="AO32" s="3396"/>
      <c r="AP32" s="3396"/>
      <c r="AQ32" s="3670"/>
    </row>
    <row r="33" spans="1:43" ht="36.75" customHeight="1" x14ac:dyDescent="0.2">
      <c r="A33" s="1759"/>
      <c r="B33" s="1760"/>
      <c r="C33" s="498"/>
      <c r="D33" s="1894"/>
      <c r="E33" s="1903"/>
      <c r="F33" s="1903"/>
      <c r="G33" s="1894"/>
      <c r="H33" s="1903"/>
      <c r="I33" s="1903"/>
      <c r="J33" s="2835">
        <v>210</v>
      </c>
      <c r="K33" s="2850" t="s">
        <v>704</v>
      </c>
      <c r="L33" s="2850" t="s">
        <v>705</v>
      </c>
      <c r="M33" s="2834">
        <v>1</v>
      </c>
      <c r="N33" s="1846" t="s">
        <v>706</v>
      </c>
      <c r="O33" s="2836"/>
      <c r="P33" s="2817"/>
      <c r="Q33" s="508">
        <f>+V33/R31</f>
        <v>6.7164179104477612E-2</v>
      </c>
      <c r="R33" s="3678"/>
      <c r="S33" s="2817"/>
      <c r="T33" s="2817"/>
      <c r="U33" s="2834" t="s">
        <v>707</v>
      </c>
      <c r="V33" s="2218">
        <v>9000000</v>
      </c>
      <c r="W33" s="2219">
        <v>4</v>
      </c>
      <c r="X33" s="2095" t="s">
        <v>651</v>
      </c>
      <c r="Y33" s="3367"/>
      <c r="Z33" s="3367"/>
      <c r="AA33" s="3367"/>
      <c r="AB33" s="3367"/>
      <c r="AC33" s="3367"/>
      <c r="AD33" s="3367"/>
      <c r="AE33" s="3367"/>
      <c r="AF33" s="3367"/>
      <c r="AG33" s="3367"/>
      <c r="AH33" s="3367"/>
      <c r="AI33" s="3367"/>
      <c r="AJ33" s="3367"/>
      <c r="AK33" s="3367"/>
      <c r="AL33" s="3367"/>
      <c r="AM33" s="3367"/>
      <c r="AN33" s="3367"/>
      <c r="AO33" s="3396"/>
      <c r="AP33" s="3396"/>
      <c r="AQ33" s="3670"/>
    </row>
    <row r="34" spans="1:43" ht="23.25" customHeight="1" x14ac:dyDescent="0.2">
      <c r="A34" s="1759"/>
      <c r="B34" s="1760"/>
      <c r="C34" s="498"/>
      <c r="D34" s="1894"/>
      <c r="E34" s="1903"/>
      <c r="F34" s="1903"/>
      <c r="G34" s="1894"/>
      <c r="H34" s="1903"/>
      <c r="I34" s="1903"/>
      <c r="J34" s="2836"/>
      <c r="K34" s="2851"/>
      <c r="L34" s="2851"/>
      <c r="M34" s="2817"/>
      <c r="N34" s="1846" t="s">
        <v>708</v>
      </c>
      <c r="O34" s="2836"/>
      <c r="P34" s="2817"/>
      <c r="Q34" s="508">
        <f>+V34/R31</f>
        <v>0.18656716417910449</v>
      </c>
      <c r="R34" s="3678"/>
      <c r="S34" s="2817"/>
      <c r="T34" s="2817"/>
      <c r="U34" s="2817"/>
      <c r="V34" s="2218">
        <v>25000000</v>
      </c>
      <c r="W34" s="2219">
        <v>3</v>
      </c>
      <c r="X34" s="2095" t="s">
        <v>2148</v>
      </c>
      <c r="Y34" s="3367"/>
      <c r="Z34" s="3367"/>
      <c r="AA34" s="3367"/>
      <c r="AB34" s="3367"/>
      <c r="AC34" s="3367"/>
      <c r="AD34" s="3367"/>
      <c r="AE34" s="3367"/>
      <c r="AF34" s="3367"/>
      <c r="AG34" s="3367"/>
      <c r="AH34" s="3367"/>
      <c r="AI34" s="3367"/>
      <c r="AJ34" s="3367"/>
      <c r="AK34" s="3367"/>
      <c r="AL34" s="3367"/>
      <c r="AM34" s="3367"/>
      <c r="AN34" s="3367"/>
      <c r="AO34" s="3396"/>
      <c r="AP34" s="3396"/>
      <c r="AQ34" s="3670"/>
    </row>
    <row r="35" spans="1:43" ht="21.75" customHeight="1" x14ac:dyDescent="0.2">
      <c r="A35" s="1759"/>
      <c r="B35" s="1760"/>
      <c r="C35" s="498"/>
      <c r="D35" s="1894"/>
      <c r="E35" s="1903"/>
      <c r="F35" s="1903"/>
      <c r="G35" s="1894"/>
      <c r="H35" s="1903"/>
      <c r="I35" s="1903"/>
      <c r="J35" s="2837"/>
      <c r="K35" s="2852"/>
      <c r="L35" s="2852"/>
      <c r="M35" s="2818"/>
      <c r="N35" s="1846" t="s">
        <v>709</v>
      </c>
      <c r="O35" s="2836"/>
      <c r="P35" s="2817"/>
      <c r="Q35" s="508">
        <f>+V35/R31</f>
        <v>7.4626865671641784E-2</v>
      </c>
      <c r="R35" s="3678"/>
      <c r="S35" s="2817"/>
      <c r="T35" s="2817"/>
      <c r="U35" s="2818"/>
      <c r="V35" s="2218">
        <v>10000000</v>
      </c>
      <c r="W35" s="2219">
        <v>7</v>
      </c>
      <c r="X35" s="2095" t="s">
        <v>674</v>
      </c>
      <c r="Y35" s="3367"/>
      <c r="Z35" s="3367"/>
      <c r="AA35" s="3367"/>
      <c r="AB35" s="3367"/>
      <c r="AC35" s="3367"/>
      <c r="AD35" s="3367"/>
      <c r="AE35" s="3367"/>
      <c r="AF35" s="3367"/>
      <c r="AG35" s="3367"/>
      <c r="AH35" s="3367"/>
      <c r="AI35" s="3367"/>
      <c r="AJ35" s="3367"/>
      <c r="AK35" s="3367"/>
      <c r="AL35" s="3367"/>
      <c r="AM35" s="3367"/>
      <c r="AN35" s="3367"/>
      <c r="AO35" s="3396"/>
      <c r="AP35" s="3396"/>
      <c r="AQ35" s="3670"/>
    </row>
    <row r="36" spans="1:43" ht="21.75" customHeight="1" x14ac:dyDescent="0.2">
      <c r="A36" s="1759"/>
      <c r="B36" s="1760"/>
      <c r="C36" s="498"/>
      <c r="D36" s="1894"/>
      <c r="E36" s="1903"/>
      <c r="F36" s="1903"/>
      <c r="G36" s="1894"/>
      <c r="H36" s="1903"/>
      <c r="I36" s="1903"/>
      <c r="J36" s="2835">
        <v>211</v>
      </c>
      <c r="K36" s="2850" t="s">
        <v>710</v>
      </c>
      <c r="L36" s="2850" t="s">
        <v>711</v>
      </c>
      <c r="M36" s="2834">
        <v>1</v>
      </c>
      <c r="N36" s="1846" t="s">
        <v>712</v>
      </c>
      <c r="O36" s="2836"/>
      <c r="P36" s="2817"/>
      <c r="Q36" s="508">
        <f>+V36/R31</f>
        <v>0.18656716417910449</v>
      </c>
      <c r="R36" s="3678"/>
      <c r="S36" s="2817"/>
      <c r="T36" s="2817"/>
      <c r="U36" s="2834" t="s">
        <v>713</v>
      </c>
      <c r="V36" s="2218">
        <v>25000000</v>
      </c>
      <c r="W36" s="2219">
        <v>3</v>
      </c>
      <c r="X36" s="2095" t="s">
        <v>2148</v>
      </c>
      <c r="Y36" s="3367"/>
      <c r="Z36" s="3367"/>
      <c r="AA36" s="3367"/>
      <c r="AB36" s="3367"/>
      <c r="AC36" s="3367"/>
      <c r="AD36" s="3367"/>
      <c r="AE36" s="3367"/>
      <c r="AF36" s="3367"/>
      <c r="AG36" s="3367"/>
      <c r="AH36" s="3367"/>
      <c r="AI36" s="3367"/>
      <c r="AJ36" s="3367"/>
      <c r="AK36" s="3367"/>
      <c r="AL36" s="3367"/>
      <c r="AM36" s="3367"/>
      <c r="AN36" s="3367"/>
      <c r="AO36" s="3396"/>
      <c r="AP36" s="3396"/>
      <c r="AQ36" s="3670"/>
    </row>
    <row r="37" spans="1:43" ht="20.25" customHeight="1" x14ac:dyDescent="0.2">
      <c r="A37" s="1759"/>
      <c r="B37" s="1760"/>
      <c r="C37" s="498"/>
      <c r="D37" s="1894"/>
      <c r="E37" s="1903"/>
      <c r="F37" s="1903"/>
      <c r="G37" s="1894"/>
      <c r="H37" s="1903"/>
      <c r="I37" s="1903"/>
      <c r="J37" s="2837"/>
      <c r="K37" s="2851"/>
      <c r="L37" s="2851"/>
      <c r="M37" s="2817"/>
      <c r="N37" s="1846" t="s">
        <v>714</v>
      </c>
      <c r="O37" s="2837"/>
      <c r="P37" s="2818"/>
      <c r="Q37" s="508">
        <f>+V37/R31</f>
        <v>7.4626865671641784E-2</v>
      </c>
      <c r="R37" s="3119"/>
      <c r="S37" s="2818"/>
      <c r="T37" s="2818"/>
      <c r="U37" s="2818"/>
      <c r="V37" s="2218">
        <v>10000000</v>
      </c>
      <c r="W37" s="2219">
        <v>7</v>
      </c>
      <c r="X37" s="2095" t="s">
        <v>674</v>
      </c>
      <c r="Y37" s="3035"/>
      <c r="Z37" s="3035"/>
      <c r="AA37" s="3035"/>
      <c r="AB37" s="3035"/>
      <c r="AC37" s="3035"/>
      <c r="AD37" s="3035"/>
      <c r="AE37" s="3035"/>
      <c r="AF37" s="3035"/>
      <c r="AG37" s="3035"/>
      <c r="AH37" s="3035"/>
      <c r="AI37" s="3035"/>
      <c r="AJ37" s="3035"/>
      <c r="AK37" s="3035"/>
      <c r="AL37" s="3035"/>
      <c r="AM37" s="3035"/>
      <c r="AN37" s="3035"/>
      <c r="AO37" s="3683"/>
      <c r="AP37" s="3683"/>
      <c r="AQ37" s="3684"/>
    </row>
    <row r="38" spans="1:43" ht="15" x14ac:dyDescent="0.2">
      <c r="A38" s="1759"/>
      <c r="B38" s="1760"/>
      <c r="C38" s="498"/>
      <c r="D38" s="1894"/>
      <c r="E38" s="1903"/>
      <c r="F38" s="1903"/>
      <c r="G38" s="500">
        <v>73</v>
      </c>
      <c r="H38" s="501" t="s">
        <v>715</v>
      </c>
      <c r="I38" s="501"/>
      <c r="J38" s="501"/>
      <c r="K38" s="2224"/>
      <c r="L38" s="2224"/>
      <c r="M38" s="2224"/>
      <c r="N38" s="501"/>
      <c r="O38" s="503"/>
      <c r="P38" s="502"/>
      <c r="Q38" s="504"/>
      <c r="R38" s="505"/>
      <c r="S38" s="2224" t="s">
        <v>657</v>
      </c>
      <c r="T38" s="2224" t="s">
        <v>657</v>
      </c>
      <c r="U38" s="2224"/>
      <c r="V38" s="2225"/>
      <c r="W38" s="2226"/>
      <c r="X38" s="2224"/>
      <c r="Y38" s="503"/>
      <c r="Z38" s="503"/>
      <c r="AA38" s="503"/>
      <c r="AB38" s="503"/>
      <c r="AC38" s="503"/>
      <c r="AD38" s="503"/>
      <c r="AE38" s="503"/>
      <c r="AF38" s="503"/>
      <c r="AG38" s="503"/>
      <c r="AH38" s="503"/>
      <c r="AI38" s="503"/>
      <c r="AJ38" s="503"/>
      <c r="AK38" s="503"/>
      <c r="AL38" s="503"/>
      <c r="AM38" s="503"/>
      <c r="AN38" s="503"/>
      <c r="AO38" s="1763"/>
      <c r="AP38" s="1763"/>
      <c r="AQ38" s="1761"/>
    </row>
    <row r="39" spans="1:43" ht="63.75" customHeight="1" x14ac:dyDescent="0.2">
      <c r="A39" s="1759"/>
      <c r="B39" s="1760"/>
      <c r="C39" s="498"/>
      <c r="D39" s="1894"/>
      <c r="E39" s="1903"/>
      <c r="F39" s="1903"/>
      <c r="G39" s="1894"/>
      <c r="H39" s="1903"/>
      <c r="I39" s="1903"/>
      <c r="J39" s="2621">
        <v>212</v>
      </c>
      <c r="K39" s="2846" t="s">
        <v>716</v>
      </c>
      <c r="L39" s="3057" t="s">
        <v>717</v>
      </c>
      <c r="M39" s="2846">
        <v>1</v>
      </c>
      <c r="N39" s="1846" t="s">
        <v>718</v>
      </c>
      <c r="O39" s="2621" t="s">
        <v>719</v>
      </c>
      <c r="P39" s="2846" t="s">
        <v>720</v>
      </c>
      <c r="Q39" s="508">
        <f>+V39/R39</f>
        <v>0.22857142857142856</v>
      </c>
      <c r="R39" s="3102">
        <f>+SUM(V39:V40)</f>
        <v>175000000</v>
      </c>
      <c r="S39" s="2834" t="s">
        <v>721</v>
      </c>
      <c r="T39" s="2834" t="s">
        <v>722</v>
      </c>
      <c r="U39" s="2846" t="s">
        <v>723</v>
      </c>
      <c r="V39" s="2221">
        <v>40000000</v>
      </c>
      <c r="W39" s="2222">
        <v>3</v>
      </c>
      <c r="X39" s="2125" t="s">
        <v>2148</v>
      </c>
      <c r="Y39" s="3033">
        <v>3380</v>
      </c>
      <c r="Z39" s="3033">
        <v>460</v>
      </c>
      <c r="AA39" s="3033"/>
      <c r="AB39" s="3033"/>
      <c r="AC39" s="3033">
        <v>3840</v>
      </c>
      <c r="AD39" s="3033"/>
      <c r="AE39" s="3033"/>
      <c r="AF39" s="3033"/>
      <c r="AG39" s="3033"/>
      <c r="AH39" s="3033"/>
      <c r="AI39" s="3033"/>
      <c r="AJ39" s="3033"/>
      <c r="AK39" s="3033"/>
      <c r="AL39" s="3033"/>
      <c r="AM39" s="3033"/>
      <c r="AN39" s="3033">
        <v>3840</v>
      </c>
      <c r="AO39" s="3395">
        <v>43480</v>
      </c>
      <c r="AP39" s="3395">
        <v>43830</v>
      </c>
      <c r="AQ39" s="3669" t="s">
        <v>647</v>
      </c>
    </row>
    <row r="40" spans="1:43" ht="53.25" customHeight="1" x14ac:dyDescent="0.2">
      <c r="A40" s="1759"/>
      <c r="B40" s="1760"/>
      <c r="C40" s="498"/>
      <c r="D40" s="1894"/>
      <c r="E40" s="1903"/>
      <c r="F40" s="1903"/>
      <c r="G40" s="1894"/>
      <c r="H40" s="1903"/>
      <c r="I40" s="1903"/>
      <c r="J40" s="2621"/>
      <c r="K40" s="2846"/>
      <c r="L40" s="3057"/>
      <c r="M40" s="2846"/>
      <c r="N40" s="1846" t="s">
        <v>724</v>
      </c>
      <c r="O40" s="2621"/>
      <c r="P40" s="2846"/>
      <c r="Q40" s="508">
        <f>+V40/R39</f>
        <v>0.77142857142857146</v>
      </c>
      <c r="R40" s="3102"/>
      <c r="S40" s="2818"/>
      <c r="T40" s="2818"/>
      <c r="U40" s="2846"/>
      <c r="V40" s="2221">
        <v>135000000</v>
      </c>
      <c r="W40" s="2222">
        <v>7</v>
      </c>
      <c r="X40" s="2125" t="s">
        <v>674</v>
      </c>
      <c r="Y40" s="3367"/>
      <c r="Z40" s="3367"/>
      <c r="AA40" s="3367"/>
      <c r="AB40" s="3367"/>
      <c r="AC40" s="3367"/>
      <c r="AD40" s="3367"/>
      <c r="AE40" s="3367"/>
      <c r="AF40" s="3367"/>
      <c r="AG40" s="3367"/>
      <c r="AH40" s="3367"/>
      <c r="AI40" s="3367"/>
      <c r="AJ40" s="3367"/>
      <c r="AK40" s="3367"/>
      <c r="AL40" s="3367"/>
      <c r="AM40" s="3367"/>
      <c r="AN40" s="3367"/>
      <c r="AO40" s="3396"/>
      <c r="AP40" s="3396"/>
      <c r="AQ40" s="3670"/>
    </row>
    <row r="41" spans="1:43" ht="22.5" customHeight="1" x14ac:dyDescent="0.2">
      <c r="A41" s="1757"/>
      <c r="B41" s="487"/>
      <c r="C41" s="488"/>
      <c r="D41" s="489">
        <v>22</v>
      </c>
      <c r="E41" s="490" t="s">
        <v>725</v>
      </c>
      <c r="F41" s="490"/>
      <c r="G41" s="490"/>
      <c r="H41" s="490"/>
      <c r="I41" s="490"/>
      <c r="J41" s="490"/>
      <c r="K41" s="2227"/>
      <c r="L41" s="2227"/>
      <c r="M41" s="2227"/>
      <c r="N41" s="490"/>
      <c r="O41" s="492"/>
      <c r="P41" s="491"/>
      <c r="Q41" s="493"/>
      <c r="R41" s="494"/>
      <c r="S41" s="2227" t="s">
        <v>657</v>
      </c>
      <c r="T41" s="2227" t="s">
        <v>657</v>
      </c>
      <c r="U41" s="2227"/>
      <c r="V41" s="2228"/>
      <c r="W41" s="2229"/>
      <c r="X41" s="2227"/>
      <c r="Y41" s="492"/>
      <c r="Z41" s="492"/>
      <c r="AA41" s="492"/>
      <c r="AB41" s="492"/>
      <c r="AC41" s="492"/>
      <c r="AD41" s="492"/>
      <c r="AE41" s="492"/>
      <c r="AF41" s="492"/>
      <c r="AG41" s="492"/>
      <c r="AH41" s="492"/>
      <c r="AI41" s="492"/>
      <c r="AJ41" s="492"/>
      <c r="AK41" s="492"/>
      <c r="AL41" s="492"/>
      <c r="AM41" s="492"/>
      <c r="AN41" s="492"/>
      <c r="AO41" s="1765"/>
      <c r="AP41" s="1765"/>
      <c r="AQ41" s="1758"/>
    </row>
    <row r="42" spans="1:43" ht="24" customHeight="1" x14ac:dyDescent="0.2">
      <c r="A42" s="1759"/>
      <c r="B42" s="1760"/>
      <c r="C42" s="498"/>
      <c r="D42" s="1894"/>
      <c r="E42" s="1903"/>
      <c r="F42" s="1903"/>
      <c r="G42" s="500">
        <v>74</v>
      </c>
      <c r="H42" s="501" t="s">
        <v>715</v>
      </c>
      <c r="I42" s="501"/>
      <c r="J42" s="501"/>
      <c r="K42" s="2224"/>
      <c r="L42" s="2224"/>
      <c r="M42" s="2224"/>
      <c r="N42" s="501"/>
      <c r="O42" s="503"/>
      <c r="P42" s="502"/>
      <c r="Q42" s="504"/>
      <c r="R42" s="505"/>
      <c r="S42" s="2224" t="s">
        <v>657</v>
      </c>
      <c r="T42" s="2224" t="s">
        <v>657</v>
      </c>
      <c r="U42" s="2224"/>
      <c r="V42" s="2225"/>
      <c r="W42" s="2226"/>
      <c r="X42" s="2224"/>
      <c r="Y42" s="503"/>
      <c r="Z42" s="503"/>
      <c r="AA42" s="503"/>
      <c r="AB42" s="503"/>
      <c r="AC42" s="503"/>
      <c r="AD42" s="503"/>
      <c r="AE42" s="503"/>
      <c r="AF42" s="503"/>
      <c r="AG42" s="503"/>
      <c r="AH42" s="503"/>
      <c r="AI42" s="503"/>
      <c r="AJ42" s="503"/>
      <c r="AK42" s="503"/>
      <c r="AL42" s="503"/>
      <c r="AM42" s="503"/>
      <c r="AN42" s="503"/>
      <c r="AO42" s="1763"/>
      <c r="AP42" s="1763"/>
      <c r="AQ42" s="1761"/>
    </row>
    <row r="43" spans="1:43" ht="55.5" customHeight="1" x14ac:dyDescent="0.2">
      <c r="A43" s="1759"/>
      <c r="B43" s="1760"/>
      <c r="C43" s="498"/>
      <c r="D43" s="1894"/>
      <c r="E43" s="1903"/>
      <c r="F43" s="1903"/>
      <c r="G43" s="1894"/>
      <c r="H43" s="1903"/>
      <c r="I43" s="1903"/>
      <c r="J43" s="2835">
        <v>213</v>
      </c>
      <c r="K43" s="2834" t="s">
        <v>726</v>
      </c>
      <c r="L43" s="2850" t="s">
        <v>727</v>
      </c>
      <c r="M43" s="2834">
        <v>12</v>
      </c>
      <c r="N43" s="2835" t="s">
        <v>728</v>
      </c>
      <c r="O43" s="2835" t="s">
        <v>729</v>
      </c>
      <c r="P43" s="3676" t="s">
        <v>730</v>
      </c>
      <c r="Q43" s="2854">
        <f>+V43/R43</f>
        <v>1</v>
      </c>
      <c r="R43" s="3103">
        <v>182000000</v>
      </c>
      <c r="S43" s="2834" t="s">
        <v>731</v>
      </c>
      <c r="T43" s="2834" t="s">
        <v>732</v>
      </c>
      <c r="U43" s="2834" t="s">
        <v>733</v>
      </c>
      <c r="V43" s="3679">
        <v>182000000</v>
      </c>
      <c r="W43" s="3681">
        <v>2</v>
      </c>
      <c r="X43" s="2834" t="s">
        <v>734</v>
      </c>
      <c r="Y43" s="3033">
        <v>51494</v>
      </c>
      <c r="Z43" s="3033">
        <v>47591</v>
      </c>
      <c r="AA43" s="3033">
        <v>34918</v>
      </c>
      <c r="AB43" s="3033">
        <v>19436</v>
      </c>
      <c r="AC43" s="3033">
        <v>25329</v>
      </c>
      <c r="AD43" s="3033">
        <v>19402</v>
      </c>
      <c r="AE43" s="3033">
        <v>4</v>
      </c>
      <c r="AF43" s="3033"/>
      <c r="AG43" s="3033"/>
      <c r="AH43" s="3033"/>
      <c r="AI43" s="3033"/>
      <c r="AJ43" s="3033"/>
      <c r="AK43" s="3033">
        <v>1493</v>
      </c>
      <c r="AL43" s="3033">
        <v>1713</v>
      </c>
      <c r="AM43" s="3033">
        <v>217</v>
      </c>
      <c r="AN43" s="3033">
        <v>99085</v>
      </c>
      <c r="AO43" s="3395">
        <v>43480</v>
      </c>
      <c r="AP43" s="3395">
        <v>43830</v>
      </c>
      <c r="AQ43" s="3669" t="s">
        <v>647</v>
      </c>
    </row>
    <row r="44" spans="1:43" ht="60" customHeight="1" x14ac:dyDescent="0.2">
      <c r="A44" s="1759"/>
      <c r="B44" s="1760"/>
      <c r="C44" s="498"/>
      <c r="D44" s="2107"/>
      <c r="E44" s="3671"/>
      <c r="F44" s="3097"/>
      <c r="G44" s="2107"/>
      <c r="H44" s="3671"/>
      <c r="I44" s="3097"/>
      <c r="J44" s="2836"/>
      <c r="K44" s="2817"/>
      <c r="L44" s="2851"/>
      <c r="M44" s="2817"/>
      <c r="N44" s="2836"/>
      <c r="O44" s="2836"/>
      <c r="P44" s="3677"/>
      <c r="Q44" s="2855"/>
      <c r="R44" s="3678"/>
      <c r="S44" s="2817"/>
      <c r="T44" s="2817" t="s">
        <v>657</v>
      </c>
      <c r="U44" s="2817"/>
      <c r="V44" s="3680"/>
      <c r="W44" s="3682"/>
      <c r="X44" s="2817"/>
      <c r="Y44" s="3367"/>
      <c r="Z44" s="3367"/>
      <c r="AA44" s="3367"/>
      <c r="AB44" s="3367"/>
      <c r="AC44" s="3367"/>
      <c r="AD44" s="3367"/>
      <c r="AE44" s="3367"/>
      <c r="AF44" s="3367"/>
      <c r="AG44" s="3367"/>
      <c r="AH44" s="3367"/>
      <c r="AI44" s="3367"/>
      <c r="AJ44" s="3367"/>
      <c r="AK44" s="3367"/>
      <c r="AL44" s="3367"/>
      <c r="AM44" s="3367"/>
      <c r="AN44" s="3367"/>
      <c r="AO44" s="3396"/>
      <c r="AP44" s="3396"/>
      <c r="AQ44" s="3670"/>
    </row>
    <row r="45" spans="1:43" ht="24.75" customHeight="1" x14ac:dyDescent="0.2">
      <c r="A45" s="3666" t="s">
        <v>2352</v>
      </c>
      <c r="B45" s="3667"/>
      <c r="C45" s="3667"/>
      <c r="D45" s="3667"/>
      <c r="E45" s="3667"/>
      <c r="F45" s="3667"/>
      <c r="G45" s="3667"/>
      <c r="H45" s="3667"/>
      <c r="I45" s="3667"/>
      <c r="J45" s="3667"/>
      <c r="K45" s="3667"/>
      <c r="L45" s="3667"/>
      <c r="M45" s="3667"/>
      <c r="N45" s="3667"/>
      <c r="O45" s="3667"/>
      <c r="P45" s="3667"/>
      <c r="Q45" s="3668"/>
      <c r="R45" s="2238">
        <f>SUM(R12:R44)</f>
        <v>2031366995</v>
      </c>
      <c r="S45" s="2125"/>
      <c r="T45" s="2125"/>
      <c r="U45" s="2125"/>
      <c r="V45" s="2238">
        <f>SUM(V12:V44)</f>
        <v>2031366995</v>
      </c>
      <c r="W45" s="2222"/>
      <c r="X45" s="2125"/>
      <c r="Y45" s="2106"/>
      <c r="Z45" s="2106"/>
      <c r="AA45" s="2106"/>
      <c r="AB45" s="2106"/>
      <c r="AC45" s="2106"/>
      <c r="AD45" s="2106"/>
      <c r="AE45" s="2106"/>
      <c r="AF45" s="2106"/>
      <c r="AG45" s="2106"/>
      <c r="AH45" s="2106"/>
      <c r="AI45" s="2106"/>
      <c r="AJ45" s="2106"/>
      <c r="AK45" s="2106"/>
      <c r="AL45" s="2106"/>
      <c r="AM45" s="2106"/>
      <c r="AN45" s="2106"/>
      <c r="AO45" s="2120"/>
      <c r="AP45" s="2120"/>
      <c r="AQ45" s="2058"/>
    </row>
    <row r="46" spans="1:43" ht="24.75" customHeight="1" thickBot="1" x14ac:dyDescent="0.25">
      <c r="A46" s="1760"/>
      <c r="B46" s="1760"/>
      <c r="C46" s="1760"/>
      <c r="D46" s="2130"/>
      <c r="E46" s="2130"/>
      <c r="F46" s="2130"/>
      <c r="G46" s="2130"/>
      <c r="H46" s="2130"/>
      <c r="I46" s="2130"/>
      <c r="J46" s="2130"/>
      <c r="K46" s="1578"/>
      <c r="L46" s="2230"/>
      <c r="M46" s="1578"/>
      <c r="N46" s="2130"/>
      <c r="O46" s="2130"/>
      <c r="P46" s="2231"/>
      <c r="Q46" s="2232"/>
      <c r="R46" s="2233"/>
      <c r="S46" s="1578"/>
      <c r="T46" s="1578"/>
      <c r="U46" s="1578"/>
      <c r="V46" s="2234"/>
      <c r="W46" s="2235"/>
      <c r="X46" s="1578"/>
      <c r="Y46" s="2236"/>
      <c r="Z46" s="2236"/>
      <c r="AA46" s="2236"/>
      <c r="AB46" s="2236"/>
      <c r="AC46" s="2236"/>
      <c r="AD46" s="2236"/>
      <c r="AE46" s="2236"/>
      <c r="AF46" s="2236"/>
      <c r="AG46" s="2236"/>
      <c r="AH46" s="2236"/>
      <c r="AI46" s="2236"/>
      <c r="AJ46" s="2236"/>
      <c r="AK46" s="2236"/>
      <c r="AL46" s="2236"/>
      <c r="AM46" s="2236"/>
      <c r="AN46" s="2236"/>
      <c r="AO46" s="2237"/>
      <c r="AP46" s="2237"/>
      <c r="AQ46" s="2122"/>
    </row>
    <row r="47" spans="1:43" ht="14.25" x14ac:dyDescent="0.2">
      <c r="J47" s="3672" t="s">
        <v>2149</v>
      </c>
      <c r="K47" s="3672"/>
      <c r="L47" s="3672"/>
      <c r="M47" s="3672"/>
      <c r="N47" s="3672"/>
      <c r="O47" s="3672"/>
      <c r="P47" s="3672"/>
      <c r="Q47" s="3672"/>
      <c r="R47" s="3672"/>
      <c r="S47" s="3672"/>
      <c r="T47" s="3672"/>
      <c r="U47" s="3672"/>
      <c r="V47" s="520">
        <f>SUM(V12:V44)</f>
        <v>2031366995</v>
      </c>
    </row>
    <row r="48" spans="1:43" ht="14.25" x14ac:dyDescent="0.2">
      <c r="J48" s="3673"/>
      <c r="K48" s="3673"/>
      <c r="L48" s="3673"/>
      <c r="M48" s="3673"/>
      <c r="N48" s="3673"/>
      <c r="O48" s="3673"/>
      <c r="P48" s="3673"/>
      <c r="Q48" s="3673"/>
      <c r="R48" s="3673"/>
      <c r="S48" s="3673"/>
      <c r="T48" s="3673"/>
      <c r="U48" s="3673"/>
    </row>
    <row r="49" spans="4:10" ht="15.75" x14ac:dyDescent="0.2">
      <c r="J49" s="1766"/>
    </row>
    <row r="50" spans="4:10" ht="14.25" x14ac:dyDescent="0.2"/>
    <row r="51" spans="4:10" ht="14.25" x14ac:dyDescent="0.2"/>
    <row r="52" spans="4:10" ht="14.25" x14ac:dyDescent="0.2"/>
    <row r="53" spans="4:10" ht="14.25" x14ac:dyDescent="0.2">
      <c r="D53" s="3674" t="s">
        <v>2150</v>
      </c>
      <c r="E53" s="3674"/>
      <c r="F53" s="3674"/>
      <c r="G53" s="3674"/>
      <c r="H53" s="3674"/>
      <c r="I53" s="3674"/>
    </row>
    <row r="54" spans="4:10" ht="14.25" x14ac:dyDescent="0.2">
      <c r="D54" s="3674"/>
      <c r="E54" s="3674"/>
      <c r="F54" s="3674"/>
      <c r="G54" s="3674"/>
      <c r="H54" s="3674"/>
      <c r="I54" s="3674"/>
    </row>
    <row r="55" spans="4:10" ht="14.25" x14ac:dyDescent="0.2">
      <c r="E55" s="3675" t="s">
        <v>2151</v>
      </c>
      <c r="F55" s="3675"/>
      <c r="G55" s="3675"/>
      <c r="H55" s="3675"/>
      <c r="I55" s="3675"/>
      <c r="J55" s="3675"/>
    </row>
    <row r="56" spans="4:10" ht="14.25" x14ac:dyDescent="0.2">
      <c r="E56" s="3675"/>
      <c r="F56" s="3675"/>
      <c r="G56" s="3675"/>
      <c r="H56" s="3675"/>
      <c r="I56" s="3675"/>
      <c r="J56" s="3675"/>
    </row>
    <row r="57" spans="4:10" ht="14.25" x14ac:dyDescent="0.2"/>
    <row r="58" spans="4:10" ht="14.25" x14ac:dyDescent="0.2"/>
    <row r="59" spans="4:10" ht="14.25" x14ac:dyDescent="0.2"/>
    <row r="60" spans="4:10" ht="14.25" x14ac:dyDescent="0.2"/>
    <row r="61" spans="4:10" ht="14.25" x14ac:dyDescent="0.2"/>
    <row r="62" spans="4:10" ht="14.25" x14ac:dyDescent="0.2"/>
    <row r="63" spans="4:10" ht="14.25" x14ac:dyDescent="0.2"/>
    <row r="64" spans="4:10" ht="14.25" x14ac:dyDescent="0.2"/>
    <row r="65" ht="14.25" x14ac:dyDescent="0.2"/>
  </sheetData>
  <mergeCells count="257">
    <mergeCell ref="J31:J32"/>
    <mergeCell ref="K31:K32"/>
    <mergeCell ref="Z31:Z37"/>
    <mergeCell ref="AA31:AA37"/>
    <mergeCell ref="AJ21:AJ23"/>
    <mergeCell ref="AK21:AK23"/>
    <mergeCell ref="AL21:AL23"/>
    <mergeCell ref="AM21:AM23"/>
    <mergeCell ref="AN21:AN23"/>
    <mergeCell ref="J27:J28"/>
    <mergeCell ref="K27:K28"/>
    <mergeCell ref="L27:L28"/>
    <mergeCell ref="M27:M28"/>
    <mergeCell ref="AF25:AF28"/>
    <mergeCell ref="AG25:AG28"/>
    <mergeCell ref="AH25:AH28"/>
    <mergeCell ref="AI25:AI28"/>
    <mergeCell ref="AI31:AI37"/>
    <mergeCell ref="AJ31:AJ37"/>
    <mergeCell ref="L31:L32"/>
    <mergeCell ref="M31:M32"/>
    <mergeCell ref="O31:O37"/>
    <mergeCell ref="P31:P37"/>
    <mergeCell ref="R31:R37"/>
    <mergeCell ref="AO21:AO23"/>
    <mergeCell ref="AP21:AP23"/>
    <mergeCell ref="AQ21:AQ23"/>
    <mergeCell ref="O25:O28"/>
    <mergeCell ref="P25:P28"/>
    <mergeCell ref="R25:R28"/>
    <mergeCell ref="S25:S28"/>
    <mergeCell ref="T25:T28"/>
    <mergeCell ref="Y25:Y28"/>
    <mergeCell ref="Z25:Z28"/>
    <mergeCell ref="AJ25:AJ28"/>
    <mergeCell ref="AK25:AK28"/>
    <mergeCell ref="AL25:AL28"/>
    <mergeCell ref="AM25:AM28"/>
    <mergeCell ref="AN25:AN28"/>
    <mergeCell ref="AO25:AO28"/>
    <mergeCell ref="AP25:AP28"/>
    <mergeCell ref="AQ25:AQ28"/>
    <mergeCell ref="U27:U28"/>
    <mergeCell ref="AA25:AA28"/>
    <mergeCell ref="AB25:AB28"/>
    <mergeCell ref="AC25:AC28"/>
    <mergeCell ref="AD25:AD28"/>
    <mergeCell ref="AE25:AE28"/>
    <mergeCell ref="AQ18:AQ19"/>
    <mergeCell ref="AG18:AG19"/>
    <mergeCell ref="AH18:AH19"/>
    <mergeCell ref="AI18:AI19"/>
    <mergeCell ref="AJ18:AJ19"/>
    <mergeCell ref="AK18:AK19"/>
    <mergeCell ref="AL18:AL19"/>
    <mergeCell ref="AA18:AA19"/>
    <mergeCell ref="AB18:AB19"/>
    <mergeCell ref="AC18:AC19"/>
    <mergeCell ref="AD18:AD19"/>
    <mergeCell ref="AE18:AE19"/>
    <mergeCell ref="AF18:AF19"/>
    <mergeCell ref="AM18:AM19"/>
    <mergeCell ref="AN18:AN19"/>
    <mergeCell ref="AO18:AO19"/>
    <mergeCell ref="R18:R19"/>
    <mergeCell ref="S18:S19"/>
    <mergeCell ref="AP18:AP19"/>
    <mergeCell ref="T18:T19"/>
    <mergeCell ref="U18:U19"/>
    <mergeCell ref="Y18:Y19"/>
    <mergeCell ref="Z18:Z19"/>
    <mergeCell ref="AM12:AM16"/>
    <mergeCell ref="Y7:Z7"/>
    <mergeCell ref="AA7:AD7"/>
    <mergeCell ref="Z12:Z16"/>
    <mergeCell ref="R12:R16"/>
    <mergeCell ref="S12:S16"/>
    <mergeCell ref="T12:T16"/>
    <mergeCell ref="Y12:Y16"/>
    <mergeCell ref="AQ12:AQ16"/>
    <mergeCell ref="AG12:AG16"/>
    <mergeCell ref="AH12:AH16"/>
    <mergeCell ref="AI12:AI16"/>
    <mergeCell ref="AJ12:AJ16"/>
    <mergeCell ref="AK12:AK16"/>
    <mergeCell ref="AL12:AL16"/>
    <mergeCell ref="AA12:AA16"/>
    <mergeCell ref="AB12:AB16"/>
    <mergeCell ref="AC12:AC16"/>
    <mergeCell ref="AD12:AD16"/>
    <mergeCell ref="AE12:AE16"/>
    <mergeCell ref="AF12:AF16"/>
    <mergeCell ref="AP12:AP16"/>
    <mergeCell ref="AN12:AN16"/>
    <mergeCell ref="AO12:AO16"/>
    <mergeCell ref="A1:AO4"/>
    <mergeCell ref="A5:M6"/>
    <mergeCell ref="N5:AQ5"/>
    <mergeCell ref="A7:A8"/>
    <mergeCell ref="B7:C8"/>
    <mergeCell ref="D7:D8"/>
    <mergeCell ref="E7:F8"/>
    <mergeCell ref="G7:G8"/>
    <mergeCell ref="AO7:AO8"/>
    <mergeCell ref="AP7:AP8"/>
    <mergeCell ref="AQ7:AQ8"/>
    <mergeCell ref="U7:U8"/>
    <mergeCell ref="V7:V8"/>
    <mergeCell ref="W7:W8"/>
    <mergeCell ref="X7:X8"/>
    <mergeCell ref="AE7:AJ7"/>
    <mergeCell ref="AK7:AM7"/>
    <mergeCell ref="Q7:Q8"/>
    <mergeCell ref="R7:R8"/>
    <mergeCell ref="S7:S8"/>
    <mergeCell ref="T7:T8"/>
    <mergeCell ref="AF21:AF23"/>
    <mergeCell ref="AG21:AG23"/>
    <mergeCell ref="AH21:AH23"/>
    <mergeCell ref="AI21:AI23"/>
    <mergeCell ref="H7:I8"/>
    <mergeCell ref="J7:J8"/>
    <mergeCell ref="K7:K8"/>
    <mergeCell ref="L7:L8"/>
    <mergeCell ref="M7:M8"/>
    <mergeCell ref="N7:N8"/>
    <mergeCell ref="O7:O8"/>
    <mergeCell ref="P7:P8"/>
    <mergeCell ref="J12:J15"/>
    <mergeCell ref="J18:J19"/>
    <mergeCell ref="K18:K19"/>
    <mergeCell ref="L18:L19"/>
    <mergeCell ref="M18:M19"/>
    <mergeCell ref="O18:O19"/>
    <mergeCell ref="P18:P19"/>
    <mergeCell ref="K12:K15"/>
    <mergeCell ref="L12:L15"/>
    <mergeCell ref="M12:M15"/>
    <mergeCell ref="O12:O16"/>
    <mergeCell ref="P12:P16"/>
    <mergeCell ref="AL31:AL37"/>
    <mergeCell ref="AM31:AM37"/>
    <mergeCell ref="AN31:AN37"/>
    <mergeCell ref="AO31:AO37"/>
    <mergeCell ref="Y6:AM6"/>
    <mergeCell ref="U12:U14"/>
    <mergeCell ref="E15:F15"/>
    <mergeCell ref="J21:J23"/>
    <mergeCell ref="K21:K23"/>
    <mergeCell ref="L21:L23"/>
    <mergeCell ref="M21:M23"/>
    <mergeCell ref="O21:O23"/>
    <mergeCell ref="P21:P23"/>
    <mergeCell ref="R21:R23"/>
    <mergeCell ref="S21:S23"/>
    <mergeCell ref="T21:T23"/>
    <mergeCell ref="U21:U23"/>
    <mergeCell ref="Y21:Y23"/>
    <mergeCell ref="Z21:Z23"/>
    <mergeCell ref="AA21:AA23"/>
    <mergeCell ref="AB21:AB23"/>
    <mergeCell ref="AC21:AC23"/>
    <mergeCell ref="AD21:AD23"/>
    <mergeCell ref="AE21:AE23"/>
    <mergeCell ref="AP31:AP37"/>
    <mergeCell ref="AQ31:AQ37"/>
    <mergeCell ref="J33:J35"/>
    <mergeCell ref="K33:K35"/>
    <mergeCell ref="L33:L35"/>
    <mergeCell ref="M33:M35"/>
    <mergeCell ref="U33:U35"/>
    <mergeCell ref="J36:J37"/>
    <mergeCell ref="K36:K37"/>
    <mergeCell ref="L36:L37"/>
    <mergeCell ref="M36:M37"/>
    <mergeCell ref="U36:U37"/>
    <mergeCell ref="AB31:AB37"/>
    <mergeCell ref="AC31:AC37"/>
    <mergeCell ref="AD31:AD37"/>
    <mergeCell ref="AE31:AE37"/>
    <mergeCell ref="AF31:AF37"/>
    <mergeCell ref="AG31:AG37"/>
    <mergeCell ref="AH31:AH37"/>
    <mergeCell ref="S31:S37"/>
    <mergeCell ref="T31:T37"/>
    <mergeCell ref="U31:U32"/>
    <mergeCell ref="Y31:Y37"/>
    <mergeCell ref="AK31:AK37"/>
    <mergeCell ref="J39:J40"/>
    <mergeCell ref="K39:K40"/>
    <mergeCell ref="L39:L40"/>
    <mergeCell ref="M39:M40"/>
    <mergeCell ref="O39:O40"/>
    <mergeCell ref="P39:P40"/>
    <mergeCell ref="R39:R40"/>
    <mergeCell ref="S39:S40"/>
    <mergeCell ref="T39:T40"/>
    <mergeCell ref="U39:U40"/>
    <mergeCell ref="Y39:Y40"/>
    <mergeCell ref="Z39:Z40"/>
    <mergeCell ref="AA39:AA40"/>
    <mergeCell ref="AB39:AB40"/>
    <mergeCell ref="AC39:AC40"/>
    <mergeCell ref="AD39:AD40"/>
    <mergeCell ref="AE39:AE40"/>
    <mergeCell ref="AF39:AF40"/>
    <mergeCell ref="AG39:AG40"/>
    <mergeCell ref="AH39:AH40"/>
    <mergeCell ref="AI39:AI40"/>
    <mergeCell ref="AJ39:AJ40"/>
    <mergeCell ref="AK39:AK40"/>
    <mergeCell ref="AL39:AL40"/>
    <mergeCell ref="AM39:AM40"/>
    <mergeCell ref="AN39:AN40"/>
    <mergeCell ref="AO39:AO40"/>
    <mergeCell ref="AP39:AP40"/>
    <mergeCell ref="AQ39:AQ40"/>
    <mergeCell ref="J43:J44"/>
    <mergeCell ref="K43:K44"/>
    <mergeCell ref="L43:L44"/>
    <mergeCell ref="M43:M44"/>
    <mergeCell ref="N43:N44"/>
    <mergeCell ref="O43:O44"/>
    <mergeCell ref="P43:P44"/>
    <mergeCell ref="Q43:Q44"/>
    <mergeCell ref="R43:R44"/>
    <mergeCell ref="S43:S44"/>
    <mergeCell ref="T43:T44"/>
    <mergeCell ref="U43:U44"/>
    <mergeCell ref="V43:V44"/>
    <mergeCell ref="W43:W44"/>
    <mergeCell ref="X43:X44"/>
    <mergeCell ref="Y43:Y44"/>
    <mergeCell ref="Z43:Z44"/>
    <mergeCell ref="AA43:AA44"/>
    <mergeCell ref="AB43:AB44"/>
    <mergeCell ref="AC43:AC44"/>
    <mergeCell ref="AD43:AD44"/>
    <mergeCell ref="AE43:AE44"/>
    <mergeCell ref="A45:Q45"/>
    <mergeCell ref="AO43:AO44"/>
    <mergeCell ref="AP43:AP44"/>
    <mergeCell ref="AQ43:AQ44"/>
    <mergeCell ref="E44:F44"/>
    <mergeCell ref="H44:I44"/>
    <mergeCell ref="J47:U48"/>
    <mergeCell ref="D53:I54"/>
    <mergeCell ref="E55:J56"/>
    <mergeCell ref="AF43:AF44"/>
    <mergeCell ref="AG43:AG44"/>
    <mergeCell ref="AH43:AH44"/>
    <mergeCell ref="AI43:AI44"/>
    <mergeCell ref="AJ43:AJ44"/>
    <mergeCell ref="AK43:AK44"/>
    <mergeCell ref="AL43:AL44"/>
    <mergeCell ref="AM43:AM44"/>
    <mergeCell ref="AN43:AN44"/>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N43"/>
  <sheetViews>
    <sheetView showGridLines="0" zoomScale="65" zoomScaleNormal="65" workbookViewId="0">
      <pane ySplit="8" topLeftCell="A9" activePane="bottomLeft" state="frozen"/>
      <selection pane="bottomLeft" activeCell="A9" sqref="A9"/>
    </sheetView>
  </sheetViews>
  <sheetFormatPr baseColWidth="10" defaultRowHeight="15" x14ac:dyDescent="0.25"/>
  <cols>
    <col min="1" max="1" width="6.5703125" customWidth="1"/>
    <col min="2" max="2" width="12.42578125" customWidth="1"/>
    <col min="3" max="3" width="8.5703125" customWidth="1"/>
    <col min="4" max="4" width="11.7109375" customWidth="1"/>
    <col min="5" max="5" width="7" customWidth="1"/>
    <col min="6" max="6" width="10.85546875" customWidth="1"/>
    <col min="7" max="7" width="10" customWidth="1"/>
    <col min="8" max="8" width="28.7109375" customWidth="1"/>
    <col min="9" max="9" width="15.140625" customWidth="1"/>
    <col min="10" max="10" width="18.5703125" customWidth="1"/>
    <col min="11" max="11" width="18.42578125" customWidth="1"/>
    <col min="12" max="12" width="13" customWidth="1"/>
    <col min="13" max="13" width="24" customWidth="1"/>
    <col min="14" max="14" width="17.5703125" customWidth="1"/>
    <col min="15" max="15" width="25.7109375" customWidth="1"/>
    <col min="16" max="16" width="23.7109375" customWidth="1"/>
    <col min="17" max="17" width="30.85546875" customWidth="1"/>
    <col min="18" max="18" width="23.85546875" customWidth="1"/>
    <col min="19" max="19" width="24" customWidth="1"/>
    <col min="21" max="21" width="22.7109375" customWidth="1"/>
    <col min="26" max="26" width="13" customWidth="1"/>
    <col min="28" max="28" width="4.85546875" customWidth="1"/>
    <col min="29" max="29" width="5.28515625" customWidth="1"/>
    <col min="30" max="30" width="4.28515625" customWidth="1"/>
    <col min="31" max="31" width="3.7109375" customWidth="1"/>
    <col min="32" max="32" width="4.140625" customWidth="1"/>
    <col min="33" max="33" width="5.42578125" customWidth="1"/>
    <col min="34" max="34" width="6.5703125" customWidth="1"/>
    <col min="35" max="35" width="5.140625" customWidth="1"/>
    <col min="36" max="36" width="4.85546875" customWidth="1"/>
    <col min="37" max="37" width="8.42578125" customWidth="1"/>
    <col min="39" max="39" width="13.7109375" customWidth="1"/>
    <col min="40" max="40" width="22.42578125" customWidth="1"/>
  </cols>
  <sheetData>
    <row r="1" spans="1:40" x14ac:dyDescent="0.25">
      <c r="A1" s="3734" t="s">
        <v>2377</v>
      </c>
      <c r="B1" s="3734"/>
      <c r="C1" s="3734"/>
      <c r="D1" s="3734"/>
      <c r="E1" s="3734"/>
      <c r="F1" s="3734"/>
      <c r="G1" s="3734"/>
      <c r="H1" s="3734"/>
      <c r="I1" s="3734"/>
      <c r="J1" s="3734"/>
      <c r="K1" s="3734"/>
      <c r="L1" s="3734"/>
      <c r="M1" s="3734"/>
      <c r="N1" s="3734"/>
      <c r="O1" s="3734"/>
      <c r="P1" s="3734"/>
      <c r="Q1" s="3734"/>
      <c r="R1" s="3734"/>
      <c r="S1" s="3734"/>
      <c r="T1" s="3734"/>
      <c r="U1" s="3734"/>
      <c r="V1" s="3734"/>
      <c r="W1" s="3734"/>
      <c r="X1" s="3734"/>
      <c r="Y1" s="3734"/>
      <c r="Z1" s="3734"/>
      <c r="AA1" s="3734"/>
      <c r="AB1" s="3734"/>
      <c r="AC1" s="3734"/>
      <c r="AD1" s="3734"/>
      <c r="AE1" s="3734"/>
      <c r="AF1" s="3734"/>
      <c r="AG1" s="3734"/>
      <c r="AH1" s="3734"/>
      <c r="AI1" s="3734"/>
      <c r="AJ1" s="3734"/>
      <c r="AK1" s="3734"/>
      <c r="AL1" s="3734"/>
      <c r="AM1" s="1026" t="s">
        <v>0</v>
      </c>
      <c r="AN1" s="1026" t="s">
        <v>265</v>
      </c>
    </row>
    <row r="2" spans="1:40" x14ac:dyDescent="0.25">
      <c r="A2" s="3734"/>
      <c r="B2" s="3734"/>
      <c r="C2" s="3734"/>
      <c r="D2" s="3734"/>
      <c r="E2" s="3734"/>
      <c r="F2" s="3734"/>
      <c r="G2" s="3734"/>
      <c r="H2" s="3734"/>
      <c r="I2" s="3734"/>
      <c r="J2" s="3734"/>
      <c r="K2" s="3734"/>
      <c r="L2" s="3734"/>
      <c r="M2" s="3734"/>
      <c r="N2" s="3734"/>
      <c r="O2" s="3734"/>
      <c r="P2" s="3734"/>
      <c r="Q2" s="3734"/>
      <c r="R2" s="3734"/>
      <c r="S2" s="3734"/>
      <c r="T2" s="3734"/>
      <c r="U2" s="3734"/>
      <c r="V2" s="3734"/>
      <c r="W2" s="3734"/>
      <c r="X2" s="3734"/>
      <c r="Y2" s="3734"/>
      <c r="Z2" s="3734"/>
      <c r="AA2" s="3734"/>
      <c r="AB2" s="3734"/>
      <c r="AC2" s="3734"/>
      <c r="AD2" s="3734"/>
      <c r="AE2" s="3734"/>
      <c r="AF2" s="3734"/>
      <c r="AG2" s="3734"/>
      <c r="AH2" s="3734"/>
      <c r="AI2" s="3734"/>
      <c r="AJ2" s="3734"/>
      <c r="AK2" s="3734"/>
      <c r="AL2" s="3734"/>
      <c r="AM2" s="1027" t="s">
        <v>2</v>
      </c>
      <c r="AN2" s="1026" t="s">
        <v>140</v>
      </c>
    </row>
    <row r="3" spans="1:40" x14ac:dyDescent="0.25">
      <c r="A3" s="3734"/>
      <c r="B3" s="3734"/>
      <c r="C3" s="3734"/>
      <c r="D3" s="3734"/>
      <c r="E3" s="3734"/>
      <c r="F3" s="3734"/>
      <c r="G3" s="3734"/>
      <c r="H3" s="3734"/>
      <c r="I3" s="3734"/>
      <c r="J3" s="3734"/>
      <c r="K3" s="3734"/>
      <c r="L3" s="3734"/>
      <c r="M3" s="3734"/>
      <c r="N3" s="3734"/>
      <c r="O3" s="3734"/>
      <c r="P3" s="3734"/>
      <c r="Q3" s="3734"/>
      <c r="R3" s="3734"/>
      <c r="S3" s="3734"/>
      <c r="T3" s="3734"/>
      <c r="U3" s="3734"/>
      <c r="V3" s="3734"/>
      <c r="W3" s="3734"/>
      <c r="X3" s="3734"/>
      <c r="Y3" s="3734"/>
      <c r="Z3" s="3734"/>
      <c r="AA3" s="3734"/>
      <c r="AB3" s="3734"/>
      <c r="AC3" s="3734"/>
      <c r="AD3" s="3734"/>
      <c r="AE3" s="3734"/>
      <c r="AF3" s="3734"/>
      <c r="AG3" s="3734"/>
      <c r="AH3" s="3734"/>
      <c r="AI3" s="3734"/>
      <c r="AJ3" s="3734"/>
      <c r="AK3" s="3734"/>
      <c r="AL3" s="3734"/>
      <c r="AM3" s="1026" t="s">
        <v>3</v>
      </c>
      <c r="AN3" s="1028" t="s">
        <v>4</v>
      </c>
    </row>
    <row r="4" spans="1:40" x14ac:dyDescent="0.25">
      <c r="A4" s="3734"/>
      <c r="B4" s="3734"/>
      <c r="C4" s="3734"/>
      <c r="D4" s="3734"/>
      <c r="E4" s="3734"/>
      <c r="F4" s="3734"/>
      <c r="G4" s="3734"/>
      <c r="H4" s="3734"/>
      <c r="I4" s="3734"/>
      <c r="J4" s="3734"/>
      <c r="K4" s="3734"/>
      <c r="L4" s="3734"/>
      <c r="M4" s="3734"/>
      <c r="N4" s="3734"/>
      <c r="O4" s="3734"/>
      <c r="P4" s="3734"/>
      <c r="Q4" s="3734"/>
      <c r="R4" s="3734"/>
      <c r="S4" s="3734"/>
      <c r="T4" s="3734"/>
      <c r="U4" s="3734"/>
      <c r="V4" s="3734"/>
      <c r="W4" s="3734"/>
      <c r="X4" s="3734"/>
      <c r="Y4" s="3734"/>
      <c r="Z4" s="3734"/>
      <c r="AA4" s="3734"/>
      <c r="AB4" s="3734"/>
      <c r="AC4" s="3734"/>
      <c r="AD4" s="3734"/>
      <c r="AE4" s="3734"/>
      <c r="AF4" s="3734"/>
      <c r="AG4" s="3734"/>
      <c r="AH4" s="3734"/>
      <c r="AI4" s="3734"/>
      <c r="AJ4" s="3734"/>
      <c r="AK4" s="3734"/>
      <c r="AL4" s="3734"/>
      <c r="AM4" s="1780" t="s">
        <v>5</v>
      </c>
      <c r="AN4" s="1029" t="s">
        <v>64</v>
      </c>
    </row>
    <row r="5" spans="1:40" ht="15.75" x14ac:dyDescent="0.25">
      <c r="A5" s="3748" t="s">
        <v>7</v>
      </c>
      <c r="B5" s="3748"/>
      <c r="C5" s="3748"/>
      <c r="D5" s="3748"/>
      <c r="E5" s="3748"/>
      <c r="F5" s="3748"/>
      <c r="G5" s="3748"/>
      <c r="H5" s="3748"/>
      <c r="I5" s="3748"/>
      <c r="J5" s="3748"/>
      <c r="K5" s="3735" t="s">
        <v>8</v>
      </c>
      <c r="L5" s="3735"/>
      <c r="M5" s="3735"/>
      <c r="N5" s="3735"/>
      <c r="O5" s="3735"/>
      <c r="P5" s="3735"/>
      <c r="Q5" s="3735"/>
      <c r="R5" s="3735"/>
      <c r="S5" s="3735"/>
      <c r="T5" s="3735"/>
      <c r="U5" s="3735"/>
      <c r="V5" s="3735"/>
      <c r="W5" s="3735"/>
      <c r="X5" s="3735"/>
      <c r="Y5" s="3735"/>
      <c r="Z5" s="3735"/>
      <c r="AA5" s="3735"/>
      <c r="AB5" s="3735"/>
      <c r="AC5" s="3735"/>
      <c r="AD5" s="3735"/>
      <c r="AE5" s="3735"/>
      <c r="AF5" s="3735"/>
      <c r="AG5" s="3735"/>
      <c r="AH5" s="3735"/>
      <c r="AI5" s="3735"/>
      <c r="AJ5" s="3735"/>
      <c r="AK5" s="3735"/>
      <c r="AL5" s="3736"/>
      <c r="AM5" s="3736"/>
      <c r="AN5" s="3736"/>
    </row>
    <row r="6" spans="1:40" ht="15.75" x14ac:dyDescent="0.25">
      <c r="A6" s="3748"/>
      <c r="B6" s="3748"/>
      <c r="C6" s="3748"/>
      <c r="D6" s="3748"/>
      <c r="E6" s="3748"/>
      <c r="F6" s="3748"/>
      <c r="G6" s="3748"/>
      <c r="H6" s="3748"/>
      <c r="I6" s="3748"/>
      <c r="J6" s="3748"/>
      <c r="K6" s="3735"/>
      <c r="L6" s="3735"/>
      <c r="M6" s="3735"/>
      <c r="N6" s="3735"/>
      <c r="O6" s="3735"/>
      <c r="P6" s="3735"/>
      <c r="Q6" s="3735"/>
      <c r="R6" s="3735"/>
      <c r="S6" s="3735"/>
      <c r="T6" s="3735"/>
      <c r="U6" s="3735"/>
      <c r="V6" s="3735" t="s">
        <v>1784</v>
      </c>
      <c r="W6" s="3735"/>
      <c r="X6" s="3735"/>
      <c r="Y6" s="3735"/>
      <c r="Z6" s="3735"/>
      <c r="AA6" s="3735"/>
      <c r="AB6" s="3735"/>
      <c r="AC6" s="3735"/>
      <c r="AD6" s="3735"/>
      <c r="AE6" s="3735"/>
      <c r="AF6" s="3735"/>
      <c r="AG6" s="3735"/>
      <c r="AH6" s="3735"/>
      <c r="AI6" s="3735"/>
      <c r="AJ6" s="3735"/>
      <c r="AK6" s="3735"/>
      <c r="AL6" s="3737" t="s">
        <v>29</v>
      </c>
      <c r="AM6" s="3737" t="s">
        <v>30</v>
      </c>
      <c r="AN6" s="3738" t="s">
        <v>31</v>
      </c>
    </row>
    <row r="7" spans="1:40" ht="25.5" customHeight="1" x14ac:dyDescent="0.25">
      <c r="A7" s="3745" t="s">
        <v>9</v>
      </c>
      <c r="B7" s="3745" t="s">
        <v>2243</v>
      </c>
      <c r="C7" s="3745" t="s">
        <v>9</v>
      </c>
      <c r="D7" s="3745" t="s">
        <v>2244</v>
      </c>
      <c r="E7" s="3745" t="s">
        <v>9</v>
      </c>
      <c r="F7" s="3745" t="s">
        <v>2245</v>
      </c>
      <c r="G7" s="3745" t="s">
        <v>9</v>
      </c>
      <c r="H7" s="3739" t="s">
        <v>2246</v>
      </c>
      <c r="I7" s="3739" t="s">
        <v>14</v>
      </c>
      <c r="J7" s="3741" t="s">
        <v>15</v>
      </c>
      <c r="K7" s="3739" t="s">
        <v>16</v>
      </c>
      <c r="L7" s="3739" t="s">
        <v>2247</v>
      </c>
      <c r="M7" s="3739" t="s">
        <v>8</v>
      </c>
      <c r="N7" s="3739" t="s">
        <v>18</v>
      </c>
      <c r="O7" s="3739" t="s">
        <v>2248</v>
      </c>
      <c r="P7" s="3739" t="s">
        <v>20</v>
      </c>
      <c r="Q7" s="3739" t="s">
        <v>21</v>
      </c>
      <c r="R7" s="3739" t="s">
        <v>22</v>
      </c>
      <c r="S7" s="3743" t="s">
        <v>19</v>
      </c>
      <c r="T7" s="3739" t="s">
        <v>9</v>
      </c>
      <c r="U7" s="3739" t="s">
        <v>23</v>
      </c>
      <c r="V7" s="2627" t="s">
        <v>24</v>
      </c>
      <c r="W7" s="2627"/>
      <c r="X7" s="2616" t="s">
        <v>25</v>
      </c>
      <c r="Y7" s="2616"/>
      <c r="Z7" s="2616"/>
      <c r="AA7" s="2616"/>
      <c r="AB7" s="2613" t="s">
        <v>26</v>
      </c>
      <c r="AC7" s="2614"/>
      <c r="AD7" s="2614"/>
      <c r="AE7" s="2614"/>
      <c r="AF7" s="2614"/>
      <c r="AG7" s="2615"/>
      <c r="AH7" s="2616" t="s">
        <v>27</v>
      </c>
      <c r="AI7" s="2616"/>
      <c r="AJ7" s="2616"/>
      <c r="AK7" s="1781" t="s">
        <v>28</v>
      </c>
      <c r="AL7" s="3737"/>
      <c r="AM7" s="3737"/>
      <c r="AN7" s="3738"/>
    </row>
    <row r="8" spans="1:40" ht="113.25" x14ac:dyDescent="0.25">
      <c r="A8" s="3746"/>
      <c r="B8" s="3747"/>
      <c r="C8" s="3747"/>
      <c r="D8" s="3747"/>
      <c r="E8" s="3747"/>
      <c r="F8" s="3747"/>
      <c r="G8" s="3747"/>
      <c r="H8" s="3740"/>
      <c r="I8" s="3740"/>
      <c r="J8" s="3742"/>
      <c r="K8" s="3740"/>
      <c r="L8" s="3740"/>
      <c r="M8" s="3740"/>
      <c r="N8" s="3740"/>
      <c r="O8" s="3740"/>
      <c r="P8" s="3740"/>
      <c r="Q8" s="3740"/>
      <c r="R8" s="3740"/>
      <c r="S8" s="3744"/>
      <c r="T8" s="3740"/>
      <c r="U8" s="3740"/>
      <c r="V8" s="1782" t="s">
        <v>32</v>
      </c>
      <c r="W8" s="1783" t="s">
        <v>33</v>
      </c>
      <c r="X8" s="1784" t="s">
        <v>34</v>
      </c>
      <c r="Y8" s="1784" t="s">
        <v>35</v>
      </c>
      <c r="Z8" s="1784" t="s">
        <v>736</v>
      </c>
      <c r="AA8" s="1784" t="s">
        <v>37</v>
      </c>
      <c r="AB8" s="1784" t="s">
        <v>38</v>
      </c>
      <c r="AC8" s="1784" t="s">
        <v>39</v>
      </c>
      <c r="AD8" s="1784" t="s">
        <v>40</v>
      </c>
      <c r="AE8" s="1784" t="s">
        <v>41</v>
      </c>
      <c r="AF8" s="1784" t="s">
        <v>42</v>
      </c>
      <c r="AG8" s="1784" t="s">
        <v>43</v>
      </c>
      <c r="AH8" s="1784" t="s">
        <v>44</v>
      </c>
      <c r="AI8" s="1784" t="s">
        <v>45</v>
      </c>
      <c r="AJ8" s="1784" t="s">
        <v>46</v>
      </c>
      <c r="AK8" s="1784" t="s">
        <v>28</v>
      </c>
      <c r="AL8" s="3737"/>
      <c r="AM8" s="3737"/>
      <c r="AN8" s="3738"/>
    </row>
    <row r="9" spans="1:40" ht="28.5" customHeight="1" x14ac:dyDescent="0.25">
      <c r="A9" s="1785">
        <v>2</v>
      </c>
      <c r="B9" s="3712" t="s">
        <v>738</v>
      </c>
      <c r="C9" s="3713"/>
      <c r="D9" s="3713"/>
      <c r="E9" s="1786"/>
      <c r="F9" s="1786"/>
      <c r="G9" s="1786"/>
      <c r="H9" s="1786"/>
      <c r="I9" s="1786"/>
      <c r="J9" s="1786"/>
      <c r="K9" s="1786"/>
      <c r="L9" s="1786"/>
      <c r="M9" s="1786"/>
      <c r="N9" s="1786"/>
      <c r="O9" s="1786"/>
      <c r="P9" s="1786"/>
      <c r="Q9" s="1786"/>
      <c r="R9" s="1786"/>
      <c r="S9" s="1786"/>
      <c r="T9" s="1786"/>
      <c r="U9" s="1786"/>
      <c r="V9" s="1786"/>
      <c r="W9" s="1786"/>
      <c r="X9" s="1786"/>
      <c r="Y9" s="1786"/>
      <c r="Z9" s="1786"/>
      <c r="AA9" s="1786"/>
      <c r="AB9" s="1786"/>
      <c r="AC9" s="1786"/>
      <c r="AD9" s="1786"/>
      <c r="AE9" s="1786"/>
      <c r="AF9" s="1786"/>
      <c r="AG9" s="1786"/>
      <c r="AH9" s="1786"/>
      <c r="AI9" s="1786"/>
      <c r="AJ9" s="1786"/>
      <c r="AK9" s="1786"/>
      <c r="AL9" s="1787"/>
      <c r="AM9" s="1787"/>
      <c r="AN9" s="1788"/>
    </row>
    <row r="10" spans="1:40" ht="24.75" customHeight="1" x14ac:dyDescent="0.25">
      <c r="A10" s="1789"/>
      <c r="B10" s="1790"/>
      <c r="C10" s="1791">
        <v>4</v>
      </c>
      <c r="D10" s="3714" t="s">
        <v>1785</v>
      </c>
      <c r="E10" s="3715"/>
      <c r="F10" s="3715"/>
      <c r="G10" s="3715"/>
      <c r="H10" s="3715"/>
      <c r="I10" s="3715"/>
      <c r="J10" s="3715"/>
      <c r="K10" s="3715"/>
      <c r="L10" s="3715"/>
      <c r="M10" s="3715"/>
      <c r="N10" s="3715"/>
      <c r="O10" s="3715"/>
      <c r="P10" s="3715"/>
      <c r="Q10" s="3715"/>
      <c r="R10" s="3715"/>
      <c r="S10" s="3715"/>
      <c r="T10" s="3715"/>
      <c r="U10" s="3715"/>
      <c r="V10" s="3715"/>
      <c r="W10" s="3715"/>
      <c r="X10" s="3715"/>
      <c r="Y10" s="3715"/>
      <c r="Z10" s="3715"/>
      <c r="AA10" s="3715"/>
      <c r="AB10" s="3715"/>
      <c r="AC10" s="3715"/>
      <c r="AD10" s="3715"/>
      <c r="AE10" s="3715"/>
      <c r="AF10" s="3715"/>
      <c r="AG10" s="3715"/>
      <c r="AH10" s="3715"/>
      <c r="AI10" s="3715"/>
      <c r="AJ10" s="3715"/>
      <c r="AK10" s="3715"/>
      <c r="AL10" s="3715"/>
      <c r="AM10" s="3715"/>
      <c r="AN10" s="3716"/>
    </row>
    <row r="11" spans="1:40" ht="25.5" customHeight="1" x14ac:dyDescent="0.25">
      <c r="A11" s="1792"/>
      <c r="B11" s="1793"/>
      <c r="C11" s="1790"/>
      <c r="D11" s="1789"/>
      <c r="E11" s="1794">
        <v>14</v>
      </c>
      <c r="F11" s="3723" t="s">
        <v>1786</v>
      </c>
      <c r="G11" s="3723"/>
      <c r="H11" s="3723"/>
      <c r="I11" s="3723"/>
      <c r="J11" s="3723"/>
      <c r="K11" s="3723"/>
      <c r="L11" s="3723"/>
      <c r="M11" s="3723"/>
      <c r="N11" s="3723"/>
      <c r="O11" s="3723"/>
      <c r="P11" s="3723"/>
      <c r="Q11" s="3723"/>
      <c r="R11" s="3723"/>
      <c r="S11" s="3723"/>
      <c r="T11" s="3723"/>
      <c r="U11" s="3723"/>
      <c r="V11" s="3723"/>
      <c r="W11" s="3723"/>
      <c r="X11" s="3723"/>
      <c r="Y11" s="3723"/>
      <c r="Z11" s="3723"/>
      <c r="AA11" s="3723"/>
      <c r="AB11" s="3723"/>
      <c r="AC11" s="3723"/>
      <c r="AD11" s="3723"/>
      <c r="AE11" s="3723"/>
      <c r="AF11" s="3723"/>
      <c r="AG11" s="3723"/>
      <c r="AH11" s="3723"/>
      <c r="AI11" s="3723"/>
      <c r="AJ11" s="3723"/>
      <c r="AK11" s="3723"/>
      <c r="AL11" s="3723"/>
      <c r="AM11" s="3723"/>
      <c r="AN11" s="3723"/>
    </row>
    <row r="12" spans="1:40" ht="43.5" customHeight="1" x14ac:dyDescent="0.25">
      <c r="A12" s="1795"/>
      <c r="B12" s="1796"/>
      <c r="C12" s="1795"/>
      <c r="D12" s="1796"/>
      <c r="E12" s="3724"/>
      <c r="F12" s="3726"/>
      <c r="G12" s="3728">
        <v>54</v>
      </c>
      <c r="H12" s="2811" t="s">
        <v>343</v>
      </c>
      <c r="I12" s="3399" t="s">
        <v>344</v>
      </c>
      <c r="J12" s="3399">
        <v>130</v>
      </c>
      <c r="K12" s="3399" t="s">
        <v>1787</v>
      </c>
      <c r="L12" s="3399" t="s">
        <v>1788</v>
      </c>
      <c r="M12" s="2811" t="s">
        <v>1789</v>
      </c>
      <c r="N12" s="3730">
        <f>+O12/$O$22</f>
        <v>0.11215804713499294</v>
      </c>
      <c r="O12" s="3732">
        <f>+S12+S13</f>
        <v>290660277</v>
      </c>
      <c r="P12" s="2811" t="s">
        <v>1790</v>
      </c>
      <c r="Q12" s="2811" t="s">
        <v>1791</v>
      </c>
      <c r="R12" s="3115" t="s">
        <v>1792</v>
      </c>
      <c r="S12" s="3749">
        <v>290660277</v>
      </c>
      <c r="T12" s="3749">
        <v>53</v>
      </c>
      <c r="U12" s="3749" t="s">
        <v>1793</v>
      </c>
      <c r="V12" s="3720">
        <v>1382.4</v>
      </c>
      <c r="W12" s="3720">
        <v>1317.6</v>
      </c>
      <c r="X12" s="3720">
        <v>459</v>
      </c>
      <c r="Y12" s="3720">
        <v>248</v>
      </c>
      <c r="Z12" s="3720">
        <v>1615</v>
      </c>
      <c r="AA12" s="3720">
        <v>378</v>
      </c>
      <c r="AB12" s="3720"/>
      <c r="AC12" s="3720"/>
      <c r="AD12" s="3720"/>
      <c r="AE12" s="3720"/>
      <c r="AF12" s="3720"/>
      <c r="AG12" s="3720"/>
      <c r="AH12" s="3720"/>
      <c r="AI12" s="3720"/>
      <c r="AJ12" s="3720"/>
      <c r="AK12" s="3720">
        <f>+X12+Y12+Z12+AA12</f>
        <v>2700</v>
      </c>
      <c r="AL12" s="3757">
        <v>43466</v>
      </c>
      <c r="AM12" s="3757">
        <v>43829</v>
      </c>
      <c r="AN12" s="3751" t="s">
        <v>2249</v>
      </c>
    </row>
    <row r="13" spans="1:40" ht="104.25" customHeight="1" x14ac:dyDescent="0.25">
      <c r="A13" s="1795"/>
      <c r="B13" s="1796"/>
      <c r="C13" s="1795"/>
      <c r="D13" s="1796"/>
      <c r="E13" s="3725"/>
      <c r="F13" s="3727"/>
      <c r="G13" s="3729"/>
      <c r="H13" s="2813"/>
      <c r="I13" s="3401"/>
      <c r="J13" s="3401"/>
      <c r="K13" s="3401"/>
      <c r="L13" s="3401"/>
      <c r="M13" s="2813"/>
      <c r="N13" s="3731"/>
      <c r="O13" s="3733"/>
      <c r="P13" s="2813"/>
      <c r="Q13" s="2813"/>
      <c r="R13" s="3117"/>
      <c r="S13" s="3750"/>
      <c r="T13" s="3750"/>
      <c r="U13" s="3750"/>
      <c r="V13" s="3722"/>
      <c r="W13" s="3722"/>
      <c r="X13" s="3722"/>
      <c r="Y13" s="3722"/>
      <c r="Z13" s="3722"/>
      <c r="AA13" s="3722"/>
      <c r="AB13" s="3722"/>
      <c r="AC13" s="3722"/>
      <c r="AD13" s="3722"/>
      <c r="AE13" s="3722"/>
      <c r="AF13" s="3722"/>
      <c r="AG13" s="3722"/>
      <c r="AH13" s="3722"/>
      <c r="AI13" s="3722"/>
      <c r="AJ13" s="3722"/>
      <c r="AK13" s="3722"/>
      <c r="AL13" s="3758"/>
      <c r="AM13" s="3758"/>
      <c r="AN13" s="3752"/>
    </row>
    <row r="14" spans="1:40" ht="21" customHeight="1" x14ac:dyDescent="0.25">
      <c r="A14" s="1792"/>
      <c r="B14" s="1793"/>
      <c r="C14" s="1793"/>
      <c r="D14" s="1792"/>
      <c r="E14" s="1797">
        <v>15</v>
      </c>
      <c r="F14" s="3753" t="s">
        <v>1794</v>
      </c>
      <c r="G14" s="3753"/>
      <c r="H14" s="3753"/>
      <c r="I14" s="3753"/>
      <c r="J14" s="3753"/>
      <c r="K14" s="1992"/>
      <c r="L14" s="1992"/>
      <c r="M14" s="1798"/>
      <c r="N14" s="1992"/>
      <c r="O14" s="1992"/>
      <c r="P14" s="1798"/>
      <c r="Q14" s="1798"/>
      <c r="R14" s="1798"/>
      <c r="S14" s="1799"/>
      <c r="T14" s="1992"/>
      <c r="U14" s="1992"/>
      <c r="V14" s="1992"/>
      <c r="W14" s="1992"/>
      <c r="X14" s="1992"/>
      <c r="Y14" s="1992"/>
      <c r="Z14" s="1992"/>
      <c r="AA14" s="1992"/>
      <c r="AB14" s="1992"/>
      <c r="AC14" s="1992"/>
      <c r="AD14" s="1992"/>
      <c r="AE14" s="1992"/>
      <c r="AF14" s="1992"/>
      <c r="AG14" s="1992"/>
      <c r="AH14" s="1992"/>
      <c r="AI14" s="1992"/>
      <c r="AJ14" s="1992"/>
      <c r="AK14" s="1992"/>
      <c r="AL14" s="1800"/>
      <c r="AM14" s="1800"/>
      <c r="AN14" s="1992"/>
    </row>
    <row r="15" spans="1:40" ht="43.5" customHeight="1" x14ac:dyDescent="0.25">
      <c r="A15" s="1792"/>
      <c r="B15" s="1793"/>
      <c r="C15" s="1793"/>
      <c r="D15" s="1792"/>
      <c r="E15" s="3717"/>
      <c r="F15" s="3717"/>
      <c r="G15" s="3726">
        <v>59</v>
      </c>
      <c r="H15" s="3115" t="s">
        <v>362</v>
      </c>
      <c r="I15" s="3726" t="s">
        <v>363</v>
      </c>
      <c r="J15" s="3726">
        <v>12</v>
      </c>
      <c r="K15" s="3726" t="s">
        <v>1787</v>
      </c>
      <c r="L15" s="3726" t="s">
        <v>1788</v>
      </c>
      <c r="M15" s="3115" t="s">
        <v>1789</v>
      </c>
      <c r="N15" s="3755">
        <f>+O15/O22</f>
        <v>0.22117528645558926</v>
      </c>
      <c r="O15" s="3732">
        <f>+S15</f>
        <v>573181075</v>
      </c>
      <c r="P15" s="3115" t="s">
        <v>1790</v>
      </c>
      <c r="Q15" s="3115" t="s">
        <v>1795</v>
      </c>
      <c r="R15" s="3115" t="s">
        <v>1796</v>
      </c>
      <c r="S15" s="3749">
        <v>573181075</v>
      </c>
      <c r="T15" s="3724" t="s">
        <v>305</v>
      </c>
      <c r="U15" s="3762" t="s">
        <v>1797</v>
      </c>
      <c r="V15" s="3764">
        <f>+[1]Hoja1!$E$12</f>
        <v>284400.12800000003</v>
      </c>
      <c r="W15" s="3764">
        <f>+[1]Hoja1!$D$12</f>
        <v>271068.87199999997</v>
      </c>
      <c r="X15" s="3764">
        <f>+X12</f>
        <v>459</v>
      </c>
      <c r="Y15" s="3764">
        <f>+Y12</f>
        <v>248</v>
      </c>
      <c r="Z15" s="3764">
        <f>+Z12</f>
        <v>1615</v>
      </c>
      <c r="AA15" s="3764">
        <f>+AA12</f>
        <v>378</v>
      </c>
      <c r="AB15" s="3717"/>
      <c r="AC15" s="3717"/>
      <c r="AD15" s="3717"/>
      <c r="AE15" s="3717"/>
      <c r="AF15" s="3717"/>
      <c r="AG15" s="3717"/>
      <c r="AH15" s="3717"/>
      <c r="AI15" s="3717"/>
      <c r="AJ15" s="3717"/>
      <c r="AK15" s="3720">
        <f>+X15+Y15+Z15+AA15</f>
        <v>2700</v>
      </c>
      <c r="AL15" s="3757">
        <v>43466</v>
      </c>
      <c r="AM15" s="3757">
        <v>43829</v>
      </c>
      <c r="AN15" s="3751" t="s">
        <v>2250</v>
      </c>
    </row>
    <row r="16" spans="1:40" ht="58.5" customHeight="1" x14ac:dyDescent="0.25">
      <c r="A16" s="1801"/>
      <c r="B16" s="1796"/>
      <c r="C16" s="1795"/>
      <c r="D16" s="1796"/>
      <c r="E16" s="3718"/>
      <c r="F16" s="3718"/>
      <c r="G16" s="3727"/>
      <c r="H16" s="3117"/>
      <c r="I16" s="3727"/>
      <c r="J16" s="3727"/>
      <c r="K16" s="3727"/>
      <c r="L16" s="3754"/>
      <c r="M16" s="3116"/>
      <c r="N16" s="3756"/>
      <c r="O16" s="3733"/>
      <c r="P16" s="3116"/>
      <c r="Q16" s="3116"/>
      <c r="R16" s="3117"/>
      <c r="S16" s="3750"/>
      <c r="T16" s="3725"/>
      <c r="U16" s="3763"/>
      <c r="V16" s="3765"/>
      <c r="W16" s="3765"/>
      <c r="X16" s="3765"/>
      <c r="Y16" s="3765"/>
      <c r="Z16" s="3765"/>
      <c r="AA16" s="3765"/>
      <c r="AB16" s="3718"/>
      <c r="AC16" s="3718"/>
      <c r="AD16" s="3718"/>
      <c r="AE16" s="3718"/>
      <c r="AF16" s="3718"/>
      <c r="AG16" s="3718"/>
      <c r="AH16" s="3718"/>
      <c r="AI16" s="3718"/>
      <c r="AJ16" s="3718"/>
      <c r="AK16" s="3721"/>
      <c r="AL16" s="3768"/>
      <c r="AM16" s="3768"/>
      <c r="AN16" s="3759"/>
    </row>
    <row r="17" spans="1:40" ht="85.5" x14ac:dyDescent="0.25">
      <c r="A17" s="1801"/>
      <c r="B17" s="1796"/>
      <c r="C17" s="1795"/>
      <c r="D17" s="1796"/>
      <c r="E17" s="3718"/>
      <c r="F17" s="3718"/>
      <c r="G17" s="1991">
        <v>57</v>
      </c>
      <c r="H17" s="1985" t="s">
        <v>355</v>
      </c>
      <c r="I17" s="1991" t="s">
        <v>356</v>
      </c>
      <c r="J17" s="1991">
        <v>12</v>
      </c>
      <c r="K17" s="1991" t="s">
        <v>1787</v>
      </c>
      <c r="L17" s="3754"/>
      <c r="M17" s="3116"/>
      <c r="N17" s="1993">
        <f>+O17/O22</f>
        <v>0.22117528645558926</v>
      </c>
      <c r="O17" s="2028">
        <f>+S17</f>
        <v>573181075</v>
      </c>
      <c r="P17" s="3116"/>
      <c r="Q17" s="3116"/>
      <c r="R17" s="2123" t="s">
        <v>1798</v>
      </c>
      <c r="S17" s="1802">
        <v>573181075</v>
      </c>
      <c r="T17" s="1803" t="s">
        <v>305</v>
      </c>
      <c r="U17" s="1804" t="s">
        <v>1797</v>
      </c>
      <c r="V17" s="3765"/>
      <c r="W17" s="3765"/>
      <c r="X17" s="3765"/>
      <c r="Y17" s="3765"/>
      <c r="Z17" s="3765"/>
      <c r="AA17" s="3765"/>
      <c r="AB17" s="3718"/>
      <c r="AC17" s="3718"/>
      <c r="AD17" s="3718"/>
      <c r="AE17" s="3718"/>
      <c r="AF17" s="3718"/>
      <c r="AG17" s="3718"/>
      <c r="AH17" s="3718"/>
      <c r="AI17" s="3718"/>
      <c r="AJ17" s="3718"/>
      <c r="AK17" s="3721"/>
      <c r="AL17" s="3768"/>
      <c r="AM17" s="3768"/>
      <c r="AN17" s="3759"/>
    </row>
    <row r="18" spans="1:40" ht="60" customHeight="1" x14ac:dyDescent="0.25">
      <c r="A18" s="1801"/>
      <c r="B18" s="1796"/>
      <c r="C18" s="1795"/>
      <c r="D18" s="1796"/>
      <c r="E18" s="3718"/>
      <c r="F18" s="3718"/>
      <c r="G18" s="3726">
        <v>60</v>
      </c>
      <c r="H18" s="3115" t="s">
        <v>1799</v>
      </c>
      <c r="I18" s="3726" t="s">
        <v>1800</v>
      </c>
      <c r="J18" s="3726">
        <v>12</v>
      </c>
      <c r="K18" s="3726" t="s">
        <v>1787</v>
      </c>
      <c r="L18" s="3754"/>
      <c r="M18" s="3116"/>
      <c r="N18" s="3760">
        <f>+O18/O22</f>
        <v>0.11215804674911962</v>
      </c>
      <c r="O18" s="3732">
        <f>+S18</f>
        <v>290660276</v>
      </c>
      <c r="P18" s="3116"/>
      <c r="Q18" s="3116"/>
      <c r="R18" s="3115" t="s">
        <v>1801</v>
      </c>
      <c r="S18" s="3749">
        <v>290660276</v>
      </c>
      <c r="T18" s="3724"/>
      <c r="U18" s="3762" t="s">
        <v>1793</v>
      </c>
      <c r="V18" s="3765"/>
      <c r="W18" s="3765"/>
      <c r="X18" s="3765"/>
      <c r="Y18" s="3765"/>
      <c r="Z18" s="3765"/>
      <c r="AA18" s="3765"/>
      <c r="AB18" s="3718"/>
      <c r="AC18" s="3718"/>
      <c r="AD18" s="3718"/>
      <c r="AE18" s="3718"/>
      <c r="AF18" s="3718"/>
      <c r="AG18" s="3718"/>
      <c r="AH18" s="3718"/>
      <c r="AI18" s="3718"/>
      <c r="AJ18" s="3718"/>
      <c r="AK18" s="3721"/>
      <c r="AL18" s="3768"/>
      <c r="AM18" s="3768"/>
      <c r="AN18" s="3759"/>
    </row>
    <row r="19" spans="1:40" ht="60" customHeight="1" x14ac:dyDescent="0.25">
      <c r="A19" s="1801"/>
      <c r="B19" s="1805"/>
      <c r="C19" s="1801"/>
      <c r="D19" s="1806"/>
      <c r="E19" s="3718"/>
      <c r="F19" s="3718"/>
      <c r="G19" s="3727"/>
      <c r="H19" s="3117"/>
      <c r="I19" s="3727"/>
      <c r="J19" s="3727"/>
      <c r="K19" s="3727"/>
      <c r="L19" s="3754"/>
      <c r="M19" s="3116"/>
      <c r="N19" s="3761"/>
      <c r="O19" s="3733"/>
      <c r="P19" s="3116"/>
      <c r="Q19" s="3116"/>
      <c r="R19" s="3117"/>
      <c r="S19" s="3750"/>
      <c r="T19" s="3725"/>
      <c r="U19" s="3763"/>
      <c r="V19" s="3765"/>
      <c r="W19" s="3765"/>
      <c r="X19" s="3765"/>
      <c r="Y19" s="3765"/>
      <c r="Z19" s="3765"/>
      <c r="AA19" s="3765"/>
      <c r="AB19" s="3718"/>
      <c r="AC19" s="3718"/>
      <c r="AD19" s="3718"/>
      <c r="AE19" s="3718"/>
      <c r="AF19" s="3718"/>
      <c r="AG19" s="3718"/>
      <c r="AH19" s="3718"/>
      <c r="AI19" s="3718"/>
      <c r="AJ19" s="3718"/>
      <c r="AK19" s="3721"/>
      <c r="AL19" s="3768"/>
      <c r="AM19" s="3768"/>
      <c r="AN19" s="3759"/>
    </row>
    <row r="20" spans="1:40" ht="37.5" customHeight="1" x14ac:dyDescent="0.25">
      <c r="A20" s="1801"/>
      <c r="B20" s="1805"/>
      <c r="C20" s="1801"/>
      <c r="D20" s="1806"/>
      <c r="E20" s="3718"/>
      <c r="F20" s="3718"/>
      <c r="G20" s="3726">
        <v>63</v>
      </c>
      <c r="H20" s="3115" t="s">
        <v>369</v>
      </c>
      <c r="I20" s="3726" t="s">
        <v>370</v>
      </c>
      <c r="J20" s="3726">
        <v>250</v>
      </c>
      <c r="K20" s="3726" t="s">
        <v>1787</v>
      </c>
      <c r="L20" s="3754"/>
      <c r="M20" s="3116"/>
      <c r="N20" s="3760">
        <f>+O20/O22</f>
        <v>0.33333333320470887</v>
      </c>
      <c r="O20" s="3732">
        <f>+S20+S21</f>
        <v>863841351</v>
      </c>
      <c r="P20" s="3116"/>
      <c r="Q20" s="3116"/>
      <c r="R20" s="3115" t="s">
        <v>1802</v>
      </c>
      <c r="S20" s="1802">
        <v>573181075</v>
      </c>
      <c r="T20" s="1803" t="s">
        <v>305</v>
      </c>
      <c r="U20" s="1804" t="s">
        <v>1797</v>
      </c>
      <c r="V20" s="3765"/>
      <c r="W20" s="3765"/>
      <c r="X20" s="3765"/>
      <c r="Y20" s="3765"/>
      <c r="Z20" s="3765"/>
      <c r="AA20" s="3765"/>
      <c r="AB20" s="3718"/>
      <c r="AC20" s="3718"/>
      <c r="AD20" s="3718"/>
      <c r="AE20" s="3718"/>
      <c r="AF20" s="3718"/>
      <c r="AG20" s="3718"/>
      <c r="AH20" s="3718"/>
      <c r="AI20" s="3718"/>
      <c r="AJ20" s="3718"/>
      <c r="AK20" s="3721"/>
      <c r="AL20" s="3768"/>
      <c r="AM20" s="3768"/>
      <c r="AN20" s="3759"/>
    </row>
    <row r="21" spans="1:40" ht="39" customHeight="1" x14ac:dyDescent="0.25">
      <c r="A21" s="1807"/>
      <c r="B21" s="1808"/>
      <c r="C21" s="1807"/>
      <c r="D21" s="1809"/>
      <c r="E21" s="3719"/>
      <c r="F21" s="3719"/>
      <c r="G21" s="3727"/>
      <c r="H21" s="3117"/>
      <c r="I21" s="3727"/>
      <c r="J21" s="3727"/>
      <c r="K21" s="3727"/>
      <c r="L21" s="3727"/>
      <c r="M21" s="3117"/>
      <c r="N21" s="3761"/>
      <c r="O21" s="3733"/>
      <c r="P21" s="3117"/>
      <c r="Q21" s="3117"/>
      <c r="R21" s="3117"/>
      <c r="S21" s="1802">
        <v>290660276</v>
      </c>
      <c r="T21" s="1803"/>
      <c r="U21" s="1804" t="s">
        <v>1793</v>
      </c>
      <c r="V21" s="3766"/>
      <c r="W21" s="3766"/>
      <c r="X21" s="3766"/>
      <c r="Y21" s="3766"/>
      <c r="Z21" s="3766"/>
      <c r="AA21" s="3766"/>
      <c r="AB21" s="3719"/>
      <c r="AC21" s="3719"/>
      <c r="AD21" s="3719"/>
      <c r="AE21" s="3719"/>
      <c r="AF21" s="3719"/>
      <c r="AG21" s="3719"/>
      <c r="AH21" s="3719"/>
      <c r="AI21" s="3719"/>
      <c r="AJ21" s="3719"/>
      <c r="AK21" s="3722"/>
      <c r="AL21" s="3758"/>
      <c r="AM21" s="3758"/>
      <c r="AN21" s="3752"/>
    </row>
    <row r="22" spans="1:40" ht="28.5" customHeight="1" x14ac:dyDescent="0.25">
      <c r="A22" s="3767" t="s">
        <v>2352</v>
      </c>
      <c r="B22" s="3767"/>
      <c r="C22" s="3767"/>
      <c r="D22" s="3767"/>
      <c r="E22" s="3767"/>
      <c r="F22" s="3767"/>
      <c r="G22" s="3767"/>
      <c r="H22" s="3767"/>
      <c r="I22" s="3767"/>
      <c r="J22" s="3767"/>
      <c r="K22" s="3767"/>
      <c r="L22" s="3767"/>
      <c r="M22" s="3767"/>
      <c r="N22" s="3767"/>
      <c r="O22" s="2239">
        <f>SUM(O12:O21)</f>
        <v>2591524054</v>
      </c>
      <c r="P22" s="2190"/>
      <c r="Q22" s="2199"/>
      <c r="R22" s="2199"/>
      <c r="S22" s="2240">
        <f>SUM(S12:S21)</f>
        <v>2591524054</v>
      </c>
      <c r="T22" s="2241"/>
      <c r="U22" s="2241"/>
      <c r="V22" s="2242"/>
      <c r="W22" s="2242"/>
      <c r="X22" s="2242"/>
      <c r="Y22" s="2242"/>
      <c r="Z22" s="2242"/>
      <c r="AA22" s="2242"/>
      <c r="AB22" s="2242"/>
      <c r="AC22" s="2242"/>
      <c r="AD22" s="2242"/>
      <c r="AE22" s="2242"/>
      <c r="AF22" s="2242"/>
      <c r="AG22" s="2242"/>
      <c r="AH22" s="2242"/>
      <c r="AI22" s="2242"/>
      <c r="AJ22" s="2242"/>
      <c r="AK22" s="2242"/>
      <c r="AL22" s="2243"/>
      <c r="AM22" s="2244"/>
      <c r="AN22" s="2245"/>
    </row>
    <row r="23" spans="1:40" ht="15.75" x14ac:dyDescent="0.25">
      <c r="A23" s="1810"/>
      <c r="B23" s="1810"/>
      <c r="C23" s="1810"/>
      <c r="D23" s="1810"/>
      <c r="E23" s="1811"/>
      <c r="F23" s="1810"/>
      <c r="G23" s="1811"/>
      <c r="H23" s="1810"/>
      <c r="I23" s="1810"/>
      <c r="J23" s="1810"/>
      <c r="K23" s="1810"/>
      <c r="L23" s="1810"/>
      <c r="M23" s="1812"/>
      <c r="N23" s="1813"/>
      <c r="O23" s="1810"/>
      <c r="P23" s="1810"/>
      <c r="Q23" s="1810"/>
      <c r="R23" s="1814"/>
      <c r="S23" s="1814"/>
      <c r="T23" s="1814"/>
      <c r="U23" s="1814"/>
      <c r="V23" s="1810"/>
      <c r="W23" s="1810"/>
      <c r="X23" s="1810"/>
      <c r="Y23" s="1810"/>
      <c r="Z23" s="1810"/>
      <c r="AA23" s="1810"/>
      <c r="AB23" s="1810"/>
      <c r="AC23" s="1810"/>
      <c r="AD23" s="1810"/>
      <c r="AE23" s="1810"/>
      <c r="AF23" s="1810"/>
      <c r="AG23" s="1810"/>
      <c r="AH23" s="1810"/>
      <c r="AI23" s="1810"/>
      <c r="AJ23" s="1810"/>
      <c r="AK23" s="1810"/>
      <c r="AL23" s="1815"/>
      <c r="AM23" s="1816"/>
      <c r="AN23" s="1810"/>
    </row>
    <row r="24" spans="1:40" ht="15.75" x14ac:dyDescent="0.25">
      <c r="A24" s="1810"/>
      <c r="B24" s="1810"/>
      <c r="C24" s="1810"/>
      <c r="D24" s="1810"/>
      <c r="E24" s="1811"/>
      <c r="F24" s="1810"/>
      <c r="G24" s="1811"/>
      <c r="H24" s="1810"/>
      <c r="I24" s="1810"/>
      <c r="J24" s="1810"/>
      <c r="K24" s="1810"/>
      <c r="L24" s="1810"/>
      <c r="M24" s="1812"/>
      <c r="N24" s="1813"/>
      <c r="O24" s="1810"/>
      <c r="P24" s="1810"/>
      <c r="Q24" s="1810"/>
      <c r="R24" s="1814"/>
      <c r="S24" s="1814"/>
      <c r="T24" s="1814"/>
      <c r="U24" s="1814"/>
      <c r="V24" s="1810"/>
      <c r="W24" s="1810"/>
      <c r="X24" s="1810"/>
      <c r="Y24" s="1810"/>
      <c r="Z24" s="1810"/>
      <c r="AA24" s="1810"/>
      <c r="AB24" s="1810"/>
      <c r="AC24" s="1810"/>
      <c r="AD24" s="1810"/>
      <c r="AE24" s="1810"/>
      <c r="AF24" s="1810"/>
      <c r="AG24" s="1810"/>
      <c r="AH24" s="1810"/>
      <c r="AI24" s="1810"/>
      <c r="AJ24" s="1810"/>
      <c r="AK24" s="1810"/>
      <c r="AL24" s="1815"/>
      <c r="AM24" s="1816"/>
      <c r="AN24" s="1810"/>
    </row>
    <row r="25" spans="1:40" ht="15.75" x14ac:dyDescent="0.25">
      <c r="A25" s="1810"/>
      <c r="B25" s="1810"/>
      <c r="C25" s="1810"/>
      <c r="D25" s="1810"/>
      <c r="E25" s="1811"/>
      <c r="F25" s="1810"/>
      <c r="G25" s="1811"/>
      <c r="H25" s="1810"/>
      <c r="I25" s="1810"/>
      <c r="J25" s="1810"/>
      <c r="K25" s="1810"/>
      <c r="L25" s="1810"/>
      <c r="M25" s="1812"/>
      <c r="N25" s="1813"/>
      <c r="O25" s="1810"/>
      <c r="P25" s="1810"/>
      <c r="Q25" s="1810"/>
      <c r="R25" s="1814"/>
      <c r="S25" s="1814"/>
      <c r="T25" s="1814"/>
      <c r="U25" s="1814"/>
      <c r="V25" s="1810"/>
      <c r="W25" s="1810"/>
      <c r="X25" s="1810"/>
      <c r="Y25" s="1810"/>
      <c r="Z25" s="1810"/>
      <c r="AA25" s="1810"/>
      <c r="AB25" s="1810"/>
      <c r="AC25" s="1810"/>
      <c r="AD25" s="1810"/>
      <c r="AE25" s="1810"/>
      <c r="AF25" s="1810"/>
      <c r="AG25" s="1810"/>
      <c r="AH25" s="1810"/>
      <c r="AI25" s="1810"/>
      <c r="AJ25" s="1810"/>
      <c r="AK25" s="1810"/>
      <c r="AL25" s="1815"/>
      <c r="AM25" s="1816"/>
      <c r="AN25" s="1810"/>
    </row>
    <row r="26" spans="1:40" ht="15.75" x14ac:dyDescent="0.25">
      <c r="A26" s="1810"/>
      <c r="B26" s="1810"/>
      <c r="C26" s="1810"/>
      <c r="D26" s="1810"/>
      <c r="E26" s="1811"/>
      <c r="F26" s="1810"/>
      <c r="G26" s="1811"/>
      <c r="H26" s="1810"/>
      <c r="I26" s="1810"/>
      <c r="J26" s="1810"/>
      <c r="K26" s="1810"/>
      <c r="L26" s="1810"/>
      <c r="M26" s="1812"/>
      <c r="N26" s="1813"/>
      <c r="O26" s="1810"/>
      <c r="P26" s="1810"/>
      <c r="Q26" s="1810"/>
      <c r="R26" s="1814"/>
      <c r="S26" s="1814"/>
      <c r="T26" s="1814"/>
      <c r="U26" s="1814"/>
      <c r="V26" s="1810"/>
      <c r="W26" s="1810"/>
      <c r="X26" s="1810"/>
      <c r="Y26" s="1810"/>
      <c r="Z26" s="1810"/>
      <c r="AA26" s="1810"/>
      <c r="AB26" s="1810"/>
      <c r="AC26" s="1810"/>
      <c r="AD26" s="1810"/>
      <c r="AE26" s="1810"/>
      <c r="AF26" s="1810"/>
      <c r="AG26" s="1810"/>
      <c r="AH26" s="1810"/>
      <c r="AI26" s="1810"/>
      <c r="AJ26" s="1810"/>
      <c r="AK26" s="1810"/>
      <c r="AL26" s="1815"/>
      <c r="AM26" s="1816"/>
      <c r="AN26" s="1810"/>
    </row>
    <row r="27" spans="1:40" ht="15.75" x14ac:dyDescent="0.25">
      <c r="A27" s="1810"/>
      <c r="B27" s="1810"/>
      <c r="C27" s="1810"/>
      <c r="D27" s="1810"/>
      <c r="E27" s="1811"/>
      <c r="F27" s="1810"/>
      <c r="G27" s="1811"/>
      <c r="H27" s="1810"/>
      <c r="I27" s="1810"/>
      <c r="J27" s="1810"/>
      <c r="K27" s="1810"/>
      <c r="L27" s="1810"/>
      <c r="M27" s="1812"/>
      <c r="N27" s="1813"/>
      <c r="O27" s="1810"/>
      <c r="P27" s="1810"/>
      <c r="Q27" s="1810"/>
      <c r="R27" s="1814"/>
      <c r="S27" s="1814"/>
      <c r="T27" s="1814"/>
      <c r="U27" s="1814"/>
      <c r="V27" s="1810"/>
      <c r="W27" s="1810"/>
      <c r="X27" s="1810"/>
      <c r="Y27" s="1810"/>
      <c r="Z27" s="1810"/>
      <c r="AA27" s="1810"/>
      <c r="AB27" s="1810"/>
      <c r="AC27" s="1810"/>
      <c r="AD27" s="1810"/>
      <c r="AE27" s="1810"/>
      <c r="AF27" s="1810"/>
      <c r="AG27" s="1810"/>
      <c r="AH27" s="1810"/>
      <c r="AI27" s="1810"/>
      <c r="AJ27" s="1810"/>
      <c r="AK27" s="1810"/>
      <c r="AL27" s="1815"/>
      <c r="AM27" s="1816"/>
      <c r="AN27" s="1810"/>
    </row>
    <row r="28" spans="1:40" ht="15.75" x14ac:dyDescent="0.25">
      <c r="A28" s="1810"/>
      <c r="B28" s="1810"/>
      <c r="C28" s="1810"/>
      <c r="D28" s="1810"/>
      <c r="E28" s="1811"/>
      <c r="F28" s="1810"/>
      <c r="G28" s="1811"/>
      <c r="H28" s="1810"/>
      <c r="I28" s="1810"/>
      <c r="J28" s="1810"/>
      <c r="K28" s="1810"/>
      <c r="L28" s="1810"/>
      <c r="M28" s="1812"/>
      <c r="N28" s="1813"/>
      <c r="O28" s="1810"/>
      <c r="P28" s="1810"/>
      <c r="Q28" s="1810"/>
      <c r="R28" s="1814"/>
      <c r="S28" s="1814"/>
      <c r="T28" s="1814"/>
      <c r="U28" s="1814"/>
      <c r="V28" s="1810"/>
      <c r="W28" s="1810"/>
      <c r="X28" s="1810"/>
      <c r="Y28" s="1810"/>
      <c r="Z28" s="1810"/>
      <c r="AA28" s="1810"/>
      <c r="AB28" s="1810"/>
      <c r="AC28" s="1810"/>
      <c r="AD28" s="1810"/>
      <c r="AE28" s="1810"/>
      <c r="AF28" s="1810"/>
      <c r="AG28" s="1810"/>
      <c r="AH28" s="1810"/>
      <c r="AI28" s="1810"/>
      <c r="AJ28" s="1810"/>
      <c r="AK28" s="1810"/>
      <c r="AL28" s="1815"/>
      <c r="AM28" s="1816"/>
      <c r="AN28" s="1810"/>
    </row>
    <row r="29" spans="1:40" ht="15.75" x14ac:dyDescent="0.25">
      <c r="A29" s="1810"/>
      <c r="B29" s="1810"/>
      <c r="C29" s="1810"/>
      <c r="D29" s="1810"/>
      <c r="E29" s="1811"/>
      <c r="F29" s="1810"/>
      <c r="G29" s="1811"/>
      <c r="H29" s="1810"/>
      <c r="I29" s="1810"/>
      <c r="J29" s="1810"/>
      <c r="K29" s="1810"/>
      <c r="L29" s="1810"/>
      <c r="M29" s="1812"/>
      <c r="N29" s="1813"/>
      <c r="O29" s="1810"/>
      <c r="P29" s="1810"/>
      <c r="Q29" s="1810"/>
      <c r="R29" s="1814"/>
      <c r="S29" s="1814"/>
      <c r="T29" s="1814"/>
      <c r="U29" s="1814"/>
      <c r="V29" s="1810"/>
      <c r="W29" s="1810"/>
      <c r="X29" s="1810"/>
      <c r="Y29" s="1810"/>
      <c r="Z29" s="1810"/>
      <c r="AA29" s="1810"/>
      <c r="AB29" s="1810"/>
      <c r="AC29" s="1810"/>
      <c r="AD29" s="1810"/>
      <c r="AE29" s="1810"/>
      <c r="AF29" s="1810"/>
      <c r="AG29" s="1810"/>
      <c r="AH29" s="1810"/>
      <c r="AI29" s="1810"/>
      <c r="AJ29" s="1810"/>
      <c r="AK29" s="1810"/>
      <c r="AL29" s="1815"/>
      <c r="AM29" s="1816"/>
      <c r="AN29" s="1810"/>
    </row>
    <row r="30" spans="1:40" ht="15.75" x14ac:dyDescent="0.25">
      <c r="A30" s="1810"/>
      <c r="B30" s="1810"/>
      <c r="C30" s="1810"/>
      <c r="D30" s="1810"/>
      <c r="E30" s="1811"/>
      <c r="F30" s="1810"/>
      <c r="G30" s="1811"/>
      <c r="H30" s="1810"/>
      <c r="I30" s="1810"/>
      <c r="J30" s="1810"/>
      <c r="K30" s="1810"/>
      <c r="L30" s="1810"/>
      <c r="M30" s="1812"/>
      <c r="N30" s="1813"/>
      <c r="O30" s="1810"/>
      <c r="P30" s="1810"/>
      <c r="Q30" s="1810"/>
      <c r="R30" s="1814"/>
      <c r="S30" s="1814"/>
      <c r="T30" s="1814"/>
      <c r="U30" s="1814"/>
      <c r="V30" s="1810"/>
      <c r="W30" s="1810"/>
      <c r="X30" s="1810"/>
      <c r="Y30" s="1810"/>
      <c r="Z30" s="1810"/>
      <c r="AA30" s="1810"/>
      <c r="AB30" s="1810"/>
      <c r="AC30" s="1810"/>
      <c r="AD30" s="1810"/>
      <c r="AE30" s="1810"/>
      <c r="AF30" s="1810"/>
      <c r="AG30" s="1810"/>
      <c r="AH30" s="1810"/>
      <c r="AI30" s="1810"/>
      <c r="AJ30" s="1810"/>
      <c r="AK30" s="1810"/>
      <c r="AL30" s="1815"/>
      <c r="AM30" s="1816"/>
      <c r="AN30" s="1810"/>
    </row>
    <row r="31" spans="1:40" ht="15.75" x14ac:dyDescent="0.25">
      <c r="A31" s="1810"/>
      <c r="B31" s="1810"/>
      <c r="C31" s="1810"/>
      <c r="D31" s="1810"/>
      <c r="E31" s="1811"/>
      <c r="F31" s="1810"/>
      <c r="G31" s="1811"/>
      <c r="H31" s="1810"/>
      <c r="I31" s="1810"/>
      <c r="J31" s="1810"/>
      <c r="K31" s="1810"/>
      <c r="L31" s="1810"/>
      <c r="M31" s="1812"/>
      <c r="N31" s="1813"/>
      <c r="O31" s="1810"/>
      <c r="P31" s="1810"/>
      <c r="Q31" s="1810"/>
      <c r="R31" s="1814"/>
      <c r="S31" s="1814"/>
      <c r="T31" s="1814"/>
      <c r="U31" s="1814"/>
      <c r="V31" s="1810"/>
      <c r="W31" s="1810"/>
      <c r="X31" s="1810"/>
      <c r="Y31" s="1810"/>
      <c r="Z31" s="1810"/>
      <c r="AA31" s="1810"/>
      <c r="AB31" s="1810"/>
      <c r="AC31" s="1810"/>
      <c r="AD31" s="1810"/>
      <c r="AE31" s="1810"/>
      <c r="AF31" s="1810"/>
      <c r="AG31" s="1810"/>
      <c r="AH31" s="1810"/>
      <c r="AI31" s="1810"/>
      <c r="AJ31" s="1810"/>
      <c r="AK31" s="1810"/>
      <c r="AL31" s="1815"/>
      <c r="AM31" s="1816"/>
      <c r="AN31" s="1810"/>
    </row>
    <row r="32" spans="1:40" ht="15.75" x14ac:dyDescent="0.25">
      <c r="A32" s="1810"/>
      <c r="B32" s="1810"/>
      <c r="C32" s="1810"/>
      <c r="D32" s="1810"/>
      <c r="E32" s="1811"/>
      <c r="F32" s="1810"/>
      <c r="G32" s="1811"/>
      <c r="H32" s="1810"/>
      <c r="I32" s="1810"/>
      <c r="J32" s="1810"/>
      <c r="K32" s="1810"/>
      <c r="L32" s="1810"/>
      <c r="M32" s="1812"/>
      <c r="N32" s="1813"/>
      <c r="O32" s="1810"/>
      <c r="P32" s="1810"/>
      <c r="Q32" s="1810"/>
      <c r="R32" s="1814"/>
      <c r="S32" s="1814"/>
      <c r="T32" s="1814"/>
      <c r="U32" s="1814"/>
      <c r="V32" s="1810"/>
      <c r="W32" s="1810"/>
      <c r="X32" s="1810"/>
      <c r="Y32" s="1810"/>
      <c r="Z32" s="1810"/>
      <c r="AA32" s="1810"/>
      <c r="AB32" s="1810"/>
      <c r="AC32" s="1810"/>
      <c r="AD32" s="1810"/>
      <c r="AE32" s="1810"/>
      <c r="AF32" s="1810"/>
      <c r="AG32" s="1810"/>
      <c r="AH32" s="1810"/>
      <c r="AI32" s="1810"/>
      <c r="AJ32" s="1810"/>
      <c r="AK32" s="1810"/>
      <c r="AL32" s="1815"/>
      <c r="AM32" s="1816"/>
      <c r="AN32" s="1810"/>
    </row>
    <row r="33" spans="1:40" ht="15.75" x14ac:dyDescent="0.25">
      <c r="A33" s="1810"/>
      <c r="B33" s="1810"/>
      <c r="C33" s="1810"/>
      <c r="D33" s="1810"/>
      <c r="E33" s="1811"/>
      <c r="F33" s="1810"/>
      <c r="G33" s="1811"/>
      <c r="H33" s="1810"/>
      <c r="I33" s="1810"/>
      <c r="J33" s="1810"/>
      <c r="K33" s="1810"/>
      <c r="L33" s="1810"/>
      <c r="M33" s="1812"/>
      <c r="N33" s="1813"/>
      <c r="O33" s="1810"/>
      <c r="P33" s="1810"/>
      <c r="Q33" s="1810"/>
      <c r="R33" s="1814"/>
      <c r="S33" s="1814"/>
      <c r="T33" s="1814"/>
      <c r="U33" s="1814"/>
      <c r="V33" s="1810"/>
      <c r="W33" s="1810"/>
      <c r="X33" s="1810"/>
      <c r="Y33" s="1810"/>
      <c r="Z33" s="1810"/>
      <c r="AA33" s="1810"/>
      <c r="AB33" s="1810"/>
      <c r="AC33" s="1810"/>
      <c r="AD33" s="1810"/>
      <c r="AE33" s="1810"/>
      <c r="AF33" s="1810"/>
      <c r="AG33" s="1810"/>
      <c r="AH33" s="1810"/>
      <c r="AI33" s="1810"/>
      <c r="AJ33" s="1810"/>
      <c r="AK33" s="1810"/>
      <c r="AL33" s="1815"/>
      <c r="AM33" s="1816"/>
      <c r="AN33" s="1810"/>
    </row>
    <row r="34" spans="1:40" ht="15.75" x14ac:dyDescent="0.25">
      <c r="A34" s="1810"/>
      <c r="B34" s="1810"/>
      <c r="C34" s="1810"/>
      <c r="D34" s="1810"/>
      <c r="E34" s="1811"/>
      <c r="F34" s="1810"/>
      <c r="G34" s="1811"/>
      <c r="H34" s="1810"/>
      <c r="I34" s="1810"/>
      <c r="J34" s="1810"/>
      <c r="K34" s="1810"/>
      <c r="L34" s="1810"/>
      <c r="M34" s="1812"/>
      <c r="N34" s="1813"/>
      <c r="O34" s="1810"/>
      <c r="P34" s="1810"/>
      <c r="Q34" s="1810"/>
      <c r="R34" s="1814"/>
      <c r="S34" s="1814"/>
      <c r="T34" s="1814"/>
      <c r="U34" s="1814"/>
      <c r="V34" s="1810"/>
      <c r="W34" s="1810"/>
      <c r="X34" s="1810"/>
      <c r="Y34" s="1810"/>
      <c r="Z34" s="1810"/>
      <c r="AA34" s="1810"/>
      <c r="AB34" s="1810"/>
      <c r="AC34" s="1810"/>
      <c r="AD34" s="1810"/>
      <c r="AE34" s="1810"/>
      <c r="AF34" s="1810"/>
      <c r="AG34" s="1810"/>
      <c r="AH34" s="1810"/>
      <c r="AI34" s="1810"/>
      <c r="AJ34" s="1810"/>
      <c r="AK34" s="1810"/>
      <c r="AL34" s="1815"/>
      <c r="AM34" s="1816"/>
      <c r="AN34" s="1810"/>
    </row>
    <row r="35" spans="1:40" ht="15.75" x14ac:dyDescent="0.25">
      <c r="A35" s="1810"/>
      <c r="B35" s="1810"/>
      <c r="C35" s="1810"/>
      <c r="D35" s="1810"/>
      <c r="E35" s="1811"/>
      <c r="F35" s="1810"/>
      <c r="G35" s="1811"/>
      <c r="H35" s="1810"/>
      <c r="I35" s="1810"/>
      <c r="J35" s="1810"/>
      <c r="K35" s="1810"/>
      <c r="L35" s="1810"/>
      <c r="M35" s="1812"/>
      <c r="N35" s="1813"/>
      <c r="O35" s="1810"/>
      <c r="P35" s="1810"/>
      <c r="Q35" s="1810"/>
      <c r="R35" s="1814"/>
      <c r="S35" s="1814"/>
      <c r="T35" s="1814"/>
      <c r="U35" s="1814"/>
      <c r="V35" s="1810"/>
      <c r="W35" s="1810"/>
      <c r="X35" s="1810"/>
      <c r="Y35" s="1810"/>
      <c r="Z35" s="1810"/>
      <c r="AA35" s="1810"/>
      <c r="AB35" s="1810"/>
      <c r="AC35" s="1810"/>
      <c r="AD35" s="1810"/>
      <c r="AE35" s="1810"/>
      <c r="AF35" s="1810"/>
      <c r="AG35" s="1810"/>
      <c r="AH35" s="1810"/>
      <c r="AI35" s="1810"/>
      <c r="AJ35" s="1810"/>
      <c r="AK35" s="1810"/>
      <c r="AL35" s="1815"/>
      <c r="AM35" s="1816"/>
      <c r="AN35" s="1810"/>
    </row>
    <row r="36" spans="1:40" ht="15.75" x14ac:dyDescent="0.25">
      <c r="A36" s="1810"/>
      <c r="B36" s="1810"/>
      <c r="C36" s="1810"/>
      <c r="D36" s="1810"/>
      <c r="E36" s="1811"/>
      <c r="F36" s="1810"/>
      <c r="G36" s="1811"/>
      <c r="H36" s="1810"/>
      <c r="I36" s="1810"/>
      <c r="J36" s="1810"/>
      <c r="K36" s="1810"/>
      <c r="L36" s="1810"/>
      <c r="M36" s="1812"/>
      <c r="N36" s="1813"/>
      <c r="O36" s="1810"/>
      <c r="P36" s="1810"/>
      <c r="Q36" s="1810"/>
      <c r="R36" s="1814"/>
      <c r="S36" s="1814"/>
      <c r="T36" s="1814"/>
      <c r="U36" s="1814"/>
      <c r="V36" s="1810"/>
      <c r="W36" s="1810"/>
      <c r="X36" s="1810"/>
      <c r="Y36" s="1810"/>
      <c r="Z36" s="1810"/>
      <c r="AA36" s="1810"/>
      <c r="AB36" s="1810"/>
      <c r="AC36" s="1810"/>
      <c r="AD36" s="1810"/>
      <c r="AE36" s="1810"/>
      <c r="AF36" s="1810"/>
      <c r="AG36" s="1810"/>
      <c r="AH36" s="1810"/>
      <c r="AI36" s="1810"/>
      <c r="AJ36" s="1810"/>
      <c r="AK36" s="1810"/>
      <c r="AL36" s="1815"/>
      <c r="AM36" s="1816"/>
      <c r="AN36" s="1810"/>
    </row>
    <row r="37" spans="1:40" ht="16.5" x14ac:dyDescent="0.25">
      <c r="A37" s="1817"/>
      <c r="B37" s="1817"/>
      <c r="C37" s="1817"/>
      <c r="D37" s="1817"/>
      <c r="E37" s="1818"/>
      <c r="F37" s="1817"/>
      <c r="G37" s="1818"/>
      <c r="H37" s="1817"/>
      <c r="I37" s="1817"/>
      <c r="J37" s="1817"/>
      <c r="K37" s="1817"/>
      <c r="L37" s="1819"/>
      <c r="M37" s="1820"/>
      <c r="N37" s="1817"/>
      <c r="O37" s="1817"/>
      <c r="P37" s="1817"/>
      <c r="Q37" s="1821"/>
      <c r="R37" s="1821"/>
      <c r="S37" s="1821"/>
      <c r="T37" s="1817"/>
      <c r="U37" s="1817"/>
      <c r="V37" s="1817"/>
      <c r="W37" s="1817"/>
      <c r="X37" s="1817"/>
      <c r="Y37" s="1817"/>
      <c r="Z37" s="1817"/>
      <c r="AA37" s="1817"/>
      <c r="AB37" s="1817"/>
      <c r="AC37" s="1817"/>
      <c r="AD37" s="1817"/>
      <c r="AE37" s="1817"/>
      <c r="AF37" s="1822"/>
      <c r="AG37" s="1823"/>
      <c r="AH37" s="1824"/>
      <c r="AI37" s="1817"/>
      <c r="AJ37" s="1817"/>
      <c r="AK37" s="1817"/>
      <c r="AL37" s="1817"/>
      <c r="AM37" s="1817"/>
      <c r="AN37" s="1817"/>
    </row>
    <row r="38" spans="1:40" ht="25.5" x14ac:dyDescent="0.35">
      <c r="A38" s="2246" t="s">
        <v>1803</v>
      </c>
      <c r="B38" s="2247"/>
      <c r="C38" s="2247"/>
      <c r="D38" s="2247"/>
      <c r="E38" s="2248"/>
      <c r="F38" s="2247"/>
      <c r="G38" s="2248"/>
      <c r="H38" s="2247"/>
      <c r="I38" s="2247"/>
      <c r="J38" s="1817"/>
      <c r="K38" s="1817"/>
      <c r="L38" s="1819"/>
      <c r="M38" s="1820"/>
      <c r="N38" s="1817"/>
      <c r="O38" s="1817"/>
      <c r="P38" s="1817"/>
      <c r="Q38" s="1821"/>
      <c r="R38" s="1821"/>
      <c r="S38" s="1821"/>
      <c r="T38" s="1817"/>
      <c r="U38" s="1817"/>
      <c r="V38" s="1817"/>
      <c r="W38" s="1817"/>
      <c r="X38" s="1817"/>
      <c r="Y38" s="1817"/>
      <c r="Z38" s="1817"/>
      <c r="AA38" s="1817"/>
      <c r="AB38" s="1817"/>
      <c r="AC38" s="1817"/>
      <c r="AD38" s="1817"/>
      <c r="AE38" s="1817"/>
      <c r="AF38" s="1822"/>
      <c r="AG38" s="1823"/>
      <c r="AH38" s="1824"/>
      <c r="AI38" s="1817"/>
      <c r="AJ38" s="1817"/>
      <c r="AK38" s="1817"/>
      <c r="AL38" s="1817"/>
      <c r="AM38" s="1817"/>
      <c r="AN38" s="1817"/>
    </row>
    <row r="39" spans="1:40" ht="25.5" x14ac:dyDescent="0.35">
      <c r="A39" s="2246" t="s">
        <v>1804</v>
      </c>
      <c r="B39" s="2247"/>
      <c r="C39" s="2247"/>
      <c r="D39" s="2247"/>
      <c r="E39" s="2248"/>
      <c r="F39" s="2247"/>
      <c r="G39" s="2248"/>
      <c r="H39" s="2247"/>
      <c r="I39" s="2247"/>
      <c r="J39" s="1817"/>
      <c r="K39" s="1817"/>
      <c r="L39" s="1819"/>
      <c r="M39" s="1820"/>
      <c r="N39" s="1817"/>
      <c r="O39" s="1817"/>
      <c r="P39" s="1817"/>
      <c r="Q39" s="1821"/>
      <c r="R39" s="1821"/>
      <c r="S39" s="1821"/>
      <c r="T39" s="1817"/>
      <c r="U39" s="1817"/>
      <c r="V39" s="1817"/>
      <c r="W39" s="1817"/>
      <c r="X39" s="1817"/>
      <c r="Y39" s="1817"/>
      <c r="Z39" s="1817"/>
      <c r="AA39" s="1817"/>
      <c r="AB39" s="1817"/>
      <c r="AC39" s="1817"/>
      <c r="AD39" s="1817"/>
      <c r="AE39" s="1817"/>
      <c r="AF39" s="1822"/>
      <c r="AG39" s="1823"/>
      <c r="AH39" s="1824"/>
      <c r="AI39" s="1817"/>
      <c r="AJ39" s="1817"/>
      <c r="AK39" s="1817"/>
      <c r="AL39" s="1817"/>
      <c r="AM39" s="1817"/>
      <c r="AN39" s="1817"/>
    </row>
    <row r="40" spans="1:40" ht="16.5" x14ac:dyDescent="0.25">
      <c r="A40" s="1817"/>
      <c r="B40" s="1817"/>
      <c r="C40" s="1817"/>
      <c r="D40" s="1817"/>
      <c r="E40" s="1818"/>
      <c r="F40" s="1817"/>
      <c r="G40" s="1818"/>
      <c r="H40" s="1817"/>
      <c r="I40" s="1817"/>
      <c r="J40" s="1817"/>
      <c r="K40" s="1817"/>
      <c r="L40" s="1819"/>
      <c r="M40" s="1820"/>
      <c r="N40" s="1817"/>
      <c r="O40" s="1817"/>
      <c r="P40" s="1817"/>
      <c r="Q40" s="1821"/>
      <c r="R40" s="1821"/>
      <c r="S40" s="1821"/>
      <c r="T40" s="1817"/>
      <c r="U40" s="1817"/>
      <c r="V40" s="1817"/>
      <c r="W40" s="1817"/>
      <c r="X40" s="1817"/>
      <c r="Y40" s="1817"/>
      <c r="Z40" s="1817"/>
      <c r="AA40" s="1817"/>
      <c r="AB40" s="1817"/>
      <c r="AC40" s="1817"/>
      <c r="AD40" s="1817"/>
      <c r="AE40" s="1817"/>
      <c r="AF40" s="1822"/>
      <c r="AG40" s="1823"/>
      <c r="AH40" s="1824"/>
      <c r="AI40" s="1817"/>
      <c r="AJ40" s="1817"/>
      <c r="AK40" s="1817"/>
      <c r="AL40" s="1817"/>
      <c r="AM40" s="1817"/>
      <c r="AN40" s="1817"/>
    </row>
    <row r="41" spans="1:40" ht="16.5" x14ac:dyDescent="0.25">
      <c r="A41" s="1817"/>
      <c r="B41" s="1817"/>
      <c r="C41" s="1817"/>
      <c r="D41" s="1817"/>
      <c r="E41" s="1818"/>
      <c r="F41" s="1817"/>
      <c r="G41" s="1818"/>
      <c r="H41" s="1817"/>
      <c r="I41" s="1817"/>
      <c r="J41" s="1817"/>
      <c r="K41" s="1817"/>
      <c r="L41" s="1819"/>
      <c r="M41" s="1820"/>
      <c r="N41" s="1817"/>
      <c r="O41" s="1817"/>
      <c r="P41" s="1817"/>
      <c r="Q41" s="1821"/>
      <c r="R41" s="1821"/>
      <c r="S41" s="1821"/>
      <c r="T41" s="1817"/>
      <c r="U41" s="1817"/>
      <c r="V41" s="1817"/>
      <c r="W41" s="1817"/>
      <c r="X41" s="1817"/>
      <c r="Y41" s="1817"/>
      <c r="Z41" s="1817"/>
      <c r="AA41" s="1817"/>
      <c r="AB41" s="1817"/>
      <c r="AC41" s="1817"/>
      <c r="AD41" s="1817"/>
      <c r="AE41" s="1817"/>
      <c r="AF41" s="1822"/>
      <c r="AG41" s="1823"/>
      <c r="AH41" s="1824"/>
      <c r="AI41" s="1817"/>
      <c r="AJ41" s="1817"/>
      <c r="AK41" s="1817"/>
      <c r="AL41" s="1817"/>
      <c r="AM41" s="1817"/>
      <c r="AN41" s="1817"/>
    </row>
    <row r="42" spans="1:40" ht="18" x14ac:dyDescent="0.25">
      <c r="A42" s="2249" t="s">
        <v>1805</v>
      </c>
      <c r="B42" s="2250"/>
      <c r="C42" s="2250"/>
      <c r="D42" s="2250"/>
      <c r="E42" s="2251"/>
      <c r="F42" s="2250"/>
      <c r="G42" s="2251"/>
      <c r="H42" s="1817"/>
      <c r="I42" s="1817"/>
      <c r="J42" s="1817"/>
      <c r="K42" s="1817"/>
      <c r="L42" s="1819"/>
      <c r="M42" s="1820"/>
      <c r="N42" s="1817"/>
      <c r="O42" s="1817"/>
      <c r="P42" s="1817"/>
      <c r="Q42" s="1821"/>
      <c r="R42" s="1821"/>
      <c r="S42" s="1821"/>
      <c r="T42" s="1817"/>
      <c r="U42" s="1817"/>
      <c r="V42" s="1817"/>
      <c r="W42" s="1817"/>
      <c r="X42" s="1817"/>
      <c r="Y42" s="1817"/>
      <c r="Z42" s="1817"/>
      <c r="AA42" s="1817"/>
      <c r="AB42" s="1817"/>
      <c r="AC42" s="1817"/>
      <c r="AD42" s="1817"/>
      <c r="AE42" s="1817"/>
      <c r="AF42" s="1822"/>
      <c r="AG42" s="1823"/>
      <c r="AH42" s="1824"/>
      <c r="AI42" s="1817"/>
      <c r="AJ42" s="1817"/>
      <c r="AK42" s="1817"/>
      <c r="AL42" s="1817"/>
      <c r="AM42" s="1817"/>
      <c r="AN42" s="1817"/>
    </row>
    <row r="43" spans="1:40" ht="18" x14ac:dyDescent="0.25">
      <c r="A43" s="2249" t="s">
        <v>1806</v>
      </c>
      <c r="B43" s="2250"/>
      <c r="C43" s="2250"/>
      <c r="D43" s="2250"/>
      <c r="E43" s="2251"/>
      <c r="F43" s="2250"/>
      <c r="G43" s="2251"/>
      <c r="H43" s="1817"/>
      <c r="I43" s="1817"/>
      <c r="J43" s="1817"/>
      <c r="K43" s="1817"/>
      <c r="L43" s="1819"/>
      <c r="M43" s="1820"/>
      <c r="N43" s="1817"/>
      <c r="O43" s="1817"/>
      <c r="P43" s="1817"/>
      <c r="Q43" s="1821"/>
      <c r="R43" s="1821"/>
      <c r="S43" s="1821"/>
      <c r="T43" s="1817"/>
      <c r="U43" s="1817"/>
      <c r="V43" s="1817"/>
      <c r="W43" s="1817"/>
      <c r="X43" s="1817"/>
      <c r="Y43" s="1817"/>
      <c r="Z43" s="1817"/>
      <c r="AA43" s="1817"/>
      <c r="AB43" s="1817"/>
      <c r="AC43" s="1817"/>
      <c r="AD43" s="1817"/>
      <c r="AE43" s="1817"/>
      <c r="AF43" s="1822"/>
      <c r="AG43" s="1823"/>
      <c r="AH43" s="1824"/>
      <c r="AI43" s="1817"/>
      <c r="AJ43" s="1817"/>
      <c r="AK43" s="1817"/>
      <c r="AL43" s="1817"/>
      <c r="AM43" s="1817"/>
      <c r="AN43" s="1817"/>
    </row>
  </sheetData>
  <mergeCells count="130">
    <mergeCell ref="R20:R21"/>
    <mergeCell ref="A22:N22"/>
    <mergeCell ref="I20:I21"/>
    <mergeCell ref="J20:J21"/>
    <mergeCell ref="K20:K21"/>
    <mergeCell ref="N20:N21"/>
    <mergeCell ref="O20:O21"/>
    <mergeCell ref="AL15:AL21"/>
    <mergeCell ref="AM15:AM21"/>
    <mergeCell ref="AN15:AN21"/>
    <mergeCell ref="G18:G19"/>
    <mergeCell ref="H18:H19"/>
    <mergeCell ref="I18:I19"/>
    <mergeCell ref="J18:J19"/>
    <mergeCell ref="K18:K19"/>
    <mergeCell ref="N18:N19"/>
    <mergeCell ref="O18:O19"/>
    <mergeCell ref="R18:R19"/>
    <mergeCell ref="S18:S19"/>
    <mergeCell ref="T18:T19"/>
    <mergeCell ref="U18:U19"/>
    <mergeCell ref="G20:G21"/>
    <mergeCell ref="H20:H21"/>
    <mergeCell ref="X15:X21"/>
    <mergeCell ref="Y15:Y21"/>
    <mergeCell ref="Z15:Z21"/>
    <mergeCell ref="AA15:AA21"/>
    <mergeCell ref="AB15:AB21"/>
    <mergeCell ref="S15:S16"/>
    <mergeCell ref="T15:T16"/>
    <mergeCell ref="U15:U16"/>
    <mergeCell ref="V15:V21"/>
    <mergeCell ref="W15:W21"/>
    <mergeCell ref="AN12:AN13"/>
    <mergeCell ref="F14:J14"/>
    <mergeCell ref="E15:E21"/>
    <mergeCell ref="F15:F21"/>
    <mergeCell ref="G15:G16"/>
    <mergeCell ref="H15:H16"/>
    <mergeCell ref="I15:I16"/>
    <mergeCell ref="J15:J16"/>
    <mergeCell ref="K15:K16"/>
    <mergeCell ref="L15:L21"/>
    <mergeCell ref="M15:M21"/>
    <mergeCell ref="N15:N16"/>
    <mergeCell ref="O15:O16"/>
    <mergeCell ref="P15:P21"/>
    <mergeCell ref="Q15:Q21"/>
    <mergeCell ref="R15:R16"/>
    <mergeCell ref="AI12:AI13"/>
    <mergeCell ref="AJ12:AJ13"/>
    <mergeCell ref="AK12:AK13"/>
    <mergeCell ref="AL12:AL13"/>
    <mergeCell ref="AM12:AM13"/>
    <mergeCell ref="AD12:AD13"/>
    <mergeCell ref="AE12:AE13"/>
    <mergeCell ref="AF12:AF13"/>
    <mergeCell ref="P12:P13"/>
    <mergeCell ref="Q12:Q13"/>
    <mergeCell ref="R12:R13"/>
    <mergeCell ref="S12:S13"/>
    <mergeCell ref="AG12:AG13"/>
    <mergeCell ref="AH12:AH13"/>
    <mergeCell ref="Y12:Y13"/>
    <mergeCell ref="Z12:Z13"/>
    <mergeCell ref="AA12:AA13"/>
    <mergeCell ref="AB12:AB13"/>
    <mergeCell ref="AC12:AC13"/>
    <mergeCell ref="T12:T13"/>
    <mergeCell ref="U12:U13"/>
    <mergeCell ref="V12:V13"/>
    <mergeCell ref="W12:W13"/>
    <mergeCell ref="X12:X13"/>
    <mergeCell ref="A7:A8"/>
    <mergeCell ref="D7:D8"/>
    <mergeCell ref="G7:G8"/>
    <mergeCell ref="B7:B8"/>
    <mergeCell ref="C7:C8"/>
    <mergeCell ref="E7:E8"/>
    <mergeCell ref="F7:F8"/>
    <mergeCell ref="A5:J6"/>
    <mergeCell ref="K6:U6"/>
    <mergeCell ref="A1:AL4"/>
    <mergeCell ref="K5:AK5"/>
    <mergeCell ref="AL5:AN5"/>
    <mergeCell ref="V6:AK6"/>
    <mergeCell ref="AL6:AL8"/>
    <mergeCell ref="AM6:AM8"/>
    <mergeCell ref="AN6:AN8"/>
    <mergeCell ref="H7:H8"/>
    <mergeCell ref="I7:I8"/>
    <mergeCell ref="V7:W7"/>
    <mergeCell ref="X7:AA7"/>
    <mergeCell ref="T7:T8"/>
    <mergeCell ref="J7:J8"/>
    <mergeCell ref="K7:K8"/>
    <mergeCell ref="L7:L8"/>
    <mergeCell ref="M7:M8"/>
    <mergeCell ref="N7:N8"/>
    <mergeCell ref="O7:O8"/>
    <mergeCell ref="P7:P8"/>
    <mergeCell ref="Q7:Q8"/>
    <mergeCell ref="R7:R8"/>
    <mergeCell ref="S7:S8"/>
    <mergeCell ref="U7:U8"/>
    <mergeCell ref="AB7:AG7"/>
    <mergeCell ref="AH7:AJ7"/>
    <mergeCell ref="B9:D9"/>
    <mergeCell ref="D10:AN10"/>
    <mergeCell ref="AC15:AC21"/>
    <mergeCell ref="AD15:AD21"/>
    <mergeCell ref="AE15:AE21"/>
    <mergeCell ref="AF15:AF21"/>
    <mergeCell ref="AG15:AG21"/>
    <mergeCell ref="AH15:AH21"/>
    <mergeCell ref="AI15:AI21"/>
    <mergeCell ref="AJ15:AJ21"/>
    <mergeCell ref="AK15:AK21"/>
    <mergeCell ref="F11:AN11"/>
    <mergeCell ref="E12:E13"/>
    <mergeCell ref="F12:F13"/>
    <mergeCell ref="G12:G13"/>
    <mergeCell ref="H12:H13"/>
    <mergeCell ref="I12:I13"/>
    <mergeCell ref="J12:J13"/>
    <mergeCell ref="K12:K13"/>
    <mergeCell ref="L12:L13"/>
    <mergeCell ref="M12:M13"/>
    <mergeCell ref="N12:N13"/>
    <mergeCell ref="O12:O13"/>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2"/>
  <dimension ref="A1:AQ27"/>
  <sheetViews>
    <sheetView showGridLines="0" zoomScale="60" zoomScaleNormal="60" workbookViewId="0">
      <pane ySplit="8" topLeftCell="A9" activePane="bottomLeft" state="frozen"/>
      <selection pane="bottomLeft" activeCell="A9" sqref="A9"/>
    </sheetView>
  </sheetViews>
  <sheetFormatPr baseColWidth="10" defaultColWidth="11.42578125" defaultRowHeight="27" customHeight="1" x14ac:dyDescent="0.2"/>
  <cols>
    <col min="1" max="1" width="11.7109375" style="512" customWidth="1"/>
    <col min="2" max="2" width="4" style="477" customWidth="1"/>
    <col min="3" max="3" width="12.85546875" style="477" customWidth="1"/>
    <col min="4" max="4" width="14.7109375" style="477" customWidth="1"/>
    <col min="5" max="5" width="10" style="477" customWidth="1"/>
    <col min="6" max="6" width="6.28515625" style="477" customWidth="1"/>
    <col min="7" max="7" width="12.28515625" style="477" customWidth="1"/>
    <col min="8" max="8" width="8.5703125" style="477" customWidth="1"/>
    <col min="9" max="9" width="13.7109375" style="477" customWidth="1"/>
    <col min="10" max="10" width="11.5703125" style="477" customWidth="1"/>
    <col min="11" max="11" width="25" style="513" customWidth="1"/>
    <col min="12" max="12" width="20.28515625" style="485" customWidth="1"/>
    <col min="13" max="13" width="14.85546875" style="485" customWidth="1"/>
    <col min="14" max="14" width="22.140625" style="485" customWidth="1"/>
    <col min="15" max="15" width="19.7109375" style="514" customWidth="1"/>
    <col min="16" max="16" width="19.42578125" style="513" customWidth="1"/>
    <col min="17" max="17" width="16.5703125" style="515" customWidth="1"/>
    <col min="18" max="18" width="24.85546875" style="519" bestFit="1" customWidth="1"/>
    <col min="19" max="19" width="29" style="513" customWidth="1"/>
    <col min="20" max="20" width="31.7109375" style="513" customWidth="1"/>
    <col min="21" max="21" width="22.5703125" style="513" customWidth="1"/>
    <col min="22" max="22" width="24.85546875" style="520" bestFit="1" customWidth="1"/>
    <col min="23" max="23" width="11.7109375" style="516" customWidth="1"/>
    <col min="24" max="24" width="18" style="517" customWidth="1"/>
    <col min="25" max="25" width="8.7109375" style="477" customWidth="1"/>
    <col min="26" max="26" width="8" style="477" customWidth="1"/>
    <col min="27" max="27" width="10.5703125" style="477" customWidth="1"/>
    <col min="28" max="28" width="7.28515625" style="477" customWidth="1"/>
    <col min="29" max="29" width="8.42578125" style="477" customWidth="1"/>
    <col min="30" max="30" width="9.5703125" style="477" customWidth="1"/>
    <col min="31" max="31" width="6.28515625" style="477" customWidth="1"/>
    <col min="32" max="32" width="5.85546875" style="477" customWidth="1"/>
    <col min="33" max="34" width="4.42578125" style="477" customWidth="1"/>
    <col min="35" max="35" width="5" style="477" customWidth="1"/>
    <col min="36" max="36" width="5.85546875" style="477" customWidth="1"/>
    <col min="37" max="37" width="6.140625" style="477" customWidth="1"/>
    <col min="38" max="38" width="10.140625" style="477" customWidth="1"/>
    <col min="39" max="39" width="4.85546875" style="477" customWidth="1"/>
    <col min="40" max="40" width="8.140625" style="477" customWidth="1"/>
    <col min="41" max="41" width="11.5703125" style="1195" customWidth="1"/>
    <col min="42" max="42" width="13.7109375" style="518" customWidth="1"/>
    <col min="43" max="43" width="20.85546875" style="1196" customWidth="1"/>
    <col min="44" max="16384" width="11.42578125" style="477"/>
  </cols>
  <sheetData>
    <row r="1" spans="1:43" ht="15" x14ac:dyDescent="0.2">
      <c r="A1" s="2514" t="s">
        <v>2347</v>
      </c>
      <c r="B1" s="3106"/>
      <c r="C1" s="3106"/>
      <c r="D1" s="3106"/>
      <c r="E1" s="3106"/>
      <c r="F1" s="3106"/>
      <c r="G1" s="3106"/>
      <c r="H1" s="3106"/>
      <c r="I1" s="3106"/>
      <c r="J1" s="3106"/>
      <c r="K1" s="3106"/>
      <c r="L1" s="3106"/>
      <c r="M1" s="3106"/>
      <c r="N1" s="3106"/>
      <c r="O1" s="3106"/>
      <c r="P1" s="3106"/>
      <c r="Q1" s="3106"/>
      <c r="R1" s="3106"/>
      <c r="S1" s="3106"/>
      <c r="T1" s="3106"/>
      <c r="U1" s="3106"/>
      <c r="V1" s="3106"/>
      <c r="W1" s="3106"/>
      <c r="X1" s="3106"/>
      <c r="Y1" s="3106"/>
      <c r="Z1" s="3106"/>
      <c r="AA1" s="3106"/>
      <c r="AB1" s="3106"/>
      <c r="AC1" s="3106"/>
      <c r="AD1" s="3106"/>
      <c r="AE1" s="3106"/>
      <c r="AF1" s="3106"/>
      <c r="AG1" s="3106"/>
      <c r="AH1" s="3106"/>
      <c r="AI1" s="3106"/>
      <c r="AJ1" s="3106"/>
      <c r="AK1" s="3106"/>
      <c r="AL1" s="3106"/>
      <c r="AM1" s="3106"/>
      <c r="AN1" s="3106"/>
      <c r="AO1" s="3107"/>
      <c r="AP1" s="1026" t="s">
        <v>0</v>
      </c>
      <c r="AQ1" s="1026" t="s">
        <v>265</v>
      </c>
    </row>
    <row r="2" spans="1:43" ht="15" x14ac:dyDescent="0.2">
      <c r="A2" s="3106"/>
      <c r="B2" s="3106"/>
      <c r="C2" s="3106"/>
      <c r="D2" s="3106"/>
      <c r="E2" s="3106"/>
      <c r="F2" s="3106"/>
      <c r="G2" s="3106"/>
      <c r="H2" s="3106"/>
      <c r="I2" s="3106"/>
      <c r="J2" s="3106"/>
      <c r="K2" s="3106"/>
      <c r="L2" s="3106"/>
      <c r="M2" s="3106"/>
      <c r="N2" s="3106"/>
      <c r="O2" s="3106"/>
      <c r="P2" s="3106"/>
      <c r="Q2" s="3106"/>
      <c r="R2" s="3106"/>
      <c r="S2" s="3106"/>
      <c r="T2" s="3106"/>
      <c r="U2" s="3106"/>
      <c r="V2" s="3106"/>
      <c r="W2" s="3106"/>
      <c r="X2" s="3106"/>
      <c r="Y2" s="3106"/>
      <c r="Z2" s="3106"/>
      <c r="AA2" s="3106"/>
      <c r="AB2" s="3106"/>
      <c r="AC2" s="3106"/>
      <c r="AD2" s="3106"/>
      <c r="AE2" s="3106"/>
      <c r="AF2" s="3106"/>
      <c r="AG2" s="3106"/>
      <c r="AH2" s="3106"/>
      <c r="AI2" s="3106"/>
      <c r="AJ2" s="3106"/>
      <c r="AK2" s="3106"/>
      <c r="AL2" s="3106"/>
      <c r="AM2" s="3106"/>
      <c r="AN2" s="3106"/>
      <c r="AO2" s="3107"/>
      <c r="AP2" s="1027" t="s">
        <v>2</v>
      </c>
      <c r="AQ2" s="1026" t="s">
        <v>140</v>
      </c>
    </row>
    <row r="3" spans="1:43" ht="15" x14ac:dyDescent="0.2">
      <c r="A3" s="3106"/>
      <c r="B3" s="3106"/>
      <c r="C3" s="3106"/>
      <c r="D3" s="3106"/>
      <c r="E3" s="3106"/>
      <c r="F3" s="3106"/>
      <c r="G3" s="3106"/>
      <c r="H3" s="3106"/>
      <c r="I3" s="3106"/>
      <c r="J3" s="3106"/>
      <c r="K3" s="3106"/>
      <c r="L3" s="3106"/>
      <c r="M3" s="3106"/>
      <c r="N3" s="3106"/>
      <c r="O3" s="3106"/>
      <c r="P3" s="3106"/>
      <c r="Q3" s="3106"/>
      <c r="R3" s="3106"/>
      <c r="S3" s="3106"/>
      <c r="T3" s="3106"/>
      <c r="U3" s="3106"/>
      <c r="V3" s="3106"/>
      <c r="W3" s="3106"/>
      <c r="X3" s="3106"/>
      <c r="Y3" s="3106"/>
      <c r="Z3" s="3106"/>
      <c r="AA3" s="3106"/>
      <c r="AB3" s="3106"/>
      <c r="AC3" s="3106"/>
      <c r="AD3" s="3106"/>
      <c r="AE3" s="3106"/>
      <c r="AF3" s="3106"/>
      <c r="AG3" s="3106"/>
      <c r="AH3" s="3106"/>
      <c r="AI3" s="3106"/>
      <c r="AJ3" s="3106"/>
      <c r="AK3" s="3106"/>
      <c r="AL3" s="3106"/>
      <c r="AM3" s="3106"/>
      <c r="AN3" s="3106"/>
      <c r="AO3" s="3107"/>
      <c r="AP3" s="1026" t="s">
        <v>3</v>
      </c>
      <c r="AQ3" s="1028" t="s">
        <v>4</v>
      </c>
    </row>
    <row r="4" spans="1:43" ht="15" x14ac:dyDescent="0.2">
      <c r="A4" s="3108"/>
      <c r="B4" s="3108"/>
      <c r="C4" s="3108"/>
      <c r="D4" s="3108"/>
      <c r="E4" s="3108"/>
      <c r="F4" s="3108"/>
      <c r="G4" s="3108"/>
      <c r="H4" s="3108"/>
      <c r="I4" s="3108"/>
      <c r="J4" s="3108"/>
      <c r="K4" s="3108"/>
      <c r="L4" s="3108"/>
      <c r="M4" s="3108"/>
      <c r="N4" s="3108"/>
      <c r="O4" s="3108"/>
      <c r="P4" s="3108"/>
      <c r="Q4" s="3108"/>
      <c r="R4" s="3108"/>
      <c r="S4" s="3108"/>
      <c r="T4" s="3108"/>
      <c r="U4" s="3108"/>
      <c r="V4" s="3108"/>
      <c r="W4" s="3108"/>
      <c r="X4" s="3108"/>
      <c r="Y4" s="3108"/>
      <c r="Z4" s="3108"/>
      <c r="AA4" s="3108"/>
      <c r="AB4" s="3108"/>
      <c r="AC4" s="3108"/>
      <c r="AD4" s="3108"/>
      <c r="AE4" s="3108"/>
      <c r="AF4" s="3108"/>
      <c r="AG4" s="3108"/>
      <c r="AH4" s="3108"/>
      <c r="AI4" s="3108"/>
      <c r="AJ4" s="3108"/>
      <c r="AK4" s="3108"/>
      <c r="AL4" s="3108"/>
      <c r="AM4" s="3108"/>
      <c r="AN4" s="3108"/>
      <c r="AO4" s="3109"/>
      <c r="AP4" s="1026" t="s">
        <v>5</v>
      </c>
      <c r="AQ4" s="1090" t="s">
        <v>64</v>
      </c>
    </row>
    <row r="5" spans="1:43" ht="15" x14ac:dyDescent="0.2">
      <c r="A5" s="2596" t="s">
        <v>7</v>
      </c>
      <c r="B5" s="2596"/>
      <c r="C5" s="2596"/>
      <c r="D5" s="2596"/>
      <c r="E5" s="2596"/>
      <c r="F5" s="2596"/>
      <c r="G5" s="2596"/>
      <c r="H5" s="2596"/>
      <c r="I5" s="2596"/>
      <c r="J5" s="2596"/>
      <c r="K5" s="2596"/>
      <c r="L5" s="2596"/>
      <c r="M5" s="2596"/>
      <c r="N5" s="2598" t="s">
        <v>8</v>
      </c>
      <c r="O5" s="2598"/>
      <c r="P5" s="2598"/>
      <c r="Q5" s="2598"/>
      <c r="R5" s="2598"/>
      <c r="S5" s="2598"/>
      <c r="T5" s="2598"/>
      <c r="U5" s="2598"/>
      <c r="V5" s="2598"/>
      <c r="W5" s="2598"/>
      <c r="X5" s="2598"/>
      <c r="Y5" s="2598"/>
      <c r="Z5" s="2598"/>
      <c r="AA5" s="2598"/>
      <c r="AB5" s="2598"/>
      <c r="AC5" s="2598"/>
      <c r="AD5" s="2598"/>
      <c r="AE5" s="2598"/>
      <c r="AF5" s="2598"/>
      <c r="AG5" s="2598"/>
      <c r="AH5" s="2598"/>
      <c r="AI5" s="2598"/>
      <c r="AJ5" s="2598"/>
      <c r="AK5" s="2598"/>
      <c r="AL5" s="2598"/>
      <c r="AM5" s="2598"/>
      <c r="AN5" s="2598"/>
      <c r="AO5" s="2598"/>
      <c r="AP5" s="2598"/>
      <c r="AQ5" s="2598"/>
    </row>
    <row r="6" spans="1:43" ht="15" x14ac:dyDescent="0.2">
      <c r="A6" s="2597"/>
      <c r="B6" s="2597"/>
      <c r="C6" s="2597"/>
      <c r="D6" s="2597"/>
      <c r="E6" s="2597"/>
      <c r="F6" s="2597"/>
      <c r="G6" s="2597"/>
      <c r="H6" s="2597"/>
      <c r="I6" s="2597"/>
      <c r="J6" s="2597"/>
      <c r="K6" s="2597"/>
      <c r="L6" s="2597"/>
      <c r="M6" s="2597"/>
      <c r="N6" s="1091"/>
      <c r="O6" s="1092"/>
      <c r="P6" s="1092"/>
      <c r="Q6" s="1092"/>
      <c r="R6" s="1092"/>
      <c r="S6" s="1092"/>
      <c r="T6" s="1092"/>
      <c r="U6" s="1092"/>
      <c r="V6" s="1092"/>
      <c r="W6" s="1092"/>
      <c r="X6" s="1092"/>
      <c r="Y6" s="2629" t="s">
        <v>65</v>
      </c>
      <c r="Z6" s="2597"/>
      <c r="AA6" s="2597"/>
      <c r="AB6" s="2597"/>
      <c r="AC6" s="2597"/>
      <c r="AD6" s="2597"/>
      <c r="AE6" s="2597"/>
      <c r="AF6" s="2597"/>
      <c r="AG6" s="2597"/>
      <c r="AH6" s="2597"/>
      <c r="AI6" s="2597"/>
      <c r="AJ6" s="2597"/>
      <c r="AK6" s="2597"/>
      <c r="AL6" s="2597"/>
      <c r="AM6" s="2630"/>
      <c r="AN6" s="1328"/>
      <c r="AO6" s="1092"/>
      <c r="AP6" s="1092"/>
      <c r="AQ6" s="1095"/>
    </row>
    <row r="7" spans="1:43" ht="32.25" customHeight="1" x14ac:dyDescent="0.2">
      <c r="A7" s="2599" t="s">
        <v>9</v>
      </c>
      <c r="B7" s="2601" t="s">
        <v>10</v>
      </c>
      <c r="C7" s="2602"/>
      <c r="D7" s="2602" t="s">
        <v>9</v>
      </c>
      <c r="E7" s="2601" t="s">
        <v>11</v>
      </c>
      <c r="F7" s="2602"/>
      <c r="G7" s="2602" t="s">
        <v>9</v>
      </c>
      <c r="H7" s="2601" t="s">
        <v>12</v>
      </c>
      <c r="I7" s="2602"/>
      <c r="J7" s="2602" t="s">
        <v>9</v>
      </c>
      <c r="K7" s="2611" t="s">
        <v>13</v>
      </c>
      <c r="L7" s="2605" t="s">
        <v>14</v>
      </c>
      <c r="M7" s="2605" t="s">
        <v>15</v>
      </c>
      <c r="N7" s="2605" t="s">
        <v>16</v>
      </c>
      <c r="O7" s="2605" t="s">
        <v>66</v>
      </c>
      <c r="P7" s="2605" t="s">
        <v>8</v>
      </c>
      <c r="Q7" s="2607" t="s">
        <v>18</v>
      </c>
      <c r="R7" s="2609" t="s">
        <v>19</v>
      </c>
      <c r="S7" s="2611" t="s">
        <v>20</v>
      </c>
      <c r="T7" s="2601" t="s">
        <v>21</v>
      </c>
      <c r="U7" s="2605" t="s">
        <v>22</v>
      </c>
      <c r="V7" s="3125" t="s">
        <v>19</v>
      </c>
      <c r="W7" s="1754"/>
      <c r="X7" s="2605" t="s">
        <v>23</v>
      </c>
      <c r="Y7" s="2627" t="s">
        <v>24</v>
      </c>
      <c r="Z7" s="2627"/>
      <c r="AA7" s="2616" t="s">
        <v>25</v>
      </c>
      <c r="AB7" s="2616"/>
      <c r="AC7" s="2616"/>
      <c r="AD7" s="2616"/>
      <c r="AE7" s="2613" t="s">
        <v>26</v>
      </c>
      <c r="AF7" s="2614"/>
      <c r="AG7" s="2614"/>
      <c r="AH7" s="2614"/>
      <c r="AI7" s="2614"/>
      <c r="AJ7" s="2615"/>
      <c r="AK7" s="2616" t="s">
        <v>27</v>
      </c>
      <c r="AL7" s="2616"/>
      <c r="AM7" s="2616"/>
      <c r="AN7" s="1329" t="s">
        <v>28</v>
      </c>
      <c r="AO7" s="2617" t="s">
        <v>29</v>
      </c>
      <c r="AP7" s="2617" t="s">
        <v>30</v>
      </c>
      <c r="AQ7" s="2623" t="s">
        <v>31</v>
      </c>
    </row>
    <row r="8" spans="1:43" ht="129.75" x14ac:dyDescent="0.2">
      <c r="A8" s="2600"/>
      <c r="B8" s="2603"/>
      <c r="C8" s="2604"/>
      <c r="D8" s="2604"/>
      <c r="E8" s="2603"/>
      <c r="F8" s="2604"/>
      <c r="G8" s="2604"/>
      <c r="H8" s="2603"/>
      <c r="I8" s="2604"/>
      <c r="J8" s="2604"/>
      <c r="K8" s="2612"/>
      <c r="L8" s="2606"/>
      <c r="M8" s="2606"/>
      <c r="N8" s="2606"/>
      <c r="O8" s="2606"/>
      <c r="P8" s="2606"/>
      <c r="Q8" s="2608"/>
      <c r="R8" s="2610"/>
      <c r="S8" s="2612"/>
      <c r="T8" s="2603"/>
      <c r="U8" s="2606"/>
      <c r="V8" s="3126"/>
      <c r="W8" s="1098" t="s">
        <v>9</v>
      </c>
      <c r="X8" s="2606"/>
      <c r="Y8" s="1099" t="s">
        <v>32</v>
      </c>
      <c r="Z8" s="1100" t="s">
        <v>33</v>
      </c>
      <c r="AA8" s="1101" t="s">
        <v>34</v>
      </c>
      <c r="AB8" s="1101" t="s">
        <v>35</v>
      </c>
      <c r="AC8" s="1101" t="s">
        <v>736</v>
      </c>
      <c r="AD8" s="1101" t="s">
        <v>37</v>
      </c>
      <c r="AE8" s="1101" t="s">
        <v>38</v>
      </c>
      <c r="AF8" s="1101" t="s">
        <v>39</v>
      </c>
      <c r="AG8" s="1101" t="s">
        <v>40</v>
      </c>
      <c r="AH8" s="1101" t="s">
        <v>41</v>
      </c>
      <c r="AI8" s="1101" t="s">
        <v>42</v>
      </c>
      <c r="AJ8" s="1101" t="s">
        <v>43</v>
      </c>
      <c r="AK8" s="1101" t="s">
        <v>44</v>
      </c>
      <c r="AL8" s="1101" t="s">
        <v>45</v>
      </c>
      <c r="AM8" s="1101" t="s">
        <v>46</v>
      </c>
      <c r="AN8" s="1101" t="s">
        <v>28</v>
      </c>
      <c r="AO8" s="2618"/>
      <c r="AP8" s="2618"/>
      <c r="AQ8" s="2624"/>
    </row>
    <row r="9" spans="1:43" s="3" customFormat="1" ht="15.75" x14ac:dyDescent="0.2">
      <c r="A9" s="12">
        <v>4</v>
      </c>
      <c r="B9" s="13" t="s">
        <v>47</v>
      </c>
      <c r="C9" s="14"/>
      <c r="D9" s="14"/>
      <c r="E9" s="14"/>
      <c r="F9" s="14"/>
      <c r="G9" s="14"/>
      <c r="H9" s="14"/>
      <c r="I9" s="14"/>
      <c r="J9" s="14"/>
      <c r="K9" s="15"/>
      <c r="L9" s="14"/>
      <c r="M9" s="14"/>
      <c r="N9" s="14"/>
      <c r="O9" s="14"/>
      <c r="P9" s="16"/>
      <c r="Q9" s="15"/>
      <c r="R9" s="17"/>
      <c r="S9" s="18"/>
      <c r="T9" s="15"/>
      <c r="U9" s="15"/>
      <c r="V9" s="15"/>
      <c r="W9" s="19"/>
      <c r="X9" s="19"/>
      <c r="Y9" s="19"/>
      <c r="Z9" s="20"/>
      <c r="AA9" s="16"/>
      <c r="AB9" s="14"/>
      <c r="AC9" s="14"/>
      <c r="AD9" s="14"/>
      <c r="AE9" s="14"/>
      <c r="AF9" s="14"/>
      <c r="AG9" s="14"/>
      <c r="AH9" s="14"/>
      <c r="AI9" s="14"/>
      <c r="AJ9" s="14"/>
      <c r="AK9" s="14"/>
      <c r="AL9" s="14"/>
      <c r="AM9" s="14"/>
      <c r="AN9" s="14"/>
      <c r="AO9" s="14"/>
      <c r="AP9" s="14"/>
      <c r="AQ9" s="14"/>
    </row>
    <row r="10" spans="1:43" s="485" customFormat="1" ht="15" x14ac:dyDescent="0.2">
      <c r="A10" s="1829"/>
      <c r="B10" s="1698"/>
      <c r="C10" s="1698"/>
      <c r="D10" s="1116">
        <v>23</v>
      </c>
      <c r="E10" s="1536" t="s">
        <v>48</v>
      </c>
      <c r="F10" s="1536"/>
      <c r="G10" s="1536"/>
      <c r="H10" s="1536"/>
      <c r="I10" s="1536"/>
      <c r="J10" s="1536"/>
      <c r="K10" s="1518"/>
      <c r="L10" s="1536"/>
      <c r="M10" s="1536"/>
      <c r="N10" s="1536"/>
      <c r="O10" s="1519"/>
      <c r="P10" s="1518"/>
      <c r="Q10" s="1830"/>
      <c r="R10" s="1831"/>
      <c r="S10" s="1518"/>
      <c r="T10" s="1518"/>
      <c r="U10" s="1518"/>
      <c r="V10" s="1832"/>
      <c r="W10" s="1603"/>
      <c r="X10" s="1519"/>
      <c r="Y10" s="1536"/>
      <c r="Z10" s="1536"/>
      <c r="AA10" s="1536"/>
      <c r="AB10" s="1536"/>
      <c r="AC10" s="1536"/>
      <c r="AD10" s="1536"/>
      <c r="AE10" s="1536"/>
      <c r="AF10" s="1536"/>
      <c r="AG10" s="1536"/>
      <c r="AH10" s="1536"/>
      <c r="AI10" s="1536"/>
      <c r="AJ10" s="1536"/>
      <c r="AK10" s="1536"/>
      <c r="AL10" s="1536"/>
      <c r="AM10" s="1536"/>
      <c r="AN10" s="1536"/>
      <c r="AO10" s="1833"/>
      <c r="AP10" s="1833"/>
      <c r="AQ10" s="1834"/>
    </row>
    <row r="11" spans="1:43" s="485" customFormat="1" ht="15" x14ac:dyDescent="0.2">
      <c r="A11" s="1835"/>
      <c r="B11" s="1708"/>
      <c r="C11" s="1708"/>
      <c r="D11" s="1615"/>
      <c r="E11" s="1708"/>
      <c r="F11" s="1708"/>
      <c r="G11" s="1124">
        <v>77</v>
      </c>
      <c r="H11" s="1354" t="s">
        <v>2251</v>
      </c>
      <c r="I11" s="1356"/>
      <c r="J11" s="1356"/>
      <c r="K11" s="1356"/>
      <c r="L11" s="1354"/>
      <c r="M11" s="1354"/>
      <c r="N11" s="1354"/>
      <c r="O11" s="1355"/>
      <c r="P11" s="1356"/>
      <c r="Q11" s="1836"/>
      <c r="R11" s="1358"/>
      <c r="S11" s="1356"/>
      <c r="T11" s="1356"/>
      <c r="U11" s="1356"/>
      <c r="V11" s="1359"/>
      <c r="W11" s="1360"/>
      <c r="X11" s="1355"/>
      <c r="Y11" s="1354"/>
      <c r="Z11" s="1354"/>
      <c r="AA11" s="1354"/>
      <c r="AB11" s="1354"/>
      <c r="AC11" s="1354"/>
      <c r="AD11" s="1354"/>
      <c r="AE11" s="1354"/>
      <c r="AF11" s="1354"/>
      <c r="AG11" s="1354"/>
      <c r="AH11" s="1354"/>
      <c r="AI11" s="1354"/>
      <c r="AJ11" s="1354"/>
      <c r="AK11" s="1354"/>
      <c r="AL11" s="1354"/>
      <c r="AM11" s="1354"/>
      <c r="AN11" s="1354"/>
      <c r="AO11" s="1361"/>
      <c r="AP11" s="1361"/>
      <c r="AQ11" s="1362"/>
    </row>
    <row r="12" spans="1:43" s="485" customFormat="1" ht="50.25" customHeight="1" x14ac:dyDescent="0.2">
      <c r="A12" s="1825"/>
      <c r="B12" s="1990"/>
      <c r="C12" s="1990"/>
      <c r="D12" s="1982"/>
      <c r="E12" s="1990"/>
      <c r="F12" s="1990"/>
      <c r="G12" s="1981"/>
      <c r="H12" s="1990"/>
      <c r="I12" s="1990"/>
      <c r="J12" s="2591">
        <v>223</v>
      </c>
      <c r="K12" s="2395" t="s">
        <v>49</v>
      </c>
      <c r="L12" s="2590" t="s">
        <v>50</v>
      </c>
      <c r="M12" s="2448">
        <v>1</v>
      </c>
      <c r="N12" s="2972">
        <v>2301010423</v>
      </c>
      <c r="O12" s="2896" t="s">
        <v>51</v>
      </c>
      <c r="P12" s="2395" t="s">
        <v>52</v>
      </c>
      <c r="Q12" s="3615">
        <f>(V12)/R$12</f>
        <v>0.71253071253071254</v>
      </c>
      <c r="R12" s="3775">
        <v>407000000</v>
      </c>
      <c r="S12" s="2590" t="s">
        <v>53</v>
      </c>
      <c r="T12" s="2938" t="s">
        <v>54</v>
      </c>
      <c r="U12" s="3771" t="s">
        <v>55</v>
      </c>
      <c r="V12" s="1826">
        <v>290000000</v>
      </c>
      <c r="W12" s="1979">
        <v>20</v>
      </c>
      <c r="X12" s="1365" t="s">
        <v>2344</v>
      </c>
      <c r="Y12" s="2907">
        <v>57041</v>
      </c>
      <c r="Z12" s="2907">
        <v>57731</v>
      </c>
      <c r="AA12" s="2907">
        <v>27907</v>
      </c>
      <c r="AB12" s="2907">
        <v>8963</v>
      </c>
      <c r="AC12" s="2907">
        <v>60564</v>
      </c>
      <c r="AD12" s="2907">
        <v>17338</v>
      </c>
      <c r="AE12" s="2907"/>
      <c r="AF12" s="2907"/>
      <c r="AG12" s="2907"/>
      <c r="AH12" s="2100"/>
      <c r="AI12" s="2100"/>
      <c r="AJ12" s="2100"/>
      <c r="AK12" s="2907"/>
      <c r="AL12" s="2907">
        <v>2944</v>
      </c>
      <c r="AM12" s="2907"/>
      <c r="AN12" s="3069">
        <f>Y12+Z12</f>
        <v>114772</v>
      </c>
      <c r="AO12" s="3064">
        <v>43466</v>
      </c>
      <c r="AP12" s="3064">
        <v>43830</v>
      </c>
      <c r="AQ12" s="3707" t="s">
        <v>2379</v>
      </c>
    </row>
    <row r="13" spans="1:43" s="485" customFormat="1" ht="50.25" customHeight="1" x14ac:dyDescent="0.2">
      <c r="A13" s="1825"/>
      <c r="B13" s="3671"/>
      <c r="C13" s="3671"/>
      <c r="D13" s="1982"/>
      <c r="E13" s="3671"/>
      <c r="F13" s="3671"/>
      <c r="G13" s="1982"/>
      <c r="H13" s="3671"/>
      <c r="I13" s="3671"/>
      <c r="J13" s="2591"/>
      <c r="K13" s="2395"/>
      <c r="L13" s="2590"/>
      <c r="M13" s="2449"/>
      <c r="N13" s="2973"/>
      <c r="O13" s="2897"/>
      <c r="P13" s="2395"/>
      <c r="Q13" s="3617"/>
      <c r="R13" s="3775"/>
      <c r="S13" s="2590"/>
      <c r="T13" s="2939"/>
      <c r="U13" s="3772"/>
      <c r="V13" s="1826">
        <v>100000000</v>
      </c>
      <c r="W13" s="1968"/>
      <c r="X13" s="1365" t="s">
        <v>2345</v>
      </c>
      <c r="Y13" s="2908"/>
      <c r="Z13" s="2908"/>
      <c r="AA13" s="2908"/>
      <c r="AB13" s="2908"/>
      <c r="AC13" s="2908"/>
      <c r="AD13" s="2908"/>
      <c r="AE13" s="2908"/>
      <c r="AF13" s="2908"/>
      <c r="AG13" s="2908"/>
      <c r="AH13" s="2101"/>
      <c r="AI13" s="2101"/>
      <c r="AJ13" s="2101"/>
      <c r="AK13" s="2908"/>
      <c r="AL13" s="2908"/>
      <c r="AM13" s="2908"/>
      <c r="AN13" s="3770"/>
      <c r="AO13" s="3065"/>
      <c r="AP13" s="3065"/>
      <c r="AQ13" s="3708"/>
    </row>
    <row r="14" spans="1:43" s="485" customFormat="1" ht="40.5" customHeight="1" x14ac:dyDescent="0.2">
      <c r="A14" s="1825"/>
      <c r="B14" s="1990"/>
      <c r="C14" s="1990"/>
      <c r="D14" s="1982"/>
      <c r="E14" s="1990"/>
      <c r="F14" s="1990"/>
      <c r="G14" s="1982"/>
      <c r="H14" s="1990"/>
      <c r="I14" s="1990"/>
      <c r="J14" s="2591">
        <v>224</v>
      </c>
      <c r="K14" s="2395" t="s">
        <v>56</v>
      </c>
      <c r="L14" s="2590" t="s">
        <v>57</v>
      </c>
      <c r="M14" s="2449">
        <v>1</v>
      </c>
      <c r="N14" s="2973"/>
      <c r="O14" s="2897"/>
      <c r="P14" s="2395"/>
      <c r="Q14" s="3224">
        <f>V15/R12</f>
        <v>1.5233415233415233E-2</v>
      </c>
      <c r="R14" s="3775"/>
      <c r="S14" s="2590"/>
      <c r="T14" s="2939"/>
      <c r="U14" s="3771" t="s">
        <v>58</v>
      </c>
      <c r="V14" s="2029">
        <v>800000</v>
      </c>
      <c r="W14" s="1979">
        <v>20</v>
      </c>
      <c r="X14" s="1365" t="s">
        <v>2344</v>
      </c>
      <c r="Y14" s="2908"/>
      <c r="Z14" s="2908"/>
      <c r="AA14" s="2908"/>
      <c r="AB14" s="2908"/>
      <c r="AC14" s="2908"/>
      <c r="AD14" s="2908"/>
      <c r="AE14" s="2908"/>
      <c r="AF14" s="2908"/>
      <c r="AG14" s="2908"/>
      <c r="AH14" s="2101"/>
      <c r="AI14" s="2101"/>
      <c r="AJ14" s="2101"/>
      <c r="AK14" s="2908"/>
      <c r="AL14" s="2908"/>
      <c r="AM14" s="2908"/>
      <c r="AN14" s="3770"/>
      <c r="AO14" s="3065"/>
      <c r="AP14" s="3065"/>
      <c r="AQ14" s="3708"/>
    </row>
    <row r="15" spans="1:43" s="485" customFormat="1" ht="62.25" customHeight="1" x14ac:dyDescent="0.2">
      <c r="A15" s="1825"/>
      <c r="B15" s="1990"/>
      <c r="C15" s="1990"/>
      <c r="D15" s="1982"/>
      <c r="E15" s="1990"/>
      <c r="F15" s="1990"/>
      <c r="G15" s="1982"/>
      <c r="H15" s="1990"/>
      <c r="I15" s="1990"/>
      <c r="J15" s="2591"/>
      <c r="K15" s="2395"/>
      <c r="L15" s="2590"/>
      <c r="M15" s="2450"/>
      <c r="N15" s="2973"/>
      <c r="O15" s="2897"/>
      <c r="P15" s="2395"/>
      <c r="Q15" s="3217"/>
      <c r="R15" s="3775"/>
      <c r="S15" s="2590"/>
      <c r="T15" s="2992"/>
      <c r="U15" s="3772"/>
      <c r="V15" s="1994">
        <v>6200000</v>
      </c>
      <c r="W15" s="1968"/>
      <c r="X15" s="1365" t="s">
        <v>2346</v>
      </c>
      <c r="Y15" s="2908"/>
      <c r="Z15" s="2908"/>
      <c r="AA15" s="2908"/>
      <c r="AB15" s="2908"/>
      <c r="AC15" s="2908"/>
      <c r="AD15" s="2908"/>
      <c r="AE15" s="2908"/>
      <c r="AF15" s="2908"/>
      <c r="AG15" s="2908"/>
      <c r="AH15" s="2101"/>
      <c r="AI15" s="2101"/>
      <c r="AJ15" s="2101"/>
      <c r="AK15" s="2908"/>
      <c r="AL15" s="2908"/>
      <c r="AM15" s="2908"/>
      <c r="AN15" s="3770"/>
      <c r="AO15" s="3065"/>
      <c r="AP15" s="3065"/>
      <c r="AQ15" s="3708"/>
    </row>
    <row r="16" spans="1:43" s="485" customFormat="1" ht="55.5" customHeight="1" x14ac:dyDescent="0.2">
      <c r="A16" s="1825"/>
      <c r="B16" s="1990"/>
      <c r="C16" s="1990"/>
      <c r="D16" s="1982"/>
      <c r="E16" s="1990"/>
      <c r="F16" s="1990"/>
      <c r="G16" s="1982"/>
      <c r="H16" s="1990"/>
      <c r="I16" s="1990"/>
      <c r="J16" s="2591">
        <v>225</v>
      </c>
      <c r="K16" s="2395" t="s">
        <v>59</v>
      </c>
      <c r="L16" s="2590" t="s">
        <v>60</v>
      </c>
      <c r="M16" s="2448">
        <v>1</v>
      </c>
      <c r="N16" s="2973"/>
      <c r="O16" s="2897"/>
      <c r="P16" s="2395"/>
      <c r="Q16" s="3224">
        <f>V17/R12</f>
        <v>1.9656019656019656E-3</v>
      </c>
      <c r="R16" s="3775"/>
      <c r="S16" s="2590"/>
      <c r="T16" s="2938" t="s">
        <v>61</v>
      </c>
      <c r="U16" s="3773" t="s">
        <v>62</v>
      </c>
      <c r="V16" s="1994">
        <v>9200000</v>
      </c>
      <c r="W16" s="1979">
        <v>20</v>
      </c>
      <c r="X16" s="1365" t="s">
        <v>2344</v>
      </c>
      <c r="Y16" s="2908"/>
      <c r="Z16" s="2908"/>
      <c r="AA16" s="2908"/>
      <c r="AB16" s="2908"/>
      <c r="AC16" s="2908"/>
      <c r="AD16" s="2908"/>
      <c r="AE16" s="2908"/>
      <c r="AF16" s="2908"/>
      <c r="AG16" s="2908"/>
      <c r="AH16" s="2101"/>
      <c r="AI16" s="2101"/>
      <c r="AJ16" s="2101"/>
      <c r="AK16" s="2908"/>
      <c r="AL16" s="2908"/>
      <c r="AM16" s="2908"/>
      <c r="AN16" s="3770"/>
      <c r="AO16" s="3065"/>
      <c r="AP16" s="3065"/>
      <c r="AQ16" s="3708"/>
    </row>
    <row r="17" spans="1:43" s="485" customFormat="1" ht="54" customHeight="1" x14ac:dyDescent="0.2">
      <c r="A17" s="1827"/>
      <c r="B17" s="1828"/>
      <c r="C17" s="1828"/>
      <c r="D17" s="1983"/>
      <c r="E17" s="1828"/>
      <c r="F17" s="1828"/>
      <c r="G17" s="1983"/>
      <c r="H17" s="1828"/>
      <c r="I17" s="1828"/>
      <c r="J17" s="2591"/>
      <c r="K17" s="2395"/>
      <c r="L17" s="2590"/>
      <c r="M17" s="2450"/>
      <c r="N17" s="2991"/>
      <c r="O17" s="2898"/>
      <c r="P17" s="2395"/>
      <c r="Q17" s="3217"/>
      <c r="R17" s="3775"/>
      <c r="S17" s="2590"/>
      <c r="T17" s="2992"/>
      <c r="U17" s="3774"/>
      <c r="V17" s="1826">
        <v>800000</v>
      </c>
      <c r="W17" s="2030"/>
      <c r="X17" s="1365" t="s">
        <v>2345</v>
      </c>
      <c r="Y17" s="2909"/>
      <c r="Z17" s="2909"/>
      <c r="AA17" s="2909"/>
      <c r="AB17" s="2909"/>
      <c r="AC17" s="2909"/>
      <c r="AD17" s="2909"/>
      <c r="AE17" s="2909"/>
      <c r="AF17" s="2909"/>
      <c r="AG17" s="2909"/>
      <c r="AH17" s="2102"/>
      <c r="AI17" s="2102"/>
      <c r="AJ17" s="2102"/>
      <c r="AK17" s="2909"/>
      <c r="AL17" s="2909"/>
      <c r="AM17" s="2909"/>
      <c r="AN17" s="3070"/>
      <c r="AO17" s="3066"/>
      <c r="AP17" s="3066"/>
      <c r="AQ17" s="3709"/>
    </row>
    <row r="18" spans="1:43" ht="35.25" customHeight="1" x14ac:dyDescent="0.25">
      <c r="A18" s="3769" t="s">
        <v>2352</v>
      </c>
      <c r="B18" s="3769"/>
      <c r="C18" s="3769"/>
      <c r="D18" s="3769"/>
      <c r="E18" s="3769"/>
      <c r="F18" s="3769"/>
      <c r="G18" s="3769"/>
      <c r="H18" s="3769"/>
      <c r="I18" s="3769"/>
      <c r="J18" s="3769"/>
      <c r="K18" s="3769"/>
      <c r="L18" s="3769"/>
      <c r="M18" s="3769"/>
      <c r="N18" s="3769"/>
      <c r="O18" s="3769"/>
      <c r="P18" s="3769"/>
      <c r="Q18" s="3769"/>
      <c r="R18" s="2255">
        <f>SUM(R12)</f>
        <v>407000000</v>
      </c>
      <c r="S18" s="1053"/>
      <c r="T18" s="1053"/>
      <c r="U18" s="1053"/>
      <c r="V18" s="2194">
        <f>SUM(V12:V17)</f>
        <v>407000000</v>
      </c>
      <c r="W18" s="2127"/>
      <c r="X18" s="2126"/>
      <c r="Y18" s="2182"/>
      <c r="Z18" s="2182"/>
      <c r="AA18" s="2182"/>
      <c r="AB18" s="2182"/>
      <c r="AC18" s="2182"/>
      <c r="AD18" s="2182"/>
      <c r="AE18" s="2182"/>
      <c r="AF18" s="2182"/>
      <c r="AG18" s="2182"/>
      <c r="AH18" s="2182"/>
      <c r="AI18" s="2182"/>
      <c r="AJ18" s="2182"/>
      <c r="AK18" s="2182"/>
      <c r="AL18" s="2182"/>
      <c r="AM18" s="2182"/>
      <c r="AN18" s="2182"/>
      <c r="AO18" s="2252"/>
      <c r="AP18" s="2253"/>
      <c r="AQ18" s="2254"/>
    </row>
    <row r="19" spans="1:43" ht="14.25" x14ac:dyDescent="0.2"/>
    <row r="20" spans="1:43" ht="14.25" x14ac:dyDescent="0.2"/>
    <row r="21" spans="1:43" ht="14.25" x14ac:dyDescent="0.2"/>
    <row r="22" spans="1:43" ht="14.25" x14ac:dyDescent="0.2"/>
    <row r="23" spans="1:43" ht="14.25" x14ac:dyDescent="0.2"/>
    <row r="24" spans="1:43" ht="14.25" x14ac:dyDescent="0.2"/>
    <row r="25" spans="1:43" ht="14.25" x14ac:dyDescent="0.2"/>
    <row r="26" spans="1:43" ht="27" customHeight="1" x14ac:dyDescent="0.25">
      <c r="E26" s="1197" t="s">
        <v>2378</v>
      </c>
    </row>
    <row r="27" spans="1:43" ht="27" customHeight="1" x14ac:dyDescent="0.2">
      <c r="E27" s="477" t="s">
        <v>2380</v>
      </c>
    </row>
  </sheetData>
  <mergeCells count="76">
    <mergeCell ref="P12:P17"/>
    <mergeCell ref="R12:R17"/>
    <mergeCell ref="S12:S17"/>
    <mergeCell ref="AF12:AF17"/>
    <mergeCell ref="AG12:AG17"/>
    <mergeCell ref="AK12:AK17"/>
    <mergeCell ref="Q14:Q15"/>
    <mergeCell ref="Q16:Q17"/>
    <mergeCell ref="AA12:AA17"/>
    <mergeCell ref="AB12:AB17"/>
    <mergeCell ref="AC12:AC17"/>
    <mergeCell ref="AD12:AD17"/>
    <mergeCell ref="AE12:AE17"/>
    <mergeCell ref="Q12:Q13"/>
    <mergeCell ref="U12:U13"/>
    <mergeCell ref="B13:C13"/>
    <mergeCell ref="E13:F13"/>
    <mergeCell ref="H13:I13"/>
    <mergeCell ref="N12:N17"/>
    <mergeCell ref="O12:O17"/>
    <mergeCell ref="M12:M13"/>
    <mergeCell ref="M14:M15"/>
    <mergeCell ref="M16:M17"/>
    <mergeCell ref="J16:J17"/>
    <mergeCell ref="K16:K17"/>
    <mergeCell ref="L16:L17"/>
    <mergeCell ref="J12:J13"/>
    <mergeCell ref="L14:L15"/>
    <mergeCell ref="K12:K13"/>
    <mergeCell ref="L12:L13"/>
    <mergeCell ref="J14:J15"/>
    <mergeCell ref="K14:K15"/>
    <mergeCell ref="AQ12:AQ17"/>
    <mergeCell ref="AL12:AL17"/>
    <mergeCell ref="AM12:AM17"/>
    <mergeCell ref="AN12:AN17"/>
    <mergeCell ref="AO12:AO17"/>
    <mergeCell ref="AP12:AP17"/>
    <mergeCell ref="Y12:Y17"/>
    <mergeCell ref="Z12:Z17"/>
    <mergeCell ref="T12:T15"/>
    <mergeCell ref="U14:U15"/>
    <mergeCell ref="T16:T17"/>
    <mergeCell ref="U16:U17"/>
    <mergeCell ref="AE7:AJ7"/>
    <mergeCell ref="AK7:AM7"/>
    <mergeCell ref="V7:V8"/>
    <mergeCell ref="X7:X8"/>
    <mergeCell ref="Y7:Z7"/>
    <mergeCell ref="AA7:AD7"/>
    <mergeCell ref="R7:R8"/>
    <mergeCell ref="M7:M8"/>
    <mergeCell ref="N7:N8"/>
    <mergeCell ref="S7:S8"/>
    <mergeCell ref="T7:T8"/>
    <mergeCell ref="K7:K8"/>
    <mergeCell ref="L7:L8"/>
    <mergeCell ref="O7:O8"/>
    <mergeCell ref="P7:P8"/>
    <mergeCell ref="Q7:Q8"/>
    <mergeCell ref="A18:Q18"/>
    <mergeCell ref="A1:AO4"/>
    <mergeCell ref="A5:M6"/>
    <mergeCell ref="N5:AQ5"/>
    <mergeCell ref="Y6:AM6"/>
    <mergeCell ref="A7:A8"/>
    <mergeCell ref="B7:C8"/>
    <mergeCell ref="D7:D8"/>
    <mergeCell ref="E7:F8"/>
    <mergeCell ref="G7:G8"/>
    <mergeCell ref="AO7:AO8"/>
    <mergeCell ref="AP7:AP8"/>
    <mergeCell ref="AQ7:AQ8"/>
    <mergeCell ref="U7:U8"/>
    <mergeCell ref="H7:I8"/>
    <mergeCell ref="J7:J8"/>
  </mergeCell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229B9-C6C1-49EB-BD0C-A2692AABEAB0}">
  <dimension ref="A1:C27"/>
  <sheetViews>
    <sheetView workbookViewId="0">
      <selection activeCell="D10" sqref="D10"/>
    </sheetView>
  </sheetViews>
  <sheetFormatPr baseColWidth="10" defaultRowHeight="15" x14ac:dyDescent="0.25"/>
  <cols>
    <col min="1" max="1" width="48.85546875" customWidth="1"/>
    <col min="2" max="2" width="22" style="2256" customWidth="1"/>
    <col min="3" max="3" width="11.42578125" style="2256"/>
  </cols>
  <sheetData>
    <row r="1" spans="1:2" x14ac:dyDescent="0.25">
      <c r="A1" s="3776" t="s">
        <v>2402</v>
      </c>
      <c r="B1" s="3776"/>
    </row>
    <row r="2" spans="1:2" x14ac:dyDescent="0.25">
      <c r="A2" s="3776" t="s">
        <v>2401</v>
      </c>
      <c r="B2" s="3776"/>
    </row>
    <row r="3" spans="1:2" x14ac:dyDescent="0.25">
      <c r="A3" s="2257"/>
      <c r="B3" s="2257"/>
    </row>
    <row r="4" spans="1:2" x14ac:dyDescent="0.25">
      <c r="A4" s="2257" t="s">
        <v>2381</v>
      </c>
      <c r="B4" s="2258" t="s">
        <v>2382</v>
      </c>
    </row>
    <row r="5" spans="1:2" x14ac:dyDescent="0.25">
      <c r="A5" s="2257"/>
      <c r="B5" s="2258"/>
    </row>
    <row r="6" spans="1:2" x14ac:dyDescent="0.25">
      <c r="A6" s="2263" t="s">
        <v>2398</v>
      </c>
      <c r="B6" s="2258"/>
    </row>
    <row r="7" spans="1:2" x14ac:dyDescent="0.25">
      <c r="A7" s="2259" t="s">
        <v>2383</v>
      </c>
      <c r="B7" s="2260">
        <f>+ADMINISTRATIVA!V32</f>
        <v>5527750000</v>
      </c>
    </row>
    <row r="8" spans="1:2" x14ac:dyDescent="0.25">
      <c r="A8" s="2259" t="s">
        <v>2384</v>
      </c>
      <c r="B8" s="2260">
        <f>+PLANEACION!V102</f>
        <v>1189487634</v>
      </c>
    </row>
    <row r="9" spans="1:2" x14ac:dyDescent="0.25">
      <c r="A9" s="2259" t="s">
        <v>2385</v>
      </c>
      <c r="B9" s="2260">
        <f>+HACIENDA!V20</f>
        <v>1758473039</v>
      </c>
    </row>
    <row r="10" spans="1:2" x14ac:dyDescent="0.25">
      <c r="A10" s="2259" t="s">
        <v>2399</v>
      </c>
      <c r="B10" s="2260">
        <f>+'AGUAS E INFRAESTRUCTURA'!V51</f>
        <v>28537438089</v>
      </c>
    </row>
    <row r="11" spans="1:2" x14ac:dyDescent="0.25">
      <c r="A11" s="2259" t="s">
        <v>2386</v>
      </c>
      <c r="B11" s="2260">
        <f>+INTERIOR!V144</f>
        <v>4650714048</v>
      </c>
    </row>
    <row r="12" spans="1:2" x14ac:dyDescent="0.25">
      <c r="A12" s="2259" t="s">
        <v>2387</v>
      </c>
      <c r="B12" s="2260">
        <f>+CULTURA!V48</f>
        <v>2980850646</v>
      </c>
    </row>
    <row r="13" spans="1:2" x14ac:dyDescent="0.25">
      <c r="A13" s="2259" t="s">
        <v>2388</v>
      </c>
      <c r="B13" s="2260">
        <f>+TURISMO!V86</f>
        <v>1753914879</v>
      </c>
    </row>
    <row r="14" spans="1:2" ht="30.75" customHeight="1" x14ac:dyDescent="0.25">
      <c r="A14" s="2264" t="s">
        <v>2389</v>
      </c>
      <c r="B14" s="2260">
        <f>+AGRICULTURA!S67</f>
        <v>3738794686</v>
      </c>
    </row>
    <row r="15" spans="1:2" x14ac:dyDescent="0.25">
      <c r="A15" s="2259" t="s">
        <v>2390</v>
      </c>
      <c r="B15" s="2260">
        <f>+PRIVADA!T22</f>
        <v>1053092662</v>
      </c>
    </row>
    <row r="16" spans="1:2" x14ac:dyDescent="0.25">
      <c r="A16" s="2259" t="s">
        <v>2391</v>
      </c>
      <c r="B16" s="2260">
        <f>+EDUCACION!V103</f>
        <v>163832095644</v>
      </c>
    </row>
    <row r="17" spans="1:2" x14ac:dyDescent="0.25">
      <c r="A17" s="2259" t="s">
        <v>1409</v>
      </c>
      <c r="B17" s="2260">
        <f>+FAMILIA!S133</f>
        <v>5880209314</v>
      </c>
    </row>
    <row r="18" spans="1:2" x14ac:dyDescent="0.25">
      <c r="A18" s="2259" t="s">
        <v>2392</v>
      </c>
      <c r="B18" s="2260">
        <f>+'REPR JUDICIAL'!W21</f>
        <v>71548128</v>
      </c>
    </row>
    <row r="19" spans="1:2" x14ac:dyDescent="0.25">
      <c r="A19" s="2259" t="s">
        <v>2393</v>
      </c>
      <c r="B19" s="2260">
        <f>+SALUD!V267</f>
        <v>39391016154</v>
      </c>
    </row>
    <row r="20" spans="1:2" x14ac:dyDescent="0.25">
      <c r="A20" s="2261" t="s">
        <v>2403</v>
      </c>
      <c r="B20" s="2262">
        <f>SUM(B7:B19)</f>
        <v>260365384923</v>
      </c>
    </row>
    <row r="21" spans="1:2" x14ac:dyDescent="0.25">
      <c r="A21" s="2261"/>
      <c r="B21" s="2262"/>
    </row>
    <row r="22" spans="1:2" x14ac:dyDescent="0.25">
      <c r="A22" s="2263" t="s">
        <v>2394</v>
      </c>
      <c r="B22" s="2262"/>
    </row>
    <row r="23" spans="1:2" x14ac:dyDescent="0.25">
      <c r="A23" s="2259" t="s">
        <v>2395</v>
      </c>
      <c r="B23" s="2260">
        <f>+INDEPORTES!V45</f>
        <v>2031366995</v>
      </c>
    </row>
    <row r="24" spans="1:2" x14ac:dyDescent="0.25">
      <c r="A24" s="2259" t="s">
        <v>2396</v>
      </c>
      <c r="B24" s="2260">
        <f>+PROMOTORA!S22</f>
        <v>2591524054</v>
      </c>
    </row>
    <row r="25" spans="1:2" x14ac:dyDescent="0.25">
      <c r="A25" s="2259" t="s">
        <v>2397</v>
      </c>
      <c r="B25" s="2260">
        <f>+IDTQ!V18</f>
        <v>407000000</v>
      </c>
    </row>
    <row r="26" spans="1:2" x14ac:dyDescent="0.25">
      <c r="A26" s="2261" t="s">
        <v>2404</v>
      </c>
      <c r="B26" s="2262">
        <f>SUM(B23:B25)</f>
        <v>5029891049</v>
      </c>
    </row>
    <row r="27" spans="1:2" x14ac:dyDescent="0.25">
      <c r="A27" s="2261" t="s">
        <v>2400</v>
      </c>
      <c r="B27" s="2262">
        <f>+B20+B26</f>
        <v>265395275972</v>
      </c>
    </row>
  </sheetData>
  <mergeCells count="2">
    <mergeCell ref="A1:B1"/>
    <mergeCell ref="A2:B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BK106"/>
  <sheetViews>
    <sheetView showGridLines="0" zoomScale="60" zoomScaleNormal="60" workbookViewId="0">
      <pane ySplit="7" topLeftCell="A8" activePane="bottomLeft" state="frozen"/>
      <selection pane="bottomLeft" activeCell="A101" sqref="A101"/>
    </sheetView>
  </sheetViews>
  <sheetFormatPr baseColWidth="10" defaultColWidth="20.5703125" defaultRowHeight="39.75" customHeight="1" x14ac:dyDescent="0.2"/>
  <cols>
    <col min="1" max="1" width="9.85546875" style="286" customWidth="1"/>
    <col min="2" max="2" width="10.42578125" style="214" customWidth="1"/>
    <col min="3" max="3" width="4.28515625" style="214" customWidth="1"/>
    <col min="4" max="4" width="14" style="214" customWidth="1"/>
    <col min="5" max="5" width="10.28515625" style="214" customWidth="1"/>
    <col min="6" max="6" width="4.140625" style="214" customWidth="1"/>
    <col min="7" max="7" width="14.7109375" style="214" customWidth="1"/>
    <col min="8" max="8" width="9.5703125" style="214" customWidth="1"/>
    <col min="9" max="9" width="6.28515625" style="214" customWidth="1"/>
    <col min="10" max="10" width="11" style="153" customWidth="1"/>
    <col min="11" max="11" width="37.7109375" style="288" customWidth="1"/>
    <col min="12" max="12" width="18.42578125" style="201" customWidth="1"/>
    <col min="13" max="13" width="15" style="201" customWidth="1"/>
    <col min="14" max="14" width="29.7109375" style="289" customWidth="1"/>
    <col min="15" max="15" width="15.85546875" style="289" customWidth="1"/>
    <col min="16" max="16" width="26.42578125" style="288" customWidth="1"/>
    <col min="17" max="17" width="10.85546875" style="290" customWidth="1"/>
    <col min="18" max="18" width="22.28515625" style="291" customWidth="1"/>
    <col min="19" max="19" width="41.7109375" style="288" customWidth="1"/>
    <col min="20" max="20" width="51.85546875" style="288" customWidth="1"/>
    <col min="21" max="21" width="57.7109375" style="288" customWidth="1"/>
    <col min="22" max="22" width="26.28515625" style="299" customWidth="1"/>
    <col min="23" max="23" width="15.5703125" style="293" customWidth="1"/>
    <col min="24" max="24" width="17" style="152" customWidth="1"/>
    <col min="25" max="25" width="10.140625" style="3" bestFit="1" customWidth="1"/>
    <col min="26" max="26" width="13.7109375" style="3" bestFit="1" customWidth="1"/>
    <col min="27" max="27" width="10.140625" style="3" bestFit="1" customWidth="1"/>
    <col min="28" max="28" width="8.7109375" style="3" bestFit="1" customWidth="1"/>
    <col min="29" max="30" width="14" style="3" bestFit="1" customWidth="1"/>
    <col min="31" max="31" width="7.28515625" style="3" bestFit="1" customWidth="1"/>
    <col min="32" max="32" width="8.7109375" style="3" bestFit="1" customWidth="1"/>
    <col min="33" max="36" width="4.7109375" style="3" bestFit="1" customWidth="1"/>
    <col min="37" max="37" width="8.7109375" style="3" bestFit="1" customWidth="1"/>
    <col min="38" max="38" width="10.42578125" style="3" bestFit="1" customWidth="1"/>
    <col min="39" max="39" width="8.7109375" style="3" bestFit="1" customWidth="1"/>
    <col min="40" max="40" width="17" style="3" bestFit="1" customWidth="1"/>
    <col min="41" max="41" width="15.5703125" style="294" customWidth="1"/>
    <col min="42" max="42" width="14.7109375" style="295" customWidth="1"/>
    <col min="43" max="43" width="24.42578125" style="233" customWidth="1"/>
    <col min="44" max="16384" width="20.5703125" style="3"/>
  </cols>
  <sheetData>
    <row r="1" spans="1:63" ht="16.5" customHeight="1" x14ac:dyDescent="0.2">
      <c r="A1" s="2366" t="s">
        <v>1807</v>
      </c>
      <c r="B1" s="2366"/>
      <c r="C1" s="2366"/>
      <c r="D1" s="2366"/>
      <c r="E1" s="2366"/>
      <c r="F1" s="2366"/>
      <c r="G1" s="2366"/>
      <c r="H1" s="2366"/>
      <c r="I1" s="2366"/>
      <c r="J1" s="2366"/>
      <c r="K1" s="2366"/>
      <c r="L1" s="2366"/>
      <c r="M1" s="2366"/>
      <c r="N1" s="2366"/>
      <c r="O1" s="2366"/>
      <c r="P1" s="2366"/>
      <c r="Q1" s="2366"/>
      <c r="R1" s="2366"/>
      <c r="S1" s="2366"/>
      <c r="T1" s="2366"/>
      <c r="U1" s="2366"/>
      <c r="V1" s="2366"/>
      <c r="W1" s="2366"/>
      <c r="X1" s="2366"/>
      <c r="Y1" s="2366"/>
      <c r="Z1" s="2366"/>
      <c r="AA1" s="2366"/>
      <c r="AB1" s="2366"/>
      <c r="AC1" s="2366"/>
      <c r="AD1" s="2366"/>
      <c r="AE1" s="2366"/>
      <c r="AF1" s="2366"/>
      <c r="AG1" s="2366"/>
      <c r="AH1" s="2366"/>
      <c r="AI1" s="2366"/>
      <c r="AJ1" s="2366"/>
      <c r="AK1" s="2366"/>
      <c r="AL1" s="2366"/>
      <c r="AM1" s="2366"/>
      <c r="AN1" s="2366"/>
      <c r="AO1" s="2366"/>
      <c r="AP1" s="8" t="s">
        <v>0</v>
      </c>
      <c r="AQ1" s="8" t="s">
        <v>1</v>
      </c>
      <c r="AR1" s="146"/>
      <c r="AS1" s="146"/>
      <c r="AT1" s="146"/>
      <c r="AU1" s="146"/>
      <c r="AV1" s="146"/>
      <c r="AW1" s="146"/>
      <c r="AX1" s="146"/>
      <c r="AY1" s="146"/>
      <c r="AZ1" s="146"/>
      <c r="BA1" s="146"/>
      <c r="BB1" s="146"/>
      <c r="BC1" s="146"/>
      <c r="BD1" s="146"/>
      <c r="BE1" s="146"/>
      <c r="BF1" s="146"/>
      <c r="BG1" s="146"/>
      <c r="BH1" s="146"/>
      <c r="BI1" s="146"/>
      <c r="BJ1" s="146"/>
      <c r="BK1" s="146"/>
    </row>
    <row r="2" spans="1:63" ht="16.5" customHeight="1" x14ac:dyDescent="0.2">
      <c r="A2" s="2366"/>
      <c r="B2" s="2366"/>
      <c r="C2" s="2366"/>
      <c r="D2" s="2366"/>
      <c r="E2" s="2366"/>
      <c r="F2" s="2366"/>
      <c r="G2" s="2366"/>
      <c r="H2" s="2366"/>
      <c r="I2" s="2366"/>
      <c r="J2" s="2366"/>
      <c r="K2" s="2366"/>
      <c r="L2" s="2366"/>
      <c r="M2" s="2366"/>
      <c r="N2" s="2366"/>
      <c r="O2" s="2366"/>
      <c r="P2" s="2366"/>
      <c r="Q2" s="2366"/>
      <c r="R2" s="2366"/>
      <c r="S2" s="2366"/>
      <c r="T2" s="2366"/>
      <c r="U2" s="2366"/>
      <c r="V2" s="2366"/>
      <c r="W2" s="2366"/>
      <c r="X2" s="2366"/>
      <c r="Y2" s="2366"/>
      <c r="Z2" s="2366"/>
      <c r="AA2" s="2366"/>
      <c r="AB2" s="2366"/>
      <c r="AC2" s="2366"/>
      <c r="AD2" s="2366"/>
      <c r="AE2" s="2366"/>
      <c r="AF2" s="2366"/>
      <c r="AG2" s="2366"/>
      <c r="AH2" s="2366"/>
      <c r="AI2" s="2366"/>
      <c r="AJ2" s="2366"/>
      <c r="AK2" s="2366"/>
      <c r="AL2" s="2366"/>
      <c r="AM2" s="2366"/>
      <c r="AN2" s="2366"/>
      <c r="AO2" s="2366"/>
      <c r="AP2" s="147" t="s">
        <v>2</v>
      </c>
      <c r="AQ2" s="8" t="s">
        <v>140</v>
      </c>
      <c r="AR2" s="146"/>
      <c r="AS2" s="146"/>
      <c r="AT2" s="146"/>
      <c r="AU2" s="146"/>
      <c r="AV2" s="146"/>
      <c r="AW2" s="146"/>
      <c r="AX2" s="146"/>
      <c r="AY2" s="146"/>
      <c r="AZ2" s="146"/>
      <c r="BA2" s="146"/>
      <c r="BB2" s="146"/>
      <c r="BC2" s="146"/>
      <c r="BD2" s="146"/>
      <c r="BE2" s="146"/>
      <c r="BF2" s="146"/>
      <c r="BG2" s="146"/>
      <c r="BH2" s="146"/>
      <c r="BI2" s="146"/>
      <c r="BJ2" s="146"/>
      <c r="BK2" s="146"/>
    </row>
    <row r="3" spans="1:63" ht="16.5" customHeight="1" x14ac:dyDescent="0.2">
      <c r="A3" s="2366"/>
      <c r="B3" s="2366"/>
      <c r="C3" s="2366"/>
      <c r="D3" s="2366"/>
      <c r="E3" s="2366"/>
      <c r="F3" s="2366"/>
      <c r="G3" s="2366"/>
      <c r="H3" s="2366"/>
      <c r="I3" s="2366"/>
      <c r="J3" s="2366"/>
      <c r="K3" s="2366"/>
      <c r="L3" s="2366"/>
      <c r="M3" s="2366"/>
      <c r="N3" s="2366"/>
      <c r="O3" s="2366"/>
      <c r="P3" s="2366"/>
      <c r="Q3" s="2366"/>
      <c r="R3" s="2366"/>
      <c r="S3" s="2366"/>
      <c r="T3" s="2366"/>
      <c r="U3" s="2366"/>
      <c r="V3" s="2366"/>
      <c r="W3" s="2366"/>
      <c r="X3" s="2366"/>
      <c r="Y3" s="2366"/>
      <c r="Z3" s="2366"/>
      <c r="AA3" s="2366"/>
      <c r="AB3" s="2366"/>
      <c r="AC3" s="2366"/>
      <c r="AD3" s="2366"/>
      <c r="AE3" s="2366"/>
      <c r="AF3" s="2366"/>
      <c r="AG3" s="2366"/>
      <c r="AH3" s="2366"/>
      <c r="AI3" s="2366"/>
      <c r="AJ3" s="2366"/>
      <c r="AK3" s="2366"/>
      <c r="AL3" s="2366"/>
      <c r="AM3" s="2366"/>
      <c r="AN3" s="2366"/>
      <c r="AO3" s="2366"/>
      <c r="AP3" s="8" t="s">
        <v>3</v>
      </c>
      <c r="AQ3" s="148" t="s">
        <v>4</v>
      </c>
      <c r="AR3" s="146"/>
      <c r="AS3" s="146"/>
      <c r="AT3" s="146"/>
      <c r="AU3" s="146"/>
      <c r="AV3" s="146"/>
      <c r="AW3" s="146"/>
      <c r="AX3" s="146"/>
      <c r="AY3" s="146"/>
      <c r="AZ3" s="146"/>
      <c r="BA3" s="146"/>
      <c r="BB3" s="146"/>
      <c r="BC3" s="146"/>
      <c r="BD3" s="146"/>
      <c r="BE3" s="146"/>
      <c r="BF3" s="146"/>
      <c r="BG3" s="146"/>
      <c r="BH3" s="146"/>
      <c r="BI3" s="146"/>
      <c r="BJ3" s="146"/>
      <c r="BK3" s="146"/>
    </row>
    <row r="4" spans="1:63" ht="16.5" customHeight="1" x14ac:dyDescent="0.2">
      <c r="A4" s="2367"/>
      <c r="B4" s="2367"/>
      <c r="C4" s="2367"/>
      <c r="D4" s="2367"/>
      <c r="E4" s="2367"/>
      <c r="F4" s="2367"/>
      <c r="G4" s="2367"/>
      <c r="H4" s="2367"/>
      <c r="I4" s="2367"/>
      <c r="J4" s="2367"/>
      <c r="K4" s="2367"/>
      <c r="L4" s="2367"/>
      <c r="M4" s="2367"/>
      <c r="N4" s="2367"/>
      <c r="O4" s="2367"/>
      <c r="P4" s="2367"/>
      <c r="Q4" s="2367"/>
      <c r="R4" s="2367"/>
      <c r="S4" s="2367"/>
      <c r="T4" s="2367"/>
      <c r="U4" s="2367"/>
      <c r="V4" s="2367"/>
      <c r="W4" s="2367"/>
      <c r="X4" s="2367"/>
      <c r="Y4" s="2367"/>
      <c r="Z4" s="2367"/>
      <c r="AA4" s="2367"/>
      <c r="AB4" s="2367"/>
      <c r="AC4" s="2367"/>
      <c r="AD4" s="2367"/>
      <c r="AE4" s="2367"/>
      <c r="AF4" s="2367"/>
      <c r="AG4" s="2367"/>
      <c r="AH4" s="2367"/>
      <c r="AI4" s="2367"/>
      <c r="AJ4" s="2367"/>
      <c r="AK4" s="2367"/>
      <c r="AL4" s="2367"/>
      <c r="AM4" s="2367"/>
      <c r="AN4" s="2367"/>
      <c r="AO4" s="2367"/>
      <c r="AP4" s="8" t="s">
        <v>5</v>
      </c>
      <c r="AQ4" s="39" t="s">
        <v>64</v>
      </c>
      <c r="AR4" s="146"/>
      <c r="AS4" s="146"/>
      <c r="AT4" s="146"/>
      <c r="AU4" s="146"/>
      <c r="AV4" s="146"/>
      <c r="AW4" s="146"/>
      <c r="AX4" s="146"/>
      <c r="AY4" s="146"/>
      <c r="AZ4" s="146"/>
      <c r="BA4" s="146"/>
      <c r="BB4" s="146"/>
      <c r="BC4" s="146"/>
      <c r="BD4" s="146"/>
      <c r="BE4" s="146"/>
      <c r="BF4" s="146"/>
      <c r="BG4" s="146"/>
      <c r="BH4" s="146"/>
      <c r="BI4" s="146"/>
      <c r="BJ4" s="146"/>
      <c r="BK4" s="146"/>
    </row>
    <row r="5" spans="1:63" ht="16.5" customHeight="1" x14ac:dyDescent="0.2">
      <c r="A5" s="2368" t="s">
        <v>7</v>
      </c>
      <c r="B5" s="2368"/>
      <c r="C5" s="2368"/>
      <c r="D5" s="2368"/>
      <c r="E5" s="2368"/>
      <c r="F5" s="2368"/>
      <c r="G5" s="2368"/>
      <c r="H5" s="2368"/>
      <c r="I5" s="2368"/>
      <c r="J5" s="2368"/>
      <c r="K5" s="2368"/>
      <c r="L5" s="2368"/>
      <c r="M5" s="2368"/>
      <c r="N5" s="2369" t="s">
        <v>8</v>
      </c>
      <c r="O5" s="2369"/>
      <c r="P5" s="2369"/>
      <c r="Q5" s="2369"/>
      <c r="R5" s="2369"/>
      <c r="S5" s="2369"/>
      <c r="T5" s="2369"/>
      <c r="U5" s="2369"/>
      <c r="V5" s="2369"/>
      <c r="W5" s="2369"/>
      <c r="X5" s="2369"/>
      <c r="Y5" s="2369"/>
      <c r="Z5" s="2369"/>
      <c r="AA5" s="2369"/>
      <c r="AB5" s="2369"/>
      <c r="AC5" s="2369"/>
      <c r="AD5" s="2369"/>
      <c r="AE5" s="2369"/>
      <c r="AF5" s="2369"/>
      <c r="AG5" s="2369"/>
      <c r="AH5" s="2369"/>
      <c r="AI5" s="2369"/>
      <c r="AJ5" s="2369"/>
      <c r="AK5" s="2369"/>
      <c r="AL5" s="2369"/>
      <c r="AM5" s="2369"/>
      <c r="AN5" s="2369"/>
      <c r="AO5" s="2369"/>
      <c r="AP5" s="2369"/>
      <c r="AQ5" s="2369"/>
      <c r="AR5" s="146"/>
      <c r="AS5" s="146"/>
      <c r="AT5" s="146"/>
      <c r="AU5" s="146"/>
      <c r="AV5" s="146"/>
      <c r="AW5" s="146"/>
      <c r="AX5" s="146"/>
      <c r="AY5" s="146"/>
      <c r="AZ5" s="146"/>
      <c r="BA5" s="146"/>
      <c r="BB5" s="146"/>
      <c r="BC5" s="146"/>
      <c r="BD5" s="146"/>
      <c r="BE5" s="146"/>
      <c r="BF5" s="146"/>
      <c r="BG5" s="146"/>
      <c r="BH5" s="146"/>
      <c r="BI5" s="146"/>
      <c r="BJ5" s="146"/>
      <c r="BK5" s="146"/>
    </row>
    <row r="6" spans="1:63" ht="27.75" customHeight="1" x14ac:dyDescent="0.2">
      <c r="A6" s="2370" t="s">
        <v>9</v>
      </c>
      <c r="B6" s="2364" t="s">
        <v>10</v>
      </c>
      <c r="C6" s="2372"/>
      <c r="D6" s="2362" t="s">
        <v>9</v>
      </c>
      <c r="E6" s="2364" t="s">
        <v>11</v>
      </c>
      <c r="F6" s="2372"/>
      <c r="G6" s="2362" t="s">
        <v>9</v>
      </c>
      <c r="H6" s="2364" t="s">
        <v>12</v>
      </c>
      <c r="I6" s="2372"/>
      <c r="J6" s="2362" t="s">
        <v>9</v>
      </c>
      <c r="K6" s="2362" t="s">
        <v>13</v>
      </c>
      <c r="L6" s="2362" t="s">
        <v>14</v>
      </c>
      <c r="M6" s="2364" t="s">
        <v>15</v>
      </c>
      <c r="N6" s="2362" t="s">
        <v>16</v>
      </c>
      <c r="O6" s="2362" t="s">
        <v>66</v>
      </c>
      <c r="P6" s="2362" t="s">
        <v>8</v>
      </c>
      <c r="Q6" s="2389" t="s">
        <v>18</v>
      </c>
      <c r="R6" s="2391" t="s">
        <v>19</v>
      </c>
      <c r="S6" s="2362" t="s">
        <v>20</v>
      </c>
      <c r="T6" s="2362" t="s">
        <v>21</v>
      </c>
      <c r="U6" s="2362" t="s">
        <v>22</v>
      </c>
      <c r="V6" s="2393" t="s">
        <v>19</v>
      </c>
      <c r="W6" s="2370" t="s">
        <v>9</v>
      </c>
      <c r="X6" s="2362" t="s">
        <v>23</v>
      </c>
      <c r="Y6" s="2381" t="s">
        <v>24</v>
      </c>
      <c r="Z6" s="2382"/>
      <c r="AA6" s="2383" t="s">
        <v>25</v>
      </c>
      <c r="AB6" s="2384"/>
      <c r="AC6" s="2384"/>
      <c r="AD6" s="2384"/>
      <c r="AE6" s="2385" t="s">
        <v>26</v>
      </c>
      <c r="AF6" s="2386"/>
      <c r="AG6" s="2386"/>
      <c r="AH6" s="2386"/>
      <c r="AI6" s="2386"/>
      <c r="AJ6" s="2386"/>
      <c r="AK6" s="2387" t="s">
        <v>27</v>
      </c>
      <c r="AL6" s="2388"/>
      <c r="AM6" s="2388"/>
      <c r="AN6" s="2377" t="s">
        <v>28</v>
      </c>
      <c r="AO6" s="2379" t="s">
        <v>29</v>
      </c>
      <c r="AP6" s="2379" t="s">
        <v>30</v>
      </c>
      <c r="AQ6" s="2375" t="s">
        <v>31</v>
      </c>
      <c r="AR6" s="146"/>
      <c r="AS6" s="146"/>
      <c r="AT6" s="146"/>
      <c r="AU6" s="146"/>
      <c r="AV6" s="146"/>
      <c r="AW6" s="146"/>
      <c r="AX6" s="146"/>
      <c r="AY6" s="146"/>
      <c r="AZ6" s="146"/>
      <c r="BA6" s="146"/>
      <c r="BB6" s="146"/>
      <c r="BC6" s="146"/>
      <c r="BD6" s="146"/>
      <c r="BE6" s="146"/>
      <c r="BF6" s="146"/>
      <c r="BG6" s="146"/>
      <c r="BH6" s="146"/>
      <c r="BI6" s="146"/>
      <c r="BJ6" s="146"/>
      <c r="BK6" s="146"/>
    </row>
    <row r="7" spans="1:63" s="153" customFormat="1" ht="99" customHeight="1" x14ac:dyDescent="0.25">
      <c r="A7" s="2371"/>
      <c r="B7" s="2373"/>
      <c r="C7" s="2374"/>
      <c r="D7" s="2363"/>
      <c r="E7" s="2373"/>
      <c r="F7" s="2374"/>
      <c r="G7" s="2363"/>
      <c r="H7" s="2373"/>
      <c r="I7" s="2374"/>
      <c r="J7" s="2363"/>
      <c r="K7" s="2363"/>
      <c r="L7" s="2363"/>
      <c r="M7" s="2365"/>
      <c r="N7" s="2363"/>
      <c r="O7" s="2363"/>
      <c r="P7" s="2363"/>
      <c r="Q7" s="2390"/>
      <c r="R7" s="2392"/>
      <c r="S7" s="2363"/>
      <c r="T7" s="2363"/>
      <c r="U7" s="2363"/>
      <c r="V7" s="2394"/>
      <c r="W7" s="2371"/>
      <c r="X7" s="2363"/>
      <c r="Y7" s="149" t="s">
        <v>32</v>
      </c>
      <c r="Z7" s="150" t="s">
        <v>33</v>
      </c>
      <c r="AA7" s="149" t="s">
        <v>34</v>
      </c>
      <c r="AB7" s="149" t="s">
        <v>35</v>
      </c>
      <c r="AC7" s="149" t="s">
        <v>36</v>
      </c>
      <c r="AD7" s="149" t="s">
        <v>37</v>
      </c>
      <c r="AE7" s="149" t="s">
        <v>38</v>
      </c>
      <c r="AF7" s="149" t="s">
        <v>39</v>
      </c>
      <c r="AG7" s="149" t="s">
        <v>40</v>
      </c>
      <c r="AH7" s="149" t="s">
        <v>41</v>
      </c>
      <c r="AI7" s="149" t="s">
        <v>42</v>
      </c>
      <c r="AJ7" s="149" t="s">
        <v>141</v>
      </c>
      <c r="AK7" s="151" t="s">
        <v>44</v>
      </c>
      <c r="AL7" s="151" t="s">
        <v>45</v>
      </c>
      <c r="AM7" s="151" t="s">
        <v>46</v>
      </c>
      <c r="AN7" s="2378"/>
      <c r="AO7" s="2380"/>
      <c r="AP7" s="2380"/>
      <c r="AQ7" s="2376"/>
      <c r="AR7" s="152"/>
      <c r="AS7" s="152"/>
      <c r="AT7" s="152"/>
      <c r="AU7" s="152"/>
      <c r="AV7" s="152"/>
      <c r="AW7" s="152"/>
      <c r="AX7" s="152"/>
      <c r="AY7" s="152"/>
      <c r="AZ7" s="152"/>
      <c r="BA7" s="152"/>
      <c r="BB7" s="152"/>
      <c r="BC7" s="152"/>
      <c r="BD7" s="152"/>
      <c r="BE7" s="152"/>
      <c r="BF7" s="152"/>
      <c r="BG7" s="152"/>
      <c r="BH7" s="152"/>
      <c r="BI7" s="152"/>
      <c r="BJ7" s="152"/>
      <c r="BK7" s="152"/>
    </row>
    <row r="8" spans="1:63" ht="15.75" customHeight="1" x14ac:dyDescent="0.2">
      <c r="A8" s="154">
        <v>5</v>
      </c>
      <c r="B8" s="2401" t="s">
        <v>70</v>
      </c>
      <c r="C8" s="2401"/>
      <c r="D8" s="2401"/>
      <c r="E8" s="2401"/>
      <c r="F8" s="2401"/>
      <c r="G8" s="2401"/>
      <c r="H8" s="2401"/>
      <c r="I8" s="2401"/>
      <c r="J8" s="2401"/>
      <c r="K8" s="2401"/>
      <c r="L8" s="155"/>
      <c r="M8" s="155"/>
      <c r="N8" s="156"/>
      <c r="O8" s="156"/>
      <c r="P8" s="155"/>
      <c r="Q8" s="157"/>
      <c r="R8" s="158"/>
      <c r="S8" s="155"/>
      <c r="T8" s="155"/>
      <c r="U8" s="159"/>
      <c r="V8" s="160"/>
      <c r="W8" s="161"/>
      <c r="X8" s="156"/>
      <c r="Y8" s="162"/>
      <c r="Z8" s="162"/>
      <c r="AA8" s="162"/>
      <c r="AB8" s="162"/>
      <c r="AC8" s="162"/>
      <c r="AD8" s="162"/>
      <c r="AE8" s="162"/>
      <c r="AF8" s="162"/>
      <c r="AG8" s="162"/>
      <c r="AH8" s="162"/>
      <c r="AI8" s="162"/>
      <c r="AJ8" s="162"/>
      <c r="AK8" s="162"/>
      <c r="AL8" s="162"/>
      <c r="AM8" s="162"/>
      <c r="AN8" s="162"/>
      <c r="AO8" s="163"/>
      <c r="AP8" s="163"/>
      <c r="AQ8" s="164"/>
      <c r="AR8" s="146"/>
      <c r="AS8" s="146"/>
      <c r="AT8" s="146"/>
      <c r="AU8" s="146"/>
      <c r="AV8" s="146"/>
      <c r="AW8" s="146"/>
      <c r="AX8" s="146"/>
      <c r="AY8" s="146"/>
      <c r="AZ8" s="146"/>
      <c r="BA8" s="146"/>
      <c r="BB8" s="146"/>
      <c r="BC8" s="146"/>
      <c r="BD8" s="146"/>
      <c r="BE8" s="146"/>
      <c r="BF8" s="146"/>
      <c r="BG8" s="146"/>
      <c r="BH8" s="146"/>
      <c r="BI8" s="146"/>
      <c r="BJ8" s="146"/>
      <c r="BK8" s="146"/>
    </row>
    <row r="9" spans="1:63" s="146" customFormat="1" ht="23.25" customHeight="1" x14ac:dyDescent="0.2">
      <c r="A9" s="165"/>
      <c r="B9" s="166"/>
      <c r="C9" s="167"/>
      <c r="D9" s="168">
        <v>26</v>
      </c>
      <c r="E9" s="2402" t="s">
        <v>142</v>
      </c>
      <c r="F9" s="2402"/>
      <c r="G9" s="2402"/>
      <c r="H9" s="2402"/>
      <c r="I9" s="2402"/>
      <c r="J9" s="2402"/>
      <c r="K9" s="2402"/>
      <c r="L9" s="169"/>
      <c r="M9" s="169"/>
      <c r="N9" s="170"/>
      <c r="O9" s="170"/>
      <c r="P9" s="169"/>
      <c r="Q9" s="171"/>
      <c r="R9" s="172"/>
      <c r="S9" s="169"/>
      <c r="T9" s="169"/>
      <c r="U9" s="173"/>
      <c r="V9" s="174"/>
      <c r="W9" s="175"/>
      <c r="X9" s="170"/>
      <c r="Y9" s="176"/>
      <c r="Z9" s="176"/>
      <c r="AA9" s="176"/>
      <c r="AB9" s="176"/>
      <c r="AC9" s="176"/>
      <c r="AD9" s="176"/>
      <c r="AE9" s="176"/>
      <c r="AF9" s="176"/>
      <c r="AG9" s="176"/>
      <c r="AH9" s="176"/>
      <c r="AI9" s="176"/>
      <c r="AJ9" s="176"/>
      <c r="AK9" s="176"/>
      <c r="AL9" s="176"/>
      <c r="AM9" s="176"/>
      <c r="AN9" s="176"/>
      <c r="AO9" s="177"/>
      <c r="AP9" s="177"/>
      <c r="AQ9" s="178"/>
    </row>
    <row r="10" spans="1:63" s="146" customFormat="1" ht="32.25" customHeight="1" x14ac:dyDescent="0.2">
      <c r="A10" s="179"/>
      <c r="B10" s="180"/>
      <c r="C10" s="180"/>
      <c r="D10" s="181"/>
      <c r="E10" s="166"/>
      <c r="F10" s="167"/>
      <c r="G10" s="182">
        <v>83</v>
      </c>
      <c r="H10" s="2399" t="s">
        <v>143</v>
      </c>
      <c r="I10" s="2399"/>
      <c r="J10" s="2399"/>
      <c r="K10" s="2399"/>
      <c r="L10" s="183"/>
      <c r="M10" s="183"/>
      <c r="N10" s="184"/>
      <c r="O10" s="184"/>
      <c r="P10" s="183"/>
      <c r="Q10" s="185"/>
      <c r="R10" s="186"/>
      <c r="S10" s="183"/>
      <c r="T10" s="183"/>
      <c r="U10" s="187"/>
      <c r="V10" s="188"/>
      <c r="W10" s="189"/>
      <c r="X10" s="184"/>
      <c r="Y10" s="190"/>
      <c r="Z10" s="190"/>
      <c r="AA10" s="190"/>
      <c r="AB10" s="190"/>
      <c r="AC10" s="190"/>
      <c r="AD10" s="190"/>
      <c r="AE10" s="190"/>
      <c r="AF10" s="190"/>
      <c r="AG10" s="190"/>
      <c r="AH10" s="190"/>
      <c r="AI10" s="190"/>
      <c r="AJ10" s="190"/>
      <c r="AK10" s="190"/>
      <c r="AL10" s="190"/>
      <c r="AM10" s="190"/>
      <c r="AN10" s="190"/>
      <c r="AO10" s="191"/>
      <c r="AP10" s="191"/>
      <c r="AQ10" s="192"/>
    </row>
    <row r="11" spans="1:63" ht="192.75" customHeight="1" x14ac:dyDescent="0.2">
      <c r="A11" s="193"/>
      <c r="B11" s="194"/>
      <c r="C11" s="194"/>
      <c r="D11" s="195"/>
      <c r="E11" s="194"/>
      <c r="F11" s="196"/>
      <c r="G11" s="197"/>
      <c r="H11" s="194"/>
      <c r="I11" s="194"/>
      <c r="J11" s="2400">
        <v>246</v>
      </c>
      <c r="K11" s="2395" t="s">
        <v>144</v>
      </c>
      <c r="L11" s="2395" t="s">
        <v>145</v>
      </c>
      <c r="M11" s="2400">
        <v>13</v>
      </c>
      <c r="N11" s="2400" t="s">
        <v>146</v>
      </c>
      <c r="O11" s="2400" t="s">
        <v>147</v>
      </c>
      <c r="P11" s="2395" t="s">
        <v>148</v>
      </c>
      <c r="Q11" s="2396">
        <v>1</v>
      </c>
      <c r="R11" s="2406">
        <f>SUM(V11:V32)</f>
        <v>17500000</v>
      </c>
      <c r="S11" s="2403" t="s">
        <v>1814</v>
      </c>
      <c r="T11" s="2132" t="s">
        <v>1815</v>
      </c>
      <c r="U11" s="2075" t="s">
        <v>1808</v>
      </c>
      <c r="V11" s="2031">
        <v>1200000</v>
      </c>
      <c r="W11" s="1047">
        <v>20</v>
      </c>
      <c r="X11" s="1049" t="s">
        <v>160</v>
      </c>
      <c r="Y11" s="2397">
        <v>294321</v>
      </c>
      <c r="Z11" s="2411">
        <v>283947</v>
      </c>
      <c r="AA11" s="2397">
        <v>135754</v>
      </c>
      <c r="AB11" s="2397">
        <v>44640</v>
      </c>
      <c r="AC11" s="2397">
        <v>308178</v>
      </c>
      <c r="AD11" s="2397">
        <v>89696</v>
      </c>
      <c r="AE11" s="2397">
        <v>2145</v>
      </c>
      <c r="AF11" s="2397">
        <v>12718</v>
      </c>
      <c r="AG11" s="2397">
        <v>26</v>
      </c>
      <c r="AH11" s="2397">
        <v>37</v>
      </c>
      <c r="AI11" s="2397"/>
      <c r="AJ11" s="2397"/>
      <c r="AK11" s="2397">
        <v>54612</v>
      </c>
      <c r="AL11" s="2397">
        <v>21944</v>
      </c>
      <c r="AM11" s="2397">
        <v>1010</v>
      </c>
      <c r="AN11" s="2397">
        <f>+Y11+Z11</f>
        <v>578268</v>
      </c>
      <c r="AO11" s="2407">
        <v>43102</v>
      </c>
      <c r="AP11" s="2407">
        <v>43465</v>
      </c>
      <c r="AQ11" s="2408" t="s">
        <v>149</v>
      </c>
    </row>
    <row r="12" spans="1:63" ht="30" x14ac:dyDescent="0.2">
      <c r="A12" s="193"/>
      <c r="B12" s="194"/>
      <c r="C12" s="194"/>
      <c r="D12" s="195"/>
      <c r="E12" s="194"/>
      <c r="F12" s="196"/>
      <c r="G12" s="195"/>
      <c r="H12" s="194"/>
      <c r="I12" s="194"/>
      <c r="J12" s="2400"/>
      <c r="K12" s="2395"/>
      <c r="L12" s="2395"/>
      <c r="M12" s="2400"/>
      <c r="N12" s="2400"/>
      <c r="O12" s="2400"/>
      <c r="P12" s="2395"/>
      <c r="Q12" s="2396"/>
      <c r="R12" s="2406"/>
      <c r="S12" s="2404"/>
      <c r="T12" s="2398" t="s">
        <v>1816</v>
      </c>
      <c r="U12" s="2133" t="s">
        <v>1809</v>
      </c>
      <c r="V12" s="2031">
        <v>360000</v>
      </c>
      <c r="W12" s="1047">
        <v>20</v>
      </c>
      <c r="X12" s="1049" t="s">
        <v>160</v>
      </c>
      <c r="Y12" s="2397"/>
      <c r="Z12" s="2411"/>
      <c r="AA12" s="2397"/>
      <c r="AB12" s="2397"/>
      <c r="AC12" s="2397"/>
      <c r="AD12" s="2397"/>
      <c r="AE12" s="2397"/>
      <c r="AF12" s="2397"/>
      <c r="AG12" s="2397"/>
      <c r="AH12" s="2397"/>
      <c r="AI12" s="2397"/>
      <c r="AJ12" s="2397"/>
      <c r="AK12" s="2397"/>
      <c r="AL12" s="2397"/>
      <c r="AM12" s="2397"/>
      <c r="AN12" s="2397"/>
      <c r="AO12" s="2407"/>
      <c r="AP12" s="2407"/>
      <c r="AQ12" s="2408"/>
    </row>
    <row r="13" spans="1:63" ht="42.75" x14ac:dyDescent="0.2">
      <c r="A13" s="193"/>
      <c r="B13" s="194"/>
      <c r="C13" s="194"/>
      <c r="D13" s="195"/>
      <c r="E13" s="194"/>
      <c r="F13" s="196"/>
      <c r="G13" s="195"/>
      <c r="H13" s="194"/>
      <c r="I13" s="194"/>
      <c r="J13" s="2400"/>
      <c r="K13" s="2395"/>
      <c r="L13" s="2395"/>
      <c r="M13" s="2400"/>
      <c r="N13" s="2400"/>
      <c r="O13" s="2400"/>
      <c r="P13" s="2395"/>
      <c r="Q13" s="2396"/>
      <c r="R13" s="2406"/>
      <c r="S13" s="2404"/>
      <c r="T13" s="2398"/>
      <c r="U13" s="2133" t="s">
        <v>1810</v>
      </c>
      <c r="V13" s="2031">
        <v>300000</v>
      </c>
      <c r="W13" s="1047">
        <v>20</v>
      </c>
      <c r="X13" s="1049" t="s">
        <v>160</v>
      </c>
      <c r="Y13" s="2397"/>
      <c r="Z13" s="2411"/>
      <c r="AA13" s="2397"/>
      <c r="AB13" s="2397"/>
      <c r="AC13" s="2397"/>
      <c r="AD13" s="2397"/>
      <c r="AE13" s="2397"/>
      <c r="AF13" s="2397"/>
      <c r="AG13" s="2397"/>
      <c r="AH13" s="2397"/>
      <c r="AI13" s="2397"/>
      <c r="AJ13" s="2397"/>
      <c r="AK13" s="2397"/>
      <c r="AL13" s="2397"/>
      <c r="AM13" s="2397"/>
      <c r="AN13" s="2397"/>
      <c r="AO13" s="2407"/>
      <c r="AP13" s="2407"/>
      <c r="AQ13" s="2408"/>
    </row>
    <row r="14" spans="1:63" ht="116.25" customHeight="1" x14ac:dyDescent="0.2">
      <c r="A14" s="193"/>
      <c r="B14" s="194"/>
      <c r="C14" s="194"/>
      <c r="D14" s="195"/>
      <c r="E14" s="194"/>
      <c r="F14" s="196"/>
      <c r="G14" s="195"/>
      <c r="H14" s="194"/>
      <c r="I14" s="194"/>
      <c r="J14" s="2400"/>
      <c r="K14" s="2395"/>
      <c r="L14" s="2395"/>
      <c r="M14" s="2400"/>
      <c r="N14" s="2400"/>
      <c r="O14" s="2400"/>
      <c r="P14" s="2395"/>
      <c r="Q14" s="2396"/>
      <c r="R14" s="2406"/>
      <c r="S14" s="2404"/>
      <c r="T14" s="2398"/>
      <c r="U14" s="1041" t="s">
        <v>1811</v>
      </c>
      <c r="V14" s="2031">
        <v>360000</v>
      </c>
      <c r="W14" s="1047">
        <v>20</v>
      </c>
      <c r="X14" s="1049" t="s">
        <v>160</v>
      </c>
      <c r="Y14" s="2397"/>
      <c r="Z14" s="2411"/>
      <c r="AA14" s="2397"/>
      <c r="AB14" s="2397"/>
      <c r="AC14" s="2397"/>
      <c r="AD14" s="2397"/>
      <c r="AE14" s="2397"/>
      <c r="AF14" s="2397"/>
      <c r="AG14" s="2397"/>
      <c r="AH14" s="2397"/>
      <c r="AI14" s="2397"/>
      <c r="AJ14" s="2397"/>
      <c r="AK14" s="2397"/>
      <c r="AL14" s="2397"/>
      <c r="AM14" s="2397"/>
      <c r="AN14" s="2397"/>
      <c r="AO14" s="2407"/>
      <c r="AP14" s="2407"/>
      <c r="AQ14" s="2408"/>
    </row>
    <row r="15" spans="1:63" ht="58.5" customHeight="1" x14ac:dyDescent="0.2">
      <c r="A15" s="193"/>
      <c r="B15" s="194"/>
      <c r="C15" s="194"/>
      <c r="D15" s="195"/>
      <c r="E15" s="194"/>
      <c r="F15" s="196"/>
      <c r="G15" s="195"/>
      <c r="H15" s="194"/>
      <c r="I15" s="194"/>
      <c r="J15" s="2400"/>
      <c r="K15" s="2395"/>
      <c r="L15" s="2395"/>
      <c r="M15" s="2400"/>
      <c r="N15" s="2400"/>
      <c r="O15" s="2400"/>
      <c r="P15" s="2395"/>
      <c r="Q15" s="2396"/>
      <c r="R15" s="2406"/>
      <c r="S15" s="2404"/>
      <c r="T15" s="2398"/>
      <c r="U15" s="1041" t="s">
        <v>1812</v>
      </c>
      <c r="V15" s="2031">
        <v>360000</v>
      </c>
      <c r="W15" s="1047">
        <v>20</v>
      </c>
      <c r="X15" s="1049" t="s">
        <v>160</v>
      </c>
      <c r="Y15" s="2397"/>
      <c r="Z15" s="2411"/>
      <c r="AA15" s="2397"/>
      <c r="AB15" s="2397"/>
      <c r="AC15" s="2397"/>
      <c r="AD15" s="2397"/>
      <c r="AE15" s="2397"/>
      <c r="AF15" s="2397"/>
      <c r="AG15" s="2397"/>
      <c r="AH15" s="2397"/>
      <c r="AI15" s="2397"/>
      <c r="AJ15" s="2397"/>
      <c r="AK15" s="2397"/>
      <c r="AL15" s="2397"/>
      <c r="AM15" s="2397"/>
      <c r="AN15" s="2397"/>
      <c r="AO15" s="2407"/>
      <c r="AP15" s="2407"/>
      <c r="AQ15" s="2408"/>
    </row>
    <row r="16" spans="1:63" ht="208.5" customHeight="1" x14ac:dyDescent="0.2">
      <c r="A16" s="193"/>
      <c r="B16" s="194"/>
      <c r="C16" s="194"/>
      <c r="D16" s="195"/>
      <c r="E16" s="194"/>
      <c r="F16" s="196"/>
      <c r="G16" s="195"/>
      <c r="H16" s="194"/>
      <c r="I16" s="194"/>
      <c r="J16" s="2400"/>
      <c r="K16" s="2395"/>
      <c r="L16" s="2395"/>
      <c r="M16" s="2400"/>
      <c r="N16" s="2400"/>
      <c r="O16" s="2400"/>
      <c r="P16" s="2395"/>
      <c r="Q16" s="2396"/>
      <c r="R16" s="2406"/>
      <c r="S16" s="2404"/>
      <c r="T16" s="2398"/>
      <c r="U16" s="1041" t="s">
        <v>1813</v>
      </c>
      <c r="V16" s="2031">
        <v>360000</v>
      </c>
      <c r="W16" s="1047">
        <v>20</v>
      </c>
      <c r="X16" s="1049" t="s">
        <v>160</v>
      </c>
      <c r="Y16" s="2397"/>
      <c r="Z16" s="2411"/>
      <c r="AA16" s="2397"/>
      <c r="AB16" s="2397"/>
      <c r="AC16" s="2397"/>
      <c r="AD16" s="2397"/>
      <c r="AE16" s="2397"/>
      <c r="AF16" s="2397"/>
      <c r="AG16" s="2397"/>
      <c r="AH16" s="2397"/>
      <c r="AI16" s="2397"/>
      <c r="AJ16" s="2397"/>
      <c r="AK16" s="2397"/>
      <c r="AL16" s="2397"/>
      <c r="AM16" s="2397"/>
      <c r="AN16" s="2397"/>
      <c r="AO16" s="2407"/>
      <c r="AP16" s="2407"/>
      <c r="AQ16" s="2408"/>
    </row>
    <row r="17" spans="1:43" ht="36" customHeight="1" x14ac:dyDescent="0.2">
      <c r="A17" s="193"/>
      <c r="B17" s="194"/>
      <c r="C17" s="194"/>
      <c r="D17" s="195"/>
      <c r="E17" s="194"/>
      <c r="F17" s="196"/>
      <c r="G17" s="195"/>
      <c r="H17" s="194"/>
      <c r="I17" s="194"/>
      <c r="J17" s="2400"/>
      <c r="K17" s="2395"/>
      <c r="L17" s="2395"/>
      <c r="M17" s="2400"/>
      <c r="N17" s="2400"/>
      <c r="O17" s="2400"/>
      <c r="P17" s="2395"/>
      <c r="Q17" s="2396"/>
      <c r="R17" s="2406"/>
      <c r="S17" s="2404"/>
      <c r="T17" s="2398"/>
      <c r="U17" s="1041" t="s">
        <v>1817</v>
      </c>
      <c r="V17" s="2031">
        <v>360000</v>
      </c>
      <c r="W17" s="1047">
        <v>20</v>
      </c>
      <c r="X17" s="1049" t="s">
        <v>160</v>
      </c>
      <c r="Y17" s="2397"/>
      <c r="Z17" s="2411"/>
      <c r="AA17" s="2397"/>
      <c r="AB17" s="2397"/>
      <c r="AC17" s="2397"/>
      <c r="AD17" s="2397"/>
      <c r="AE17" s="2397"/>
      <c r="AF17" s="2397"/>
      <c r="AG17" s="2397"/>
      <c r="AH17" s="2397"/>
      <c r="AI17" s="2397"/>
      <c r="AJ17" s="2397"/>
      <c r="AK17" s="2397"/>
      <c r="AL17" s="2397"/>
      <c r="AM17" s="2397"/>
      <c r="AN17" s="2397"/>
      <c r="AO17" s="2407"/>
      <c r="AP17" s="2407"/>
      <c r="AQ17" s="2408"/>
    </row>
    <row r="18" spans="1:43" ht="22.5" customHeight="1" x14ac:dyDescent="0.2">
      <c r="A18" s="193"/>
      <c r="B18" s="194"/>
      <c r="C18" s="194"/>
      <c r="D18" s="195"/>
      <c r="E18" s="194"/>
      <c r="F18" s="196"/>
      <c r="G18" s="195"/>
      <c r="H18" s="194"/>
      <c r="I18" s="194"/>
      <c r="J18" s="2400"/>
      <c r="K18" s="2395"/>
      <c r="L18" s="2395"/>
      <c r="M18" s="2400"/>
      <c r="N18" s="2400"/>
      <c r="O18" s="2400"/>
      <c r="P18" s="2395"/>
      <c r="Q18" s="2396"/>
      <c r="R18" s="2406"/>
      <c r="S18" s="2404"/>
      <c r="T18" s="2398"/>
      <c r="U18" s="1041" t="s">
        <v>1818</v>
      </c>
      <c r="V18" s="2031">
        <v>360000</v>
      </c>
      <c r="W18" s="1047">
        <v>20</v>
      </c>
      <c r="X18" s="1049" t="s">
        <v>160</v>
      </c>
      <c r="Y18" s="2397"/>
      <c r="Z18" s="2411"/>
      <c r="AA18" s="2397"/>
      <c r="AB18" s="2397"/>
      <c r="AC18" s="2397"/>
      <c r="AD18" s="2397"/>
      <c r="AE18" s="2397"/>
      <c r="AF18" s="2397"/>
      <c r="AG18" s="2397"/>
      <c r="AH18" s="2397"/>
      <c r="AI18" s="2397"/>
      <c r="AJ18" s="2397"/>
      <c r="AK18" s="2397"/>
      <c r="AL18" s="2397"/>
      <c r="AM18" s="2397"/>
      <c r="AN18" s="2397"/>
      <c r="AO18" s="2407"/>
      <c r="AP18" s="2407"/>
      <c r="AQ18" s="2408"/>
    </row>
    <row r="19" spans="1:43" ht="32.25" customHeight="1" x14ac:dyDescent="0.2">
      <c r="A19" s="193"/>
      <c r="B19" s="194"/>
      <c r="C19" s="194"/>
      <c r="D19" s="195"/>
      <c r="E19" s="194"/>
      <c r="F19" s="196"/>
      <c r="G19" s="195"/>
      <c r="H19" s="194"/>
      <c r="I19" s="194"/>
      <c r="J19" s="2400"/>
      <c r="K19" s="2395"/>
      <c r="L19" s="2395"/>
      <c r="M19" s="2400"/>
      <c r="N19" s="2400"/>
      <c r="O19" s="2400"/>
      <c r="P19" s="2395"/>
      <c r="Q19" s="2396"/>
      <c r="R19" s="2406"/>
      <c r="S19" s="2404"/>
      <c r="T19" s="2398"/>
      <c r="U19" s="1041" t="s">
        <v>1819</v>
      </c>
      <c r="V19" s="2031">
        <v>360000</v>
      </c>
      <c r="W19" s="1047">
        <v>20</v>
      </c>
      <c r="X19" s="1049" t="s">
        <v>160</v>
      </c>
      <c r="Y19" s="2397"/>
      <c r="Z19" s="2411"/>
      <c r="AA19" s="2397"/>
      <c r="AB19" s="2397"/>
      <c r="AC19" s="2397"/>
      <c r="AD19" s="2397"/>
      <c r="AE19" s="2397"/>
      <c r="AF19" s="2397"/>
      <c r="AG19" s="2397"/>
      <c r="AH19" s="2397"/>
      <c r="AI19" s="2397"/>
      <c r="AJ19" s="2397"/>
      <c r="AK19" s="2397"/>
      <c r="AL19" s="2397"/>
      <c r="AM19" s="2397"/>
      <c r="AN19" s="2397"/>
      <c r="AO19" s="2407"/>
      <c r="AP19" s="2407"/>
      <c r="AQ19" s="2408"/>
    </row>
    <row r="20" spans="1:43" ht="33.75" customHeight="1" x14ac:dyDescent="0.2">
      <c r="A20" s="193"/>
      <c r="B20" s="194"/>
      <c r="C20" s="194"/>
      <c r="D20" s="195"/>
      <c r="E20" s="194"/>
      <c r="F20" s="196"/>
      <c r="G20" s="195"/>
      <c r="H20" s="194"/>
      <c r="I20" s="194"/>
      <c r="J20" s="2400"/>
      <c r="K20" s="2395"/>
      <c r="L20" s="2395"/>
      <c r="M20" s="2400"/>
      <c r="N20" s="2400"/>
      <c r="O20" s="2400"/>
      <c r="P20" s="2395"/>
      <c r="Q20" s="2396"/>
      <c r="R20" s="2406"/>
      <c r="S20" s="2404"/>
      <c r="T20" s="2398"/>
      <c r="U20" s="1041" t="s">
        <v>1820</v>
      </c>
      <c r="V20" s="2031">
        <v>360000</v>
      </c>
      <c r="W20" s="1047">
        <v>20</v>
      </c>
      <c r="X20" s="1049" t="s">
        <v>160</v>
      </c>
      <c r="Y20" s="2397"/>
      <c r="Z20" s="2411"/>
      <c r="AA20" s="2397"/>
      <c r="AB20" s="2397"/>
      <c r="AC20" s="2397"/>
      <c r="AD20" s="2397"/>
      <c r="AE20" s="2397"/>
      <c r="AF20" s="2397"/>
      <c r="AG20" s="2397"/>
      <c r="AH20" s="2397"/>
      <c r="AI20" s="2397"/>
      <c r="AJ20" s="2397"/>
      <c r="AK20" s="2397"/>
      <c r="AL20" s="2397"/>
      <c r="AM20" s="2397"/>
      <c r="AN20" s="2397"/>
      <c r="AO20" s="2407"/>
      <c r="AP20" s="2407"/>
      <c r="AQ20" s="2408"/>
    </row>
    <row r="21" spans="1:43" ht="85.5" x14ac:dyDescent="0.2">
      <c r="A21" s="193"/>
      <c r="B21" s="1031"/>
      <c r="C21" s="1031"/>
      <c r="D21" s="1032"/>
      <c r="E21" s="1031"/>
      <c r="F21" s="1030"/>
      <c r="G21" s="1032"/>
      <c r="H21" s="1031"/>
      <c r="I21" s="1031"/>
      <c r="J21" s="2400"/>
      <c r="K21" s="2395"/>
      <c r="L21" s="2395"/>
      <c r="M21" s="2400"/>
      <c r="N21" s="2400"/>
      <c r="O21" s="2400"/>
      <c r="P21" s="2395"/>
      <c r="Q21" s="2396"/>
      <c r="R21" s="2406"/>
      <c r="S21" s="2404"/>
      <c r="T21" s="2398"/>
      <c r="U21" s="1041" t="s">
        <v>1821</v>
      </c>
      <c r="V21" s="2031">
        <v>360000</v>
      </c>
      <c r="W21" s="1047">
        <v>20</v>
      </c>
      <c r="X21" s="1049" t="s">
        <v>160</v>
      </c>
      <c r="Y21" s="2397"/>
      <c r="Z21" s="2411"/>
      <c r="AA21" s="2397"/>
      <c r="AB21" s="2397"/>
      <c r="AC21" s="2397"/>
      <c r="AD21" s="2397"/>
      <c r="AE21" s="2397"/>
      <c r="AF21" s="2397"/>
      <c r="AG21" s="2397"/>
      <c r="AH21" s="2397"/>
      <c r="AI21" s="2397"/>
      <c r="AJ21" s="2397"/>
      <c r="AK21" s="2397"/>
      <c r="AL21" s="2397"/>
      <c r="AM21" s="2397"/>
      <c r="AN21" s="2397"/>
      <c r="AO21" s="2407"/>
      <c r="AP21" s="2407"/>
      <c r="AQ21" s="2408"/>
    </row>
    <row r="22" spans="1:43" ht="30" x14ac:dyDescent="0.2">
      <c r="A22" s="193"/>
      <c r="B22" s="1031"/>
      <c r="C22" s="1031"/>
      <c r="D22" s="1032"/>
      <c r="E22" s="1031"/>
      <c r="F22" s="1030"/>
      <c r="G22" s="1032"/>
      <c r="H22" s="1031"/>
      <c r="I22" s="1031"/>
      <c r="J22" s="2400"/>
      <c r="K22" s="2395"/>
      <c r="L22" s="2395"/>
      <c r="M22" s="2400"/>
      <c r="N22" s="2400"/>
      <c r="O22" s="2400"/>
      <c r="P22" s="2395"/>
      <c r="Q22" s="2396"/>
      <c r="R22" s="2406"/>
      <c r="S22" s="2404"/>
      <c r="T22" s="2398"/>
      <c r="U22" s="1041" t="s">
        <v>1822</v>
      </c>
      <c r="V22" s="2032">
        <v>360000</v>
      </c>
      <c r="W22" s="1047">
        <v>20</v>
      </c>
      <c r="X22" s="1049" t="s">
        <v>160</v>
      </c>
      <c r="Y22" s="2397"/>
      <c r="Z22" s="2411"/>
      <c r="AA22" s="2397"/>
      <c r="AB22" s="2397"/>
      <c r="AC22" s="2397"/>
      <c r="AD22" s="2397"/>
      <c r="AE22" s="2397"/>
      <c r="AF22" s="2397"/>
      <c r="AG22" s="2397"/>
      <c r="AH22" s="2397"/>
      <c r="AI22" s="2397"/>
      <c r="AJ22" s="2397"/>
      <c r="AK22" s="2397"/>
      <c r="AL22" s="2397"/>
      <c r="AM22" s="2397"/>
      <c r="AN22" s="2397"/>
      <c r="AO22" s="2407"/>
      <c r="AP22" s="2407"/>
      <c r="AQ22" s="2408"/>
    </row>
    <row r="23" spans="1:43" ht="30" x14ac:dyDescent="0.2">
      <c r="A23" s="193"/>
      <c r="B23" s="1031"/>
      <c r="C23" s="1031"/>
      <c r="D23" s="1032"/>
      <c r="E23" s="1031"/>
      <c r="F23" s="1030"/>
      <c r="G23" s="1032"/>
      <c r="H23" s="1031"/>
      <c r="I23" s="1031"/>
      <c r="J23" s="2400"/>
      <c r="K23" s="2395"/>
      <c r="L23" s="2395"/>
      <c r="M23" s="2400"/>
      <c r="N23" s="2400"/>
      <c r="O23" s="2400"/>
      <c r="P23" s="2395"/>
      <c r="Q23" s="2396"/>
      <c r="R23" s="2406"/>
      <c r="S23" s="2404"/>
      <c r="T23" s="2398"/>
      <c r="U23" s="1041" t="s">
        <v>1823</v>
      </c>
      <c r="V23" s="2032">
        <v>360000</v>
      </c>
      <c r="W23" s="1047">
        <v>20</v>
      </c>
      <c r="X23" s="1049" t="s">
        <v>160</v>
      </c>
      <c r="Y23" s="2397"/>
      <c r="Z23" s="2411"/>
      <c r="AA23" s="2397"/>
      <c r="AB23" s="2397"/>
      <c r="AC23" s="2397"/>
      <c r="AD23" s="2397"/>
      <c r="AE23" s="2397"/>
      <c r="AF23" s="2397"/>
      <c r="AG23" s="2397"/>
      <c r="AH23" s="2397"/>
      <c r="AI23" s="2397"/>
      <c r="AJ23" s="2397"/>
      <c r="AK23" s="2397"/>
      <c r="AL23" s="2397"/>
      <c r="AM23" s="2397"/>
      <c r="AN23" s="2397"/>
      <c r="AO23" s="2407"/>
      <c r="AP23" s="2407"/>
      <c r="AQ23" s="2408"/>
    </row>
    <row r="24" spans="1:43" ht="30" x14ac:dyDescent="0.2">
      <c r="A24" s="193"/>
      <c r="B24" s="1031"/>
      <c r="C24" s="1031"/>
      <c r="D24" s="1032"/>
      <c r="E24" s="1031"/>
      <c r="F24" s="1030"/>
      <c r="G24" s="1032"/>
      <c r="H24" s="1031"/>
      <c r="I24" s="1031"/>
      <c r="J24" s="2400"/>
      <c r="K24" s="2395"/>
      <c r="L24" s="2395"/>
      <c r="M24" s="2400"/>
      <c r="N24" s="2400"/>
      <c r="O24" s="2400"/>
      <c r="P24" s="2395"/>
      <c r="Q24" s="2396"/>
      <c r="R24" s="2406"/>
      <c r="S24" s="2404"/>
      <c r="T24" s="2398"/>
      <c r="U24" s="1041" t="s">
        <v>1824</v>
      </c>
      <c r="V24" s="2032">
        <v>360000</v>
      </c>
      <c r="W24" s="1047">
        <v>20</v>
      </c>
      <c r="X24" s="1049" t="s">
        <v>160</v>
      </c>
      <c r="Y24" s="2397"/>
      <c r="Z24" s="2411"/>
      <c r="AA24" s="2397"/>
      <c r="AB24" s="2397"/>
      <c r="AC24" s="2397"/>
      <c r="AD24" s="2397"/>
      <c r="AE24" s="2397"/>
      <c r="AF24" s="2397"/>
      <c r="AG24" s="2397"/>
      <c r="AH24" s="2397"/>
      <c r="AI24" s="2397"/>
      <c r="AJ24" s="2397"/>
      <c r="AK24" s="2397"/>
      <c r="AL24" s="2397"/>
      <c r="AM24" s="2397"/>
      <c r="AN24" s="2397"/>
      <c r="AO24" s="2407"/>
      <c r="AP24" s="2407"/>
      <c r="AQ24" s="2408"/>
    </row>
    <row r="25" spans="1:43" ht="42.75" x14ac:dyDescent="0.2">
      <c r="A25" s="193"/>
      <c r="B25" s="1031"/>
      <c r="C25" s="1031"/>
      <c r="D25" s="1032"/>
      <c r="E25" s="1031"/>
      <c r="F25" s="1030"/>
      <c r="G25" s="1032"/>
      <c r="H25" s="1031"/>
      <c r="I25" s="1031"/>
      <c r="J25" s="2400"/>
      <c r="K25" s="2395"/>
      <c r="L25" s="2395"/>
      <c r="M25" s="2400"/>
      <c r="N25" s="2400"/>
      <c r="O25" s="2400"/>
      <c r="P25" s="2395"/>
      <c r="Q25" s="2396"/>
      <c r="R25" s="2406"/>
      <c r="S25" s="2404"/>
      <c r="T25" s="2398"/>
      <c r="U25" s="1041" t="s">
        <v>1825</v>
      </c>
      <c r="V25" s="2033">
        <v>360000</v>
      </c>
      <c r="W25" s="1047">
        <v>20</v>
      </c>
      <c r="X25" s="1049" t="s">
        <v>160</v>
      </c>
      <c r="Y25" s="2397"/>
      <c r="Z25" s="2411"/>
      <c r="AA25" s="2397"/>
      <c r="AB25" s="2397"/>
      <c r="AC25" s="2397"/>
      <c r="AD25" s="2397"/>
      <c r="AE25" s="2397"/>
      <c r="AF25" s="2397"/>
      <c r="AG25" s="2397"/>
      <c r="AH25" s="2397"/>
      <c r="AI25" s="2397"/>
      <c r="AJ25" s="2397"/>
      <c r="AK25" s="2397"/>
      <c r="AL25" s="2397"/>
      <c r="AM25" s="2397"/>
      <c r="AN25" s="2397"/>
      <c r="AO25" s="2407"/>
      <c r="AP25" s="2407"/>
      <c r="AQ25" s="2408"/>
    </row>
    <row r="26" spans="1:43" ht="20.25" customHeight="1" x14ac:dyDescent="0.2">
      <c r="A26" s="193"/>
      <c r="B26" s="1031"/>
      <c r="C26" s="1031"/>
      <c r="D26" s="1032"/>
      <c r="E26" s="1031"/>
      <c r="F26" s="1030"/>
      <c r="G26" s="1032"/>
      <c r="H26" s="1031"/>
      <c r="I26" s="1031"/>
      <c r="J26" s="2400"/>
      <c r="K26" s="2395"/>
      <c r="L26" s="2395"/>
      <c r="M26" s="2400"/>
      <c r="N26" s="2400"/>
      <c r="O26" s="2400"/>
      <c r="P26" s="2395"/>
      <c r="Q26" s="2396"/>
      <c r="R26" s="2406"/>
      <c r="S26" s="2404"/>
      <c r="T26" s="2398"/>
      <c r="U26" s="1041" t="s">
        <v>1826</v>
      </c>
      <c r="V26" s="2032">
        <v>360000</v>
      </c>
      <c r="W26" s="1047">
        <v>20</v>
      </c>
      <c r="X26" s="1049" t="s">
        <v>160</v>
      </c>
      <c r="Y26" s="2397"/>
      <c r="Z26" s="2411"/>
      <c r="AA26" s="2397"/>
      <c r="AB26" s="2397"/>
      <c r="AC26" s="2397"/>
      <c r="AD26" s="2397"/>
      <c r="AE26" s="2397"/>
      <c r="AF26" s="2397"/>
      <c r="AG26" s="2397"/>
      <c r="AH26" s="2397"/>
      <c r="AI26" s="2397"/>
      <c r="AJ26" s="2397"/>
      <c r="AK26" s="2397"/>
      <c r="AL26" s="2397"/>
      <c r="AM26" s="2397"/>
      <c r="AN26" s="2397"/>
      <c r="AO26" s="2407"/>
      <c r="AP26" s="2407"/>
      <c r="AQ26" s="2408"/>
    </row>
    <row r="27" spans="1:43" ht="85.5" x14ac:dyDescent="0.2">
      <c r="A27" s="193"/>
      <c r="B27" s="1031"/>
      <c r="C27" s="1031"/>
      <c r="D27" s="1032"/>
      <c r="E27" s="1031"/>
      <c r="F27" s="1030"/>
      <c r="G27" s="1032"/>
      <c r="H27" s="1031"/>
      <c r="I27" s="1031"/>
      <c r="J27" s="2400"/>
      <c r="K27" s="2395"/>
      <c r="L27" s="2395"/>
      <c r="M27" s="2400"/>
      <c r="N27" s="2400"/>
      <c r="O27" s="2400"/>
      <c r="P27" s="2395"/>
      <c r="Q27" s="2396"/>
      <c r="R27" s="2406"/>
      <c r="S27" s="2404"/>
      <c r="T27" s="2398"/>
      <c r="U27" s="1041" t="s">
        <v>1827</v>
      </c>
      <c r="V27" s="2033">
        <v>360000</v>
      </c>
      <c r="W27" s="1047">
        <v>20</v>
      </c>
      <c r="X27" s="1049" t="s">
        <v>160</v>
      </c>
      <c r="Y27" s="2397"/>
      <c r="Z27" s="2411"/>
      <c r="AA27" s="2397"/>
      <c r="AB27" s="2397"/>
      <c r="AC27" s="2397"/>
      <c r="AD27" s="2397"/>
      <c r="AE27" s="2397"/>
      <c r="AF27" s="2397"/>
      <c r="AG27" s="2397"/>
      <c r="AH27" s="2397"/>
      <c r="AI27" s="2397"/>
      <c r="AJ27" s="2397"/>
      <c r="AK27" s="2397"/>
      <c r="AL27" s="2397"/>
      <c r="AM27" s="2397"/>
      <c r="AN27" s="2397"/>
      <c r="AO27" s="2407"/>
      <c r="AP27" s="2407"/>
      <c r="AQ27" s="2408"/>
    </row>
    <row r="28" spans="1:43" ht="59.25" customHeight="1" x14ac:dyDescent="0.2">
      <c r="A28" s="193"/>
      <c r="B28" s="1031"/>
      <c r="C28" s="1031"/>
      <c r="D28" s="1032"/>
      <c r="E28" s="1031"/>
      <c r="F28" s="1030"/>
      <c r="G28" s="1032"/>
      <c r="H28" s="1031"/>
      <c r="I28" s="1031"/>
      <c r="J28" s="2400"/>
      <c r="K28" s="2395"/>
      <c r="L28" s="2395"/>
      <c r="M28" s="2400"/>
      <c r="N28" s="2400"/>
      <c r="O28" s="2400"/>
      <c r="P28" s="2395"/>
      <c r="Q28" s="2396"/>
      <c r="R28" s="2406"/>
      <c r="S28" s="2404"/>
      <c r="T28" s="2398"/>
      <c r="U28" s="1041" t="s">
        <v>1828</v>
      </c>
      <c r="V28" s="2033">
        <v>360000</v>
      </c>
      <c r="W28" s="1047">
        <v>20</v>
      </c>
      <c r="X28" s="1049" t="s">
        <v>160</v>
      </c>
      <c r="Y28" s="2397"/>
      <c r="Z28" s="2411"/>
      <c r="AA28" s="2397"/>
      <c r="AB28" s="2397"/>
      <c r="AC28" s="2397"/>
      <c r="AD28" s="2397"/>
      <c r="AE28" s="2397"/>
      <c r="AF28" s="2397"/>
      <c r="AG28" s="2397"/>
      <c r="AH28" s="2397"/>
      <c r="AI28" s="2397"/>
      <c r="AJ28" s="2397"/>
      <c r="AK28" s="2397"/>
      <c r="AL28" s="2397"/>
      <c r="AM28" s="2397"/>
      <c r="AN28" s="2397"/>
      <c r="AO28" s="2407"/>
      <c r="AP28" s="2407"/>
      <c r="AQ28" s="2408"/>
    </row>
    <row r="29" spans="1:43" ht="42.75" x14ac:dyDescent="0.2">
      <c r="A29" s="193"/>
      <c r="B29" s="1031"/>
      <c r="C29" s="1031"/>
      <c r="D29" s="1032"/>
      <c r="E29" s="1031"/>
      <c r="F29" s="1030"/>
      <c r="G29" s="1032"/>
      <c r="H29" s="1031"/>
      <c r="I29" s="1031"/>
      <c r="J29" s="2400"/>
      <c r="K29" s="2395"/>
      <c r="L29" s="2395"/>
      <c r="M29" s="2400"/>
      <c r="N29" s="2400"/>
      <c r="O29" s="2400"/>
      <c r="P29" s="2395"/>
      <c r="Q29" s="2396"/>
      <c r="R29" s="2406"/>
      <c r="S29" s="2404"/>
      <c r="T29" s="2398"/>
      <c r="U29" s="1041" t="s">
        <v>1829</v>
      </c>
      <c r="V29" s="2034">
        <v>5400000</v>
      </c>
      <c r="W29" s="1047">
        <v>20</v>
      </c>
      <c r="X29" s="1049" t="s">
        <v>160</v>
      </c>
      <c r="Y29" s="2397"/>
      <c r="Z29" s="2411"/>
      <c r="AA29" s="2397"/>
      <c r="AB29" s="2397"/>
      <c r="AC29" s="2397"/>
      <c r="AD29" s="2397"/>
      <c r="AE29" s="2397"/>
      <c r="AF29" s="2397"/>
      <c r="AG29" s="2397"/>
      <c r="AH29" s="2397"/>
      <c r="AI29" s="2397"/>
      <c r="AJ29" s="2397"/>
      <c r="AK29" s="2397"/>
      <c r="AL29" s="2397"/>
      <c r="AM29" s="2397"/>
      <c r="AN29" s="2397"/>
      <c r="AO29" s="2407"/>
      <c r="AP29" s="2407"/>
      <c r="AQ29" s="2408"/>
    </row>
    <row r="30" spans="1:43" ht="174" customHeight="1" x14ac:dyDescent="0.2">
      <c r="A30" s="193"/>
      <c r="B30" s="1031"/>
      <c r="C30" s="1031"/>
      <c r="D30" s="1032"/>
      <c r="E30" s="1031"/>
      <c r="F30" s="1030"/>
      <c r="G30" s="1032"/>
      <c r="H30" s="1031"/>
      <c r="I30" s="1031"/>
      <c r="J30" s="2400"/>
      <c r="K30" s="2395"/>
      <c r="L30" s="2395"/>
      <c r="M30" s="2400"/>
      <c r="N30" s="2400"/>
      <c r="O30" s="2400"/>
      <c r="P30" s="2395"/>
      <c r="Q30" s="2396"/>
      <c r="R30" s="2406"/>
      <c r="S30" s="2404"/>
      <c r="T30" s="2398"/>
      <c r="U30" s="1041" t="s">
        <v>1830</v>
      </c>
      <c r="V30" s="2034">
        <v>3600000</v>
      </c>
      <c r="W30" s="1047">
        <v>20</v>
      </c>
      <c r="X30" s="1049" t="s">
        <v>160</v>
      </c>
      <c r="Y30" s="2397"/>
      <c r="Z30" s="2411"/>
      <c r="AA30" s="2397"/>
      <c r="AB30" s="2397"/>
      <c r="AC30" s="2397"/>
      <c r="AD30" s="2397"/>
      <c r="AE30" s="2397"/>
      <c r="AF30" s="2397"/>
      <c r="AG30" s="2397"/>
      <c r="AH30" s="2397"/>
      <c r="AI30" s="2397"/>
      <c r="AJ30" s="2397"/>
      <c r="AK30" s="2397"/>
      <c r="AL30" s="2397"/>
      <c r="AM30" s="2397"/>
      <c r="AN30" s="2397"/>
      <c r="AO30" s="2407"/>
      <c r="AP30" s="2407"/>
      <c r="AQ30" s="2408"/>
    </row>
    <row r="31" spans="1:43" ht="30" x14ac:dyDescent="0.2">
      <c r="A31" s="193"/>
      <c r="B31" s="1031"/>
      <c r="C31" s="1031"/>
      <c r="D31" s="1032"/>
      <c r="E31" s="1031"/>
      <c r="F31" s="1030"/>
      <c r="G31" s="1032"/>
      <c r="H31" s="1031"/>
      <c r="I31" s="1031"/>
      <c r="J31" s="2400"/>
      <c r="K31" s="2395"/>
      <c r="L31" s="2395"/>
      <c r="M31" s="2400"/>
      <c r="N31" s="2400"/>
      <c r="O31" s="2400"/>
      <c r="P31" s="2395"/>
      <c r="Q31" s="2396"/>
      <c r="R31" s="2406"/>
      <c r="S31" s="2404"/>
      <c r="T31" s="2398"/>
      <c r="U31" s="1041" t="s">
        <v>1831</v>
      </c>
      <c r="V31" s="2035">
        <v>1200000</v>
      </c>
      <c r="W31" s="1047">
        <v>20</v>
      </c>
      <c r="X31" s="1049" t="s">
        <v>160</v>
      </c>
      <c r="Y31" s="2397"/>
      <c r="Z31" s="2411"/>
      <c r="AA31" s="2397"/>
      <c r="AB31" s="2397"/>
      <c r="AC31" s="2397"/>
      <c r="AD31" s="2397"/>
      <c r="AE31" s="2397"/>
      <c r="AF31" s="2397"/>
      <c r="AG31" s="2397"/>
      <c r="AH31" s="2397"/>
      <c r="AI31" s="2397"/>
      <c r="AJ31" s="2397"/>
      <c r="AK31" s="2397"/>
      <c r="AL31" s="2397"/>
      <c r="AM31" s="2397"/>
      <c r="AN31" s="2397"/>
      <c r="AO31" s="2407"/>
      <c r="AP31" s="2407"/>
      <c r="AQ31" s="2408"/>
    </row>
    <row r="32" spans="1:43" ht="30" x14ac:dyDescent="0.2">
      <c r="A32" s="193"/>
      <c r="B32" s="194"/>
      <c r="C32" s="194"/>
      <c r="D32" s="195"/>
      <c r="E32" s="194"/>
      <c r="F32" s="196"/>
      <c r="G32" s="199"/>
      <c r="H32" s="194"/>
      <c r="I32" s="194"/>
      <c r="J32" s="2400"/>
      <c r="K32" s="2395"/>
      <c r="L32" s="2395"/>
      <c r="M32" s="2400"/>
      <c r="N32" s="2400"/>
      <c r="O32" s="2400"/>
      <c r="P32" s="2395"/>
      <c r="Q32" s="2396"/>
      <c r="R32" s="2406"/>
      <c r="S32" s="2405"/>
      <c r="T32" s="2398"/>
      <c r="U32" s="1041" t="s">
        <v>1832</v>
      </c>
      <c r="V32" s="2035">
        <v>40000</v>
      </c>
      <c r="W32" s="1047">
        <v>20</v>
      </c>
      <c r="X32" s="1049" t="s">
        <v>160</v>
      </c>
      <c r="Y32" s="2397"/>
      <c r="Z32" s="2411"/>
      <c r="AA32" s="2397"/>
      <c r="AB32" s="2397"/>
      <c r="AC32" s="2397"/>
      <c r="AD32" s="2397"/>
      <c r="AE32" s="2397"/>
      <c r="AF32" s="2397"/>
      <c r="AG32" s="2397"/>
      <c r="AH32" s="2397"/>
      <c r="AI32" s="2397"/>
      <c r="AJ32" s="2397"/>
      <c r="AK32" s="2397"/>
      <c r="AL32" s="2397"/>
      <c r="AM32" s="2397"/>
      <c r="AN32" s="2397"/>
      <c r="AO32" s="2407"/>
      <c r="AP32" s="2407"/>
      <c r="AQ32" s="2408"/>
    </row>
    <row r="33" spans="1:43" ht="39.75" customHeight="1" x14ac:dyDescent="0.2">
      <c r="A33" s="200"/>
      <c r="B33" s="201"/>
      <c r="C33" s="201"/>
      <c r="D33" s="202"/>
      <c r="E33" s="201"/>
      <c r="F33" s="203"/>
      <c r="G33" s="182">
        <v>84</v>
      </c>
      <c r="H33" s="2399" t="s">
        <v>151</v>
      </c>
      <c r="I33" s="2399"/>
      <c r="J33" s="2399"/>
      <c r="K33" s="2399"/>
      <c r="L33" s="183"/>
      <c r="M33" s="184"/>
      <c r="N33" s="184"/>
      <c r="O33" s="184"/>
      <c r="P33" s="183"/>
      <c r="Q33" s="185"/>
      <c r="R33" s="204"/>
      <c r="S33" s="205"/>
      <c r="T33" s="205"/>
      <c r="U33" s="463"/>
      <c r="V33" s="1043"/>
      <c r="W33" s="206"/>
      <c r="X33" s="207"/>
      <c r="Y33" s="208"/>
      <c r="Z33" s="209"/>
      <c r="AA33" s="208"/>
      <c r="AB33" s="208"/>
      <c r="AC33" s="208"/>
      <c r="AD33" s="208"/>
      <c r="AE33" s="208"/>
      <c r="AF33" s="208"/>
      <c r="AG33" s="208"/>
      <c r="AH33" s="208"/>
      <c r="AI33" s="208"/>
      <c r="AJ33" s="208"/>
      <c r="AK33" s="208"/>
      <c r="AL33" s="208"/>
      <c r="AM33" s="208"/>
      <c r="AN33" s="208"/>
      <c r="AO33" s="210"/>
      <c r="AP33" s="211"/>
      <c r="AQ33" s="212"/>
    </row>
    <row r="34" spans="1:43" ht="30.75" customHeight="1" x14ac:dyDescent="0.2">
      <c r="A34" s="213"/>
      <c r="D34" s="215"/>
      <c r="G34" s="215"/>
      <c r="J34" s="2400">
        <v>248</v>
      </c>
      <c r="K34" s="2395" t="s">
        <v>152</v>
      </c>
      <c r="L34" s="2395" t="s">
        <v>153</v>
      </c>
      <c r="M34" s="2409">
        <v>12</v>
      </c>
      <c r="N34" s="2400" t="s">
        <v>154</v>
      </c>
      <c r="O34" s="2400" t="s">
        <v>155</v>
      </c>
      <c r="P34" s="2395" t="s">
        <v>156</v>
      </c>
      <c r="Q34" s="2413">
        <v>1</v>
      </c>
      <c r="R34" s="2414">
        <f>SUM(V34:V41)</f>
        <v>28500000</v>
      </c>
      <c r="S34" s="2410" t="s">
        <v>157</v>
      </c>
      <c r="T34" s="2395" t="s">
        <v>158</v>
      </c>
      <c r="U34" s="2056" t="s">
        <v>159</v>
      </c>
      <c r="V34" s="1042">
        <v>500000</v>
      </c>
      <c r="W34" s="1047">
        <v>20</v>
      </c>
      <c r="X34" s="1049" t="s">
        <v>160</v>
      </c>
      <c r="Y34" s="2397">
        <v>294321</v>
      </c>
      <c r="Z34" s="2411">
        <v>283947</v>
      </c>
      <c r="AA34" s="2397">
        <v>135754</v>
      </c>
      <c r="AB34" s="2397">
        <v>44640</v>
      </c>
      <c r="AC34" s="2397">
        <v>308178</v>
      </c>
      <c r="AD34" s="2397">
        <v>89696</v>
      </c>
      <c r="AE34" s="2397">
        <v>2145</v>
      </c>
      <c r="AF34" s="2397">
        <v>12718</v>
      </c>
      <c r="AG34" s="2397">
        <v>26</v>
      </c>
      <c r="AH34" s="2397">
        <v>37</v>
      </c>
      <c r="AI34" s="2397"/>
      <c r="AJ34" s="2397"/>
      <c r="AK34" s="2397">
        <v>54612</v>
      </c>
      <c r="AL34" s="2397">
        <v>16982</v>
      </c>
      <c r="AM34" s="2397">
        <v>1010</v>
      </c>
      <c r="AN34" s="2397">
        <f>Y34+Z34</f>
        <v>578268</v>
      </c>
      <c r="AO34" s="2407">
        <v>43102</v>
      </c>
      <c r="AP34" s="2407">
        <v>43465</v>
      </c>
      <c r="AQ34" s="2408" t="s">
        <v>149</v>
      </c>
    </row>
    <row r="35" spans="1:43" ht="30" customHeight="1" x14ac:dyDescent="0.2">
      <c r="A35" s="213"/>
      <c r="D35" s="215"/>
      <c r="G35" s="215"/>
      <c r="J35" s="2400"/>
      <c r="K35" s="2395"/>
      <c r="L35" s="2395"/>
      <c r="M35" s="2409"/>
      <c r="N35" s="2400"/>
      <c r="O35" s="2400"/>
      <c r="P35" s="2395"/>
      <c r="Q35" s="2413"/>
      <c r="R35" s="2414"/>
      <c r="S35" s="2410"/>
      <c r="T35" s="2395"/>
      <c r="U35" s="2056" t="s">
        <v>161</v>
      </c>
      <c r="V35" s="1042">
        <v>500000</v>
      </c>
      <c r="W35" s="1047">
        <v>20</v>
      </c>
      <c r="X35" s="1049" t="s">
        <v>160</v>
      </c>
      <c r="Y35" s="2397"/>
      <c r="Z35" s="2411"/>
      <c r="AA35" s="2397"/>
      <c r="AB35" s="2397"/>
      <c r="AC35" s="2397"/>
      <c r="AD35" s="2397"/>
      <c r="AE35" s="2397"/>
      <c r="AF35" s="2397"/>
      <c r="AG35" s="2397"/>
      <c r="AH35" s="2397"/>
      <c r="AI35" s="2397"/>
      <c r="AJ35" s="2397"/>
      <c r="AK35" s="2397"/>
      <c r="AL35" s="2397"/>
      <c r="AM35" s="2397"/>
      <c r="AN35" s="2397"/>
      <c r="AO35" s="2407"/>
      <c r="AP35" s="2407"/>
      <c r="AQ35" s="2408"/>
    </row>
    <row r="36" spans="1:43" ht="28.5" customHeight="1" x14ac:dyDescent="0.2">
      <c r="A36" s="213"/>
      <c r="D36" s="215"/>
      <c r="G36" s="215"/>
      <c r="J36" s="2400"/>
      <c r="K36" s="2395"/>
      <c r="L36" s="2395"/>
      <c r="M36" s="2409"/>
      <c r="N36" s="2400"/>
      <c r="O36" s="2400"/>
      <c r="P36" s="2395"/>
      <c r="Q36" s="2413"/>
      <c r="R36" s="2414"/>
      <c r="S36" s="2410"/>
      <c r="T36" s="2395"/>
      <c r="U36" s="2056" t="s">
        <v>162</v>
      </c>
      <c r="V36" s="1042">
        <v>1000000</v>
      </c>
      <c r="W36" s="1047">
        <v>20</v>
      </c>
      <c r="X36" s="1049" t="s">
        <v>160</v>
      </c>
      <c r="Y36" s="2397"/>
      <c r="Z36" s="2411"/>
      <c r="AA36" s="2397"/>
      <c r="AB36" s="2397"/>
      <c r="AC36" s="2397"/>
      <c r="AD36" s="2397"/>
      <c r="AE36" s="2397"/>
      <c r="AF36" s="2397"/>
      <c r="AG36" s="2397"/>
      <c r="AH36" s="2397"/>
      <c r="AI36" s="2397"/>
      <c r="AJ36" s="2397"/>
      <c r="AK36" s="2397"/>
      <c r="AL36" s="2397"/>
      <c r="AM36" s="2397"/>
      <c r="AN36" s="2397"/>
      <c r="AO36" s="2407"/>
      <c r="AP36" s="2407"/>
      <c r="AQ36" s="2408"/>
    </row>
    <row r="37" spans="1:43" ht="32.25" customHeight="1" x14ac:dyDescent="0.2">
      <c r="A37" s="213"/>
      <c r="D37" s="215"/>
      <c r="G37" s="215"/>
      <c r="J37" s="2400"/>
      <c r="K37" s="2395"/>
      <c r="L37" s="2395"/>
      <c r="M37" s="2409"/>
      <c r="N37" s="2400"/>
      <c r="O37" s="2400"/>
      <c r="P37" s="2395"/>
      <c r="Q37" s="2413"/>
      <c r="R37" s="2414"/>
      <c r="S37" s="2410"/>
      <c r="T37" s="2395"/>
      <c r="U37" s="2056" t="s">
        <v>163</v>
      </c>
      <c r="V37" s="1042">
        <v>500000</v>
      </c>
      <c r="W37" s="1047">
        <v>20</v>
      </c>
      <c r="X37" s="1049" t="s">
        <v>160</v>
      </c>
      <c r="Y37" s="2397"/>
      <c r="Z37" s="2411"/>
      <c r="AA37" s="2397"/>
      <c r="AB37" s="2397"/>
      <c r="AC37" s="2397"/>
      <c r="AD37" s="2397"/>
      <c r="AE37" s="2397"/>
      <c r="AF37" s="2397"/>
      <c r="AG37" s="2397"/>
      <c r="AH37" s="2397"/>
      <c r="AI37" s="2397"/>
      <c r="AJ37" s="2397"/>
      <c r="AK37" s="2397"/>
      <c r="AL37" s="2397"/>
      <c r="AM37" s="2397"/>
      <c r="AN37" s="2397"/>
      <c r="AO37" s="2407"/>
      <c r="AP37" s="2407"/>
      <c r="AQ37" s="2408"/>
    </row>
    <row r="38" spans="1:43" ht="32.25" customHeight="1" x14ac:dyDescent="0.2">
      <c r="A38" s="213"/>
      <c r="D38" s="215"/>
      <c r="G38" s="215"/>
      <c r="J38" s="2400"/>
      <c r="K38" s="2395"/>
      <c r="L38" s="2395"/>
      <c r="M38" s="2409"/>
      <c r="N38" s="2400"/>
      <c r="O38" s="2400"/>
      <c r="P38" s="2395"/>
      <c r="Q38" s="2413"/>
      <c r="R38" s="2414"/>
      <c r="S38" s="2410"/>
      <c r="T38" s="2395"/>
      <c r="U38" s="2056" t="s">
        <v>164</v>
      </c>
      <c r="V38" s="1042">
        <v>500000</v>
      </c>
      <c r="W38" s="1047">
        <v>20</v>
      </c>
      <c r="X38" s="1049" t="s">
        <v>160</v>
      </c>
      <c r="Y38" s="2397"/>
      <c r="Z38" s="2411"/>
      <c r="AA38" s="2397"/>
      <c r="AB38" s="2397"/>
      <c r="AC38" s="2397"/>
      <c r="AD38" s="2397"/>
      <c r="AE38" s="2397"/>
      <c r="AF38" s="2397"/>
      <c r="AG38" s="2397"/>
      <c r="AH38" s="2397"/>
      <c r="AI38" s="2397"/>
      <c r="AJ38" s="2397"/>
      <c r="AK38" s="2397"/>
      <c r="AL38" s="2397"/>
      <c r="AM38" s="2397"/>
      <c r="AN38" s="2397"/>
      <c r="AO38" s="2407"/>
      <c r="AP38" s="2407"/>
      <c r="AQ38" s="2408"/>
    </row>
    <row r="39" spans="1:43" ht="114" customHeight="1" x14ac:dyDescent="0.2">
      <c r="A39" s="213"/>
      <c r="D39" s="215"/>
      <c r="G39" s="215"/>
      <c r="J39" s="2400"/>
      <c r="K39" s="2395"/>
      <c r="L39" s="2395"/>
      <c r="M39" s="2409"/>
      <c r="N39" s="2400"/>
      <c r="O39" s="2400"/>
      <c r="P39" s="2395"/>
      <c r="Q39" s="2413"/>
      <c r="R39" s="2414"/>
      <c r="S39" s="2410"/>
      <c r="T39" s="2056" t="s">
        <v>165</v>
      </c>
      <c r="U39" s="2056" t="s">
        <v>166</v>
      </c>
      <c r="V39" s="1044">
        <v>15000000</v>
      </c>
      <c r="W39" s="1047">
        <v>20</v>
      </c>
      <c r="X39" s="1049" t="s">
        <v>160</v>
      </c>
      <c r="Y39" s="2397"/>
      <c r="Z39" s="2411"/>
      <c r="AA39" s="2397"/>
      <c r="AB39" s="2397"/>
      <c r="AC39" s="2397"/>
      <c r="AD39" s="2397"/>
      <c r="AE39" s="2397"/>
      <c r="AF39" s="2397"/>
      <c r="AG39" s="2397"/>
      <c r="AH39" s="2397"/>
      <c r="AI39" s="2397"/>
      <c r="AJ39" s="2397"/>
      <c r="AK39" s="2397"/>
      <c r="AL39" s="2397"/>
      <c r="AM39" s="2397"/>
      <c r="AN39" s="2397"/>
      <c r="AO39" s="2407"/>
      <c r="AP39" s="2407"/>
      <c r="AQ39" s="2408"/>
    </row>
    <row r="40" spans="1:43" ht="60" customHeight="1" x14ac:dyDescent="0.2">
      <c r="A40" s="213"/>
      <c r="D40" s="215"/>
      <c r="G40" s="215"/>
      <c r="J40" s="2400"/>
      <c r="K40" s="2395"/>
      <c r="L40" s="2395"/>
      <c r="M40" s="2409"/>
      <c r="N40" s="2400"/>
      <c r="O40" s="2400"/>
      <c r="P40" s="2395"/>
      <c r="Q40" s="2413"/>
      <c r="R40" s="2414"/>
      <c r="S40" s="2410"/>
      <c r="T40" s="2395" t="s">
        <v>167</v>
      </c>
      <c r="U40" s="2056" t="s">
        <v>168</v>
      </c>
      <c r="V40" s="1044">
        <v>3500000</v>
      </c>
      <c r="W40" s="1047">
        <v>20</v>
      </c>
      <c r="X40" s="1049" t="s">
        <v>160</v>
      </c>
      <c r="Y40" s="2397"/>
      <c r="Z40" s="2411"/>
      <c r="AA40" s="2397"/>
      <c r="AB40" s="2397"/>
      <c r="AC40" s="2397"/>
      <c r="AD40" s="2397"/>
      <c r="AE40" s="2397"/>
      <c r="AF40" s="2397"/>
      <c r="AG40" s="2397"/>
      <c r="AH40" s="2397"/>
      <c r="AI40" s="2397"/>
      <c r="AJ40" s="2397"/>
      <c r="AK40" s="2397"/>
      <c r="AL40" s="2397"/>
      <c r="AM40" s="2397"/>
      <c r="AN40" s="2397"/>
      <c r="AO40" s="2407"/>
      <c r="AP40" s="2407"/>
      <c r="AQ40" s="2408"/>
    </row>
    <row r="41" spans="1:43" ht="82.5" customHeight="1" x14ac:dyDescent="0.2">
      <c r="A41" s="213"/>
      <c r="D41" s="215"/>
      <c r="G41" s="216"/>
      <c r="J41" s="2400"/>
      <c r="K41" s="2395"/>
      <c r="L41" s="2395"/>
      <c r="M41" s="2409"/>
      <c r="N41" s="2400"/>
      <c r="O41" s="2400"/>
      <c r="P41" s="2395"/>
      <c r="Q41" s="2413"/>
      <c r="R41" s="2414"/>
      <c r="S41" s="2410"/>
      <c r="T41" s="2395"/>
      <c r="U41" s="2056" t="s">
        <v>150</v>
      </c>
      <c r="V41" s="1044">
        <v>7000000</v>
      </c>
      <c r="W41" s="1047">
        <v>20</v>
      </c>
      <c r="X41" s="1049" t="s">
        <v>160</v>
      </c>
      <c r="Y41" s="2397"/>
      <c r="Z41" s="2411"/>
      <c r="AA41" s="2397"/>
      <c r="AB41" s="2397"/>
      <c r="AC41" s="2397"/>
      <c r="AD41" s="2397"/>
      <c r="AE41" s="2397"/>
      <c r="AF41" s="2397"/>
      <c r="AG41" s="2397"/>
      <c r="AH41" s="2397"/>
      <c r="AI41" s="2397"/>
      <c r="AJ41" s="2397"/>
      <c r="AK41" s="2397"/>
      <c r="AL41" s="2397"/>
      <c r="AM41" s="2397"/>
      <c r="AN41" s="2397"/>
      <c r="AO41" s="2407"/>
      <c r="AP41" s="2407"/>
      <c r="AQ41" s="2408"/>
    </row>
    <row r="42" spans="1:43" ht="39.75" customHeight="1" x14ac:dyDescent="0.2">
      <c r="A42" s="200"/>
      <c r="B42" s="201"/>
      <c r="C42" s="201"/>
      <c r="D42" s="217">
        <v>27</v>
      </c>
      <c r="E42" s="2412" t="s">
        <v>169</v>
      </c>
      <c r="F42" s="2412"/>
      <c r="G42" s="2412"/>
      <c r="H42" s="2412"/>
      <c r="I42" s="2412"/>
      <c r="J42" s="2412"/>
      <c r="K42" s="2412"/>
      <c r="L42" s="218"/>
      <c r="M42" s="219"/>
      <c r="N42" s="219"/>
      <c r="O42" s="219"/>
      <c r="P42" s="218"/>
      <c r="Q42" s="220"/>
      <c r="R42" s="221"/>
      <c r="S42" s="222"/>
      <c r="T42" s="222"/>
      <c r="U42" s="2134"/>
      <c r="V42" s="1045"/>
      <c r="W42" s="223"/>
      <c r="X42" s="224"/>
      <c r="Y42" s="225"/>
      <c r="Z42" s="226"/>
      <c r="AA42" s="225"/>
      <c r="AB42" s="225"/>
      <c r="AC42" s="225"/>
      <c r="AD42" s="225"/>
      <c r="AE42" s="225"/>
      <c r="AF42" s="225"/>
      <c r="AG42" s="225"/>
      <c r="AH42" s="225"/>
      <c r="AI42" s="225"/>
      <c r="AJ42" s="225"/>
      <c r="AK42" s="225"/>
      <c r="AL42" s="225"/>
      <c r="AM42" s="225"/>
      <c r="AN42" s="225"/>
      <c r="AO42" s="227"/>
      <c r="AP42" s="228"/>
      <c r="AQ42" s="229"/>
    </row>
    <row r="43" spans="1:43" ht="39.75" customHeight="1" x14ac:dyDescent="0.2">
      <c r="A43" s="200"/>
      <c r="B43" s="201"/>
      <c r="C43" s="230"/>
      <c r="D43" s="202"/>
      <c r="E43" s="201"/>
      <c r="F43" s="230"/>
      <c r="G43" s="182">
        <v>85</v>
      </c>
      <c r="H43" s="2399" t="s">
        <v>170</v>
      </c>
      <c r="I43" s="2399"/>
      <c r="J43" s="2399"/>
      <c r="K43" s="2399"/>
      <c r="L43" s="183"/>
      <c r="M43" s="184"/>
      <c r="N43" s="184"/>
      <c r="O43" s="184"/>
      <c r="P43" s="183"/>
      <c r="Q43" s="185"/>
      <c r="R43" s="231"/>
      <c r="S43" s="205"/>
      <c r="T43" s="205"/>
      <c r="U43" s="463"/>
      <c r="V43" s="1046"/>
      <c r="W43" s="206"/>
      <c r="X43" s="207"/>
      <c r="Y43" s="208"/>
      <c r="Z43" s="209"/>
      <c r="AA43" s="208"/>
      <c r="AB43" s="208"/>
      <c r="AC43" s="208"/>
      <c r="AD43" s="208"/>
      <c r="AE43" s="208"/>
      <c r="AF43" s="208"/>
      <c r="AG43" s="208"/>
      <c r="AH43" s="208"/>
      <c r="AI43" s="208"/>
      <c r="AJ43" s="208"/>
      <c r="AK43" s="208"/>
      <c r="AL43" s="208"/>
      <c r="AM43" s="208"/>
      <c r="AN43" s="208"/>
      <c r="AO43" s="210"/>
      <c r="AP43" s="211"/>
      <c r="AQ43" s="212"/>
    </row>
    <row r="44" spans="1:43" ht="90.75" customHeight="1" x14ac:dyDescent="0.2">
      <c r="A44" s="232"/>
      <c r="B44" s="233"/>
      <c r="C44" s="234"/>
      <c r="D44" s="235"/>
      <c r="E44" s="233"/>
      <c r="F44" s="233"/>
      <c r="G44" s="236"/>
      <c r="H44" s="233"/>
      <c r="I44" s="233"/>
      <c r="J44" s="2400">
        <v>249</v>
      </c>
      <c r="K44" s="2395" t="s">
        <v>171</v>
      </c>
      <c r="L44" s="2410" t="s">
        <v>172</v>
      </c>
      <c r="M44" s="2409">
        <v>1</v>
      </c>
      <c r="N44" s="2400" t="s">
        <v>173</v>
      </c>
      <c r="O44" s="2400" t="s">
        <v>174</v>
      </c>
      <c r="P44" s="2395" t="s">
        <v>175</v>
      </c>
      <c r="Q44" s="2413">
        <v>1</v>
      </c>
      <c r="R44" s="2414">
        <f>SUM(V44:V51)</f>
        <v>120000000</v>
      </c>
      <c r="S44" s="2395" t="s">
        <v>176</v>
      </c>
      <c r="T44" s="2395" t="s">
        <v>177</v>
      </c>
      <c r="U44" s="1051" t="s">
        <v>1833</v>
      </c>
      <c r="V44" s="1042">
        <v>7354100</v>
      </c>
      <c r="W44" s="1047">
        <v>20</v>
      </c>
      <c r="X44" s="1062" t="s">
        <v>91</v>
      </c>
      <c r="Y44" s="2417">
        <v>294321</v>
      </c>
      <c r="Z44" s="2418">
        <v>283947</v>
      </c>
      <c r="AA44" s="2416">
        <v>135754</v>
      </c>
      <c r="AB44" s="2416">
        <v>44640</v>
      </c>
      <c r="AC44" s="2416">
        <v>308178</v>
      </c>
      <c r="AD44" s="2416">
        <v>89696</v>
      </c>
      <c r="AE44" s="2416">
        <v>2145</v>
      </c>
      <c r="AF44" s="2416">
        <v>12718</v>
      </c>
      <c r="AG44" s="2416">
        <v>26</v>
      </c>
      <c r="AH44" s="2416">
        <v>37</v>
      </c>
      <c r="AI44" s="2416"/>
      <c r="AJ44" s="2416"/>
      <c r="AK44" s="2397">
        <v>54612</v>
      </c>
      <c r="AL44" s="2397">
        <v>16982</v>
      </c>
      <c r="AM44" s="2416">
        <v>1010</v>
      </c>
      <c r="AN44" s="2416">
        <f>Y44+Z44</f>
        <v>578268</v>
      </c>
      <c r="AO44" s="2407">
        <v>43102</v>
      </c>
      <c r="AP44" s="2407">
        <v>43465</v>
      </c>
      <c r="AQ44" s="2400" t="s">
        <v>149</v>
      </c>
    </row>
    <row r="45" spans="1:43" ht="162" customHeight="1" x14ac:dyDescent="0.2">
      <c r="A45" s="232"/>
      <c r="B45" s="233"/>
      <c r="C45" s="234"/>
      <c r="D45" s="235"/>
      <c r="E45" s="233"/>
      <c r="F45" s="233"/>
      <c r="G45" s="235"/>
      <c r="H45" s="233"/>
      <c r="I45" s="233"/>
      <c r="J45" s="2400"/>
      <c r="K45" s="2395"/>
      <c r="L45" s="2410"/>
      <c r="M45" s="2409"/>
      <c r="N45" s="2400"/>
      <c r="O45" s="2400"/>
      <c r="P45" s="2395"/>
      <c r="Q45" s="2413"/>
      <c r="R45" s="2414"/>
      <c r="S45" s="2395"/>
      <c r="T45" s="2395"/>
      <c r="U45" s="1051" t="s">
        <v>1837</v>
      </c>
      <c r="V45" s="1042">
        <v>11613500</v>
      </c>
      <c r="W45" s="1047">
        <v>20</v>
      </c>
      <c r="X45" s="1062" t="s">
        <v>91</v>
      </c>
      <c r="Y45" s="2417"/>
      <c r="Z45" s="2418"/>
      <c r="AA45" s="2416"/>
      <c r="AB45" s="2416"/>
      <c r="AC45" s="2416"/>
      <c r="AD45" s="2416"/>
      <c r="AE45" s="2416"/>
      <c r="AF45" s="2416"/>
      <c r="AG45" s="2416"/>
      <c r="AH45" s="2416"/>
      <c r="AI45" s="2416"/>
      <c r="AJ45" s="2416"/>
      <c r="AK45" s="2397"/>
      <c r="AL45" s="2397"/>
      <c r="AM45" s="2416"/>
      <c r="AN45" s="2416"/>
      <c r="AO45" s="2407"/>
      <c r="AP45" s="2407"/>
      <c r="AQ45" s="2400"/>
    </row>
    <row r="46" spans="1:43" ht="169.5" customHeight="1" x14ac:dyDescent="0.2">
      <c r="A46" s="232"/>
      <c r="B46" s="233"/>
      <c r="C46" s="234"/>
      <c r="D46" s="235"/>
      <c r="E46" s="233"/>
      <c r="F46" s="233"/>
      <c r="G46" s="235"/>
      <c r="H46" s="233"/>
      <c r="I46" s="233"/>
      <c r="J46" s="2400"/>
      <c r="K46" s="2395"/>
      <c r="L46" s="2410"/>
      <c r="M46" s="2409"/>
      <c r="N46" s="2400"/>
      <c r="O46" s="2400"/>
      <c r="P46" s="2395"/>
      <c r="Q46" s="2413"/>
      <c r="R46" s="2414"/>
      <c r="S46" s="2395"/>
      <c r="T46" s="2395"/>
      <c r="U46" s="1051" t="s">
        <v>1834</v>
      </c>
      <c r="V46" s="1042">
        <v>17700000</v>
      </c>
      <c r="W46" s="1047">
        <v>20</v>
      </c>
      <c r="X46" s="1062" t="s">
        <v>91</v>
      </c>
      <c r="Y46" s="2417"/>
      <c r="Z46" s="2418"/>
      <c r="AA46" s="2416"/>
      <c r="AB46" s="2416"/>
      <c r="AC46" s="2416"/>
      <c r="AD46" s="2416"/>
      <c r="AE46" s="2416"/>
      <c r="AF46" s="2416"/>
      <c r="AG46" s="2416"/>
      <c r="AH46" s="2416"/>
      <c r="AI46" s="2416"/>
      <c r="AJ46" s="2416"/>
      <c r="AK46" s="2397"/>
      <c r="AL46" s="2397"/>
      <c r="AM46" s="2416"/>
      <c r="AN46" s="2416"/>
      <c r="AO46" s="2407"/>
      <c r="AP46" s="2407"/>
      <c r="AQ46" s="2400"/>
    </row>
    <row r="47" spans="1:43" ht="114.75" customHeight="1" x14ac:dyDescent="0.2">
      <c r="A47" s="232"/>
      <c r="B47" s="233"/>
      <c r="C47" s="234"/>
      <c r="D47" s="235"/>
      <c r="E47" s="233"/>
      <c r="F47" s="233"/>
      <c r="G47" s="235"/>
      <c r="H47" s="233"/>
      <c r="I47" s="233"/>
      <c r="J47" s="2400"/>
      <c r="K47" s="2395"/>
      <c r="L47" s="2410"/>
      <c r="M47" s="2409"/>
      <c r="N47" s="2400"/>
      <c r="O47" s="2400"/>
      <c r="P47" s="2395"/>
      <c r="Q47" s="2413"/>
      <c r="R47" s="2414"/>
      <c r="S47" s="2395"/>
      <c r="T47" s="2395"/>
      <c r="U47" s="1051" t="s">
        <v>1835</v>
      </c>
      <c r="V47" s="198">
        <v>10000000</v>
      </c>
      <c r="W47" s="1047">
        <v>20</v>
      </c>
      <c r="X47" s="1062" t="s">
        <v>91</v>
      </c>
      <c r="Y47" s="2417"/>
      <c r="Z47" s="2418"/>
      <c r="AA47" s="2416"/>
      <c r="AB47" s="2416"/>
      <c r="AC47" s="2416"/>
      <c r="AD47" s="2416"/>
      <c r="AE47" s="2416"/>
      <c r="AF47" s="2416"/>
      <c r="AG47" s="2416"/>
      <c r="AH47" s="2416"/>
      <c r="AI47" s="2416"/>
      <c r="AJ47" s="2416"/>
      <c r="AK47" s="2397"/>
      <c r="AL47" s="2397"/>
      <c r="AM47" s="2416"/>
      <c r="AN47" s="2416"/>
      <c r="AO47" s="2407"/>
      <c r="AP47" s="2407"/>
      <c r="AQ47" s="2400"/>
    </row>
    <row r="48" spans="1:43" ht="51" customHeight="1" x14ac:dyDescent="0.2">
      <c r="A48" s="232"/>
      <c r="B48" s="233"/>
      <c r="C48" s="234"/>
      <c r="D48" s="235"/>
      <c r="E48" s="233"/>
      <c r="F48" s="233"/>
      <c r="G48" s="235"/>
      <c r="H48" s="233"/>
      <c r="I48" s="233"/>
      <c r="J48" s="2400"/>
      <c r="K48" s="2395"/>
      <c r="L48" s="2410"/>
      <c r="M48" s="2409"/>
      <c r="N48" s="2400"/>
      <c r="O48" s="2400"/>
      <c r="P48" s="2395"/>
      <c r="Q48" s="2413"/>
      <c r="R48" s="2414"/>
      <c r="S48" s="2395"/>
      <c r="T48" s="2395" t="s">
        <v>178</v>
      </c>
      <c r="U48" s="1051" t="s">
        <v>179</v>
      </c>
      <c r="V48" s="198">
        <v>17718900</v>
      </c>
      <c r="W48" s="1047">
        <v>20</v>
      </c>
      <c r="X48" s="1062" t="s">
        <v>91</v>
      </c>
      <c r="Y48" s="2417"/>
      <c r="Z48" s="2418"/>
      <c r="AA48" s="2416"/>
      <c r="AB48" s="2416"/>
      <c r="AC48" s="2416"/>
      <c r="AD48" s="2416"/>
      <c r="AE48" s="2416"/>
      <c r="AF48" s="2416"/>
      <c r="AG48" s="2416"/>
      <c r="AH48" s="2416"/>
      <c r="AI48" s="2416"/>
      <c r="AJ48" s="2416"/>
      <c r="AK48" s="2397"/>
      <c r="AL48" s="2397"/>
      <c r="AM48" s="2416"/>
      <c r="AN48" s="2416"/>
      <c r="AO48" s="2407"/>
      <c r="AP48" s="2407"/>
      <c r="AQ48" s="2400"/>
    </row>
    <row r="49" spans="1:43" ht="48" customHeight="1" x14ac:dyDescent="0.2">
      <c r="A49" s="232"/>
      <c r="B49" s="233"/>
      <c r="C49" s="234"/>
      <c r="D49" s="235"/>
      <c r="E49" s="233"/>
      <c r="F49" s="233"/>
      <c r="G49" s="235"/>
      <c r="H49" s="233"/>
      <c r="I49" s="233"/>
      <c r="J49" s="2400"/>
      <c r="K49" s="2395"/>
      <c r="L49" s="2410"/>
      <c r="M49" s="2409"/>
      <c r="N49" s="2400"/>
      <c r="O49" s="2400"/>
      <c r="P49" s="2395"/>
      <c r="Q49" s="2413"/>
      <c r="R49" s="2414"/>
      <c r="S49" s="2395"/>
      <c r="T49" s="2395"/>
      <c r="U49" s="2135" t="s">
        <v>180</v>
      </c>
      <c r="V49" s="198">
        <v>15613500</v>
      </c>
      <c r="W49" s="1047">
        <v>20</v>
      </c>
      <c r="X49" s="1062" t="s">
        <v>91</v>
      </c>
      <c r="Y49" s="2417"/>
      <c r="Z49" s="2418"/>
      <c r="AA49" s="2416"/>
      <c r="AB49" s="2416"/>
      <c r="AC49" s="2416"/>
      <c r="AD49" s="2416"/>
      <c r="AE49" s="2416"/>
      <c r="AF49" s="2416"/>
      <c r="AG49" s="2416"/>
      <c r="AH49" s="2416"/>
      <c r="AI49" s="2416"/>
      <c r="AJ49" s="2416"/>
      <c r="AK49" s="2397"/>
      <c r="AL49" s="2397"/>
      <c r="AM49" s="2416"/>
      <c r="AN49" s="2416"/>
      <c r="AO49" s="2407"/>
      <c r="AP49" s="2407"/>
      <c r="AQ49" s="2400"/>
    </row>
    <row r="50" spans="1:43" ht="49.5" customHeight="1" x14ac:dyDescent="0.2">
      <c r="A50" s="232"/>
      <c r="B50" s="233"/>
      <c r="C50" s="234"/>
      <c r="D50" s="235"/>
      <c r="E50" s="233"/>
      <c r="F50" s="233"/>
      <c r="G50" s="235"/>
      <c r="H50" s="233"/>
      <c r="I50" s="233"/>
      <c r="J50" s="2400"/>
      <c r="K50" s="2395"/>
      <c r="L50" s="2410"/>
      <c r="M50" s="2409"/>
      <c r="N50" s="2400"/>
      <c r="O50" s="2400"/>
      <c r="P50" s="2395"/>
      <c r="Q50" s="2413"/>
      <c r="R50" s="2414"/>
      <c r="S50" s="2395"/>
      <c r="T50" s="2395" t="s">
        <v>181</v>
      </c>
      <c r="U50" s="1052" t="s">
        <v>1838</v>
      </c>
      <c r="V50" s="198">
        <v>20000000</v>
      </c>
      <c r="W50" s="1047">
        <v>20</v>
      </c>
      <c r="X50" s="1062" t="s">
        <v>91</v>
      </c>
      <c r="Y50" s="2417"/>
      <c r="Z50" s="2418"/>
      <c r="AA50" s="2416"/>
      <c r="AB50" s="2416"/>
      <c r="AC50" s="2416"/>
      <c r="AD50" s="2416"/>
      <c r="AE50" s="2416"/>
      <c r="AF50" s="2416"/>
      <c r="AG50" s="2416"/>
      <c r="AH50" s="2416"/>
      <c r="AI50" s="2416"/>
      <c r="AJ50" s="2416"/>
      <c r="AK50" s="2397"/>
      <c r="AL50" s="2397"/>
      <c r="AM50" s="2416"/>
      <c r="AN50" s="2416"/>
      <c r="AO50" s="2407"/>
      <c r="AP50" s="2407"/>
      <c r="AQ50" s="2400"/>
    </row>
    <row r="51" spans="1:43" ht="46.5" customHeight="1" x14ac:dyDescent="0.2">
      <c r="A51" s="232"/>
      <c r="B51" s="233"/>
      <c r="C51" s="234"/>
      <c r="D51" s="235"/>
      <c r="E51" s="233"/>
      <c r="F51" s="233"/>
      <c r="G51" s="235"/>
      <c r="H51" s="233"/>
      <c r="I51" s="233"/>
      <c r="J51" s="2400"/>
      <c r="K51" s="2395"/>
      <c r="L51" s="2410"/>
      <c r="M51" s="2409"/>
      <c r="N51" s="2400"/>
      <c r="O51" s="2400"/>
      <c r="P51" s="2395"/>
      <c r="Q51" s="2413"/>
      <c r="R51" s="2414"/>
      <c r="S51" s="2395"/>
      <c r="T51" s="2395"/>
      <c r="U51" s="1052" t="s">
        <v>1836</v>
      </c>
      <c r="V51" s="198">
        <v>20000000</v>
      </c>
      <c r="W51" s="1047">
        <v>20</v>
      </c>
      <c r="X51" s="1062" t="s">
        <v>91</v>
      </c>
      <c r="Y51" s="2417"/>
      <c r="Z51" s="2418"/>
      <c r="AA51" s="2416"/>
      <c r="AB51" s="2416"/>
      <c r="AC51" s="2416"/>
      <c r="AD51" s="2416"/>
      <c r="AE51" s="2416"/>
      <c r="AF51" s="2416"/>
      <c r="AG51" s="2416"/>
      <c r="AH51" s="2416"/>
      <c r="AI51" s="2416"/>
      <c r="AJ51" s="2416"/>
      <c r="AK51" s="2397"/>
      <c r="AL51" s="2397"/>
      <c r="AM51" s="2416"/>
      <c r="AN51" s="2416"/>
      <c r="AO51" s="2407"/>
      <c r="AP51" s="2407"/>
      <c r="AQ51" s="2400"/>
    </row>
    <row r="52" spans="1:43" ht="39.75" customHeight="1" x14ac:dyDescent="0.2">
      <c r="A52" s="200"/>
      <c r="B52" s="201"/>
      <c r="C52" s="230"/>
      <c r="D52" s="237">
        <v>28</v>
      </c>
      <c r="E52" s="238"/>
      <c r="F52" s="2415" t="s">
        <v>182</v>
      </c>
      <c r="G52" s="2415"/>
      <c r="H52" s="2415"/>
      <c r="I52" s="2415"/>
      <c r="J52" s="2415"/>
      <c r="K52" s="2415"/>
      <c r="L52" s="239"/>
      <c r="M52" s="240"/>
      <c r="N52" s="240"/>
      <c r="O52" s="240"/>
      <c r="P52" s="239"/>
      <c r="Q52" s="241"/>
      <c r="R52" s="242"/>
      <c r="S52" s="243"/>
      <c r="T52" s="243"/>
      <c r="U52" s="2136"/>
      <c r="V52" s="244"/>
      <c r="W52" s="245"/>
      <c r="X52" s="246"/>
      <c r="Y52" s="247"/>
      <c r="Z52" s="248"/>
      <c r="AA52" s="247"/>
      <c r="AB52" s="247"/>
      <c r="AC52" s="247"/>
      <c r="AD52" s="247"/>
      <c r="AE52" s="247"/>
      <c r="AF52" s="247"/>
      <c r="AG52" s="247"/>
      <c r="AH52" s="247"/>
      <c r="AI52" s="247"/>
      <c r="AJ52" s="247"/>
      <c r="AK52" s="247"/>
      <c r="AL52" s="247"/>
      <c r="AM52" s="247"/>
      <c r="AN52" s="247"/>
      <c r="AO52" s="249"/>
      <c r="AP52" s="250"/>
      <c r="AQ52" s="251"/>
    </row>
    <row r="53" spans="1:43" ht="39.75" customHeight="1" x14ac:dyDescent="0.2">
      <c r="A53" s="200"/>
      <c r="B53" s="201"/>
      <c r="C53" s="201"/>
      <c r="D53" s="252"/>
      <c r="E53" s="253"/>
      <c r="F53" s="254"/>
      <c r="G53" s="182">
        <v>87</v>
      </c>
      <c r="H53" s="190" t="s">
        <v>183</v>
      </c>
      <c r="I53" s="190"/>
      <c r="J53" s="190"/>
      <c r="K53" s="190"/>
      <c r="L53" s="183"/>
      <c r="M53" s="184"/>
      <c r="N53" s="255"/>
      <c r="O53" s="255"/>
      <c r="P53" s="183"/>
      <c r="Q53" s="185"/>
      <c r="R53" s="231"/>
      <c r="S53" s="205"/>
      <c r="T53" s="205"/>
      <c r="U53" s="463"/>
      <c r="V53" s="188"/>
      <c r="W53" s="256"/>
      <c r="X53" s="257"/>
      <c r="Y53" s="208"/>
      <c r="Z53" s="209"/>
      <c r="AA53" s="208"/>
      <c r="AB53" s="258"/>
      <c r="AC53" s="258"/>
      <c r="AD53" s="258"/>
      <c r="AE53" s="258"/>
      <c r="AF53" s="258"/>
      <c r="AG53" s="208"/>
      <c r="AH53" s="208"/>
      <c r="AI53" s="208"/>
      <c r="AJ53" s="208"/>
      <c r="AK53" s="208"/>
      <c r="AL53" s="208"/>
      <c r="AM53" s="208"/>
      <c r="AN53" s="208"/>
      <c r="AO53" s="210"/>
      <c r="AP53" s="211"/>
      <c r="AQ53" s="212"/>
    </row>
    <row r="54" spans="1:43" ht="37.5" customHeight="1" x14ac:dyDescent="0.2">
      <c r="A54" s="213"/>
      <c r="D54" s="215"/>
      <c r="G54" s="259"/>
      <c r="H54" s="260"/>
      <c r="I54" s="260"/>
      <c r="J54" s="2408">
        <v>257</v>
      </c>
      <c r="K54" s="2395" t="s">
        <v>184</v>
      </c>
      <c r="L54" s="2395" t="s">
        <v>185</v>
      </c>
      <c r="M54" s="2447">
        <v>1</v>
      </c>
      <c r="N54" s="2448" t="s">
        <v>186</v>
      </c>
      <c r="O54" s="2448" t="s">
        <v>187</v>
      </c>
      <c r="P54" s="2425" t="s">
        <v>188</v>
      </c>
      <c r="Q54" s="2413">
        <f>SUM(V54:V56)/R54</f>
        <v>0.50267043669494182</v>
      </c>
      <c r="R54" s="2428">
        <f>SUM(V54:V61)</f>
        <v>318300000</v>
      </c>
      <c r="S54" s="2403" t="s">
        <v>189</v>
      </c>
      <c r="T54" s="2395" t="s">
        <v>190</v>
      </c>
      <c r="U54" s="2078" t="s">
        <v>1839</v>
      </c>
      <c r="V54" s="261">
        <v>23200000</v>
      </c>
      <c r="W54" s="1050" t="s">
        <v>1282</v>
      </c>
      <c r="X54" s="1060" t="s">
        <v>191</v>
      </c>
      <c r="Y54" s="2442">
        <v>294321</v>
      </c>
      <c r="Z54" s="2439">
        <v>283947</v>
      </c>
      <c r="AA54" s="2421">
        <v>135754</v>
      </c>
      <c r="AB54" s="2424">
        <v>44640</v>
      </c>
      <c r="AC54" s="2424">
        <v>308178</v>
      </c>
      <c r="AD54" s="2424">
        <v>89696</v>
      </c>
      <c r="AE54" s="2424">
        <v>2145</v>
      </c>
      <c r="AF54" s="2424">
        <v>12718</v>
      </c>
      <c r="AG54" s="2439">
        <v>26</v>
      </c>
      <c r="AH54" s="2439">
        <v>37</v>
      </c>
      <c r="AI54" s="2439"/>
      <c r="AJ54" s="2439"/>
      <c r="AK54" s="2397">
        <v>54612</v>
      </c>
      <c r="AL54" s="2439">
        <v>16982</v>
      </c>
      <c r="AM54" s="2439">
        <v>1010</v>
      </c>
      <c r="AN54" s="2439">
        <f>Y54+Z54</f>
        <v>578268</v>
      </c>
      <c r="AO54" s="2431">
        <v>43102</v>
      </c>
      <c r="AP54" s="2431">
        <v>43465</v>
      </c>
      <c r="AQ54" s="2436" t="s">
        <v>149</v>
      </c>
    </row>
    <row r="55" spans="1:43" ht="39.75" customHeight="1" x14ac:dyDescent="0.2">
      <c r="A55" s="213"/>
      <c r="D55" s="215"/>
      <c r="G55" s="215"/>
      <c r="J55" s="2408"/>
      <c r="K55" s="2395"/>
      <c r="L55" s="2395"/>
      <c r="M55" s="2447"/>
      <c r="N55" s="2449"/>
      <c r="O55" s="2449"/>
      <c r="P55" s="2426"/>
      <c r="Q55" s="2413"/>
      <c r="R55" s="2429"/>
      <c r="S55" s="2404"/>
      <c r="T55" s="2395"/>
      <c r="U55" s="2078" t="s">
        <v>1840</v>
      </c>
      <c r="V55" s="261">
        <v>68400000</v>
      </c>
      <c r="W55" s="1050" t="s">
        <v>1282</v>
      </c>
      <c r="X55" s="1060" t="s">
        <v>191</v>
      </c>
      <c r="Y55" s="2443"/>
      <c r="Z55" s="2440"/>
      <c r="AA55" s="2422"/>
      <c r="AB55" s="2424"/>
      <c r="AC55" s="2424"/>
      <c r="AD55" s="2424"/>
      <c r="AE55" s="2424"/>
      <c r="AF55" s="2424"/>
      <c r="AG55" s="2440"/>
      <c r="AH55" s="2440"/>
      <c r="AI55" s="2440"/>
      <c r="AJ55" s="2440"/>
      <c r="AK55" s="2397"/>
      <c r="AL55" s="2440"/>
      <c r="AM55" s="2440"/>
      <c r="AN55" s="2440"/>
      <c r="AO55" s="2432"/>
      <c r="AP55" s="2432"/>
      <c r="AQ55" s="2437"/>
    </row>
    <row r="56" spans="1:43" ht="30.75" customHeight="1" x14ac:dyDescent="0.2">
      <c r="A56" s="213"/>
      <c r="D56" s="215"/>
      <c r="G56" s="215"/>
      <c r="I56" s="262"/>
      <c r="J56" s="2408"/>
      <c r="K56" s="2395"/>
      <c r="L56" s="2395"/>
      <c r="M56" s="2447"/>
      <c r="N56" s="2449"/>
      <c r="O56" s="2449"/>
      <c r="P56" s="2426"/>
      <c r="Q56" s="2413"/>
      <c r="R56" s="2429"/>
      <c r="S56" s="2404"/>
      <c r="T56" s="2395"/>
      <c r="U56" s="2078" t="s">
        <v>1841</v>
      </c>
      <c r="V56" s="261">
        <v>68400000</v>
      </c>
      <c r="W56" s="1050" t="s">
        <v>1282</v>
      </c>
      <c r="X56" s="1060" t="s">
        <v>191</v>
      </c>
      <c r="Y56" s="2443"/>
      <c r="Z56" s="2440"/>
      <c r="AA56" s="2422"/>
      <c r="AB56" s="2424"/>
      <c r="AC56" s="2424"/>
      <c r="AD56" s="2424"/>
      <c r="AE56" s="2424"/>
      <c r="AF56" s="2424"/>
      <c r="AG56" s="2440"/>
      <c r="AH56" s="2440"/>
      <c r="AI56" s="2440"/>
      <c r="AJ56" s="2440"/>
      <c r="AK56" s="2397"/>
      <c r="AL56" s="2440"/>
      <c r="AM56" s="2440"/>
      <c r="AN56" s="2440"/>
      <c r="AO56" s="2432"/>
      <c r="AP56" s="2432"/>
      <c r="AQ56" s="2437"/>
    </row>
    <row r="57" spans="1:43" ht="60" customHeight="1" x14ac:dyDescent="0.2">
      <c r="A57" s="213"/>
      <c r="D57" s="215"/>
      <c r="G57" s="215"/>
      <c r="I57" s="262"/>
      <c r="J57" s="1035">
        <v>258</v>
      </c>
      <c r="K57" s="1033" t="s">
        <v>192</v>
      </c>
      <c r="L57" s="1033" t="s">
        <v>193</v>
      </c>
      <c r="M57" s="1034">
        <v>1</v>
      </c>
      <c r="N57" s="2449"/>
      <c r="O57" s="2449"/>
      <c r="P57" s="2426"/>
      <c r="Q57" s="1040">
        <f>(V57)/R54</f>
        <v>9.3622368834432923E-2</v>
      </c>
      <c r="R57" s="2429"/>
      <c r="S57" s="2404"/>
      <c r="T57" s="2057" t="s">
        <v>194</v>
      </c>
      <c r="U57" s="2076" t="s">
        <v>1842</v>
      </c>
      <c r="V57" s="261">
        <v>29800000</v>
      </c>
      <c r="W57" s="1050" t="s">
        <v>1282</v>
      </c>
      <c r="X57" s="1060" t="s">
        <v>191</v>
      </c>
      <c r="Y57" s="2443"/>
      <c r="Z57" s="2440"/>
      <c r="AA57" s="2422"/>
      <c r="AB57" s="2424"/>
      <c r="AC57" s="2424"/>
      <c r="AD57" s="2424"/>
      <c r="AE57" s="2424"/>
      <c r="AF57" s="2424"/>
      <c r="AG57" s="2440"/>
      <c r="AH57" s="2440"/>
      <c r="AI57" s="2440"/>
      <c r="AJ57" s="2440"/>
      <c r="AK57" s="2397"/>
      <c r="AL57" s="2440"/>
      <c r="AM57" s="2440"/>
      <c r="AN57" s="2440"/>
      <c r="AO57" s="2432"/>
      <c r="AP57" s="2432"/>
      <c r="AQ57" s="2437"/>
    </row>
    <row r="58" spans="1:43" ht="63" customHeight="1" x14ac:dyDescent="0.2">
      <c r="A58" s="213"/>
      <c r="D58" s="215"/>
      <c r="G58" s="215"/>
      <c r="J58" s="263">
        <v>259</v>
      </c>
      <c r="K58" s="25" t="s">
        <v>195</v>
      </c>
      <c r="L58" s="25" t="s">
        <v>196</v>
      </c>
      <c r="M58" s="264">
        <v>1</v>
      </c>
      <c r="N58" s="2449"/>
      <c r="O58" s="2449"/>
      <c r="P58" s="2426"/>
      <c r="Q58" s="265">
        <f>V58/R54</f>
        <v>2.6704366949418787E-2</v>
      </c>
      <c r="R58" s="2429"/>
      <c r="S58" s="2404"/>
      <c r="T58" s="2056" t="s">
        <v>197</v>
      </c>
      <c r="U58" s="2078" t="s">
        <v>1843</v>
      </c>
      <c r="V58" s="261">
        <v>8500000</v>
      </c>
      <c r="W58" s="1050" t="s">
        <v>1282</v>
      </c>
      <c r="X58" s="1060" t="s">
        <v>191</v>
      </c>
      <c r="Y58" s="2443"/>
      <c r="Z58" s="2440"/>
      <c r="AA58" s="2422"/>
      <c r="AB58" s="2424"/>
      <c r="AC58" s="2424"/>
      <c r="AD58" s="2424"/>
      <c r="AE58" s="2424"/>
      <c r="AF58" s="2424"/>
      <c r="AG58" s="2440"/>
      <c r="AH58" s="2440"/>
      <c r="AI58" s="2440"/>
      <c r="AJ58" s="2440"/>
      <c r="AK58" s="2397"/>
      <c r="AL58" s="2440"/>
      <c r="AM58" s="2440"/>
      <c r="AN58" s="2440"/>
      <c r="AO58" s="2432"/>
      <c r="AP58" s="2432"/>
      <c r="AQ58" s="2437"/>
    </row>
    <row r="59" spans="1:43" ht="47.25" customHeight="1" x14ac:dyDescent="0.2">
      <c r="A59" s="213"/>
      <c r="D59" s="215"/>
      <c r="G59" s="215"/>
      <c r="J59" s="263">
        <v>263</v>
      </c>
      <c r="K59" s="25" t="s">
        <v>198</v>
      </c>
      <c r="L59" s="25" t="s">
        <v>199</v>
      </c>
      <c r="M59" s="264">
        <v>1</v>
      </c>
      <c r="N59" s="2449"/>
      <c r="O59" s="2449"/>
      <c r="P59" s="2426"/>
      <c r="Q59" s="265">
        <f>V59/R54</f>
        <v>0.25133521834747091</v>
      </c>
      <c r="R59" s="2429"/>
      <c r="S59" s="2404"/>
      <c r="T59" s="2056" t="s">
        <v>200</v>
      </c>
      <c r="U59" s="2076" t="s">
        <v>201</v>
      </c>
      <c r="V59" s="261">
        <v>80000000</v>
      </c>
      <c r="W59" s="1050" t="s">
        <v>1282</v>
      </c>
      <c r="X59" s="1060" t="s">
        <v>191</v>
      </c>
      <c r="Y59" s="2443"/>
      <c r="Z59" s="2440"/>
      <c r="AA59" s="2422"/>
      <c r="AB59" s="2424"/>
      <c r="AC59" s="2424"/>
      <c r="AD59" s="2424"/>
      <c r="AE59" s="2424"/>
      <c r="AF59" s="2424"/>
      <c r="AG59" s="2440"/>
      <c r="AH59" s="2440"/>
      <c r="AI59" s="2440"/>
      <c r="AJ59" s="2440"/>
      <c r="AK59" s="2397"/>
      <c r="AL59" s="2440"/>
      <c r="AM59" s="2440"/>
      <c r="AN59" s="2440"/>
      <c r="AO59" s="2432"/>
      <c r="AP59" s="2432"/>
      <c r="AQ59" s="2437"/>
    </row>
    <row r="60" spans="1:43" ht="51" customHeight="1" x14ac:dyDescent="0.2">
      <c r="A60" s="213"/>
      <c r="D60" s="215"/>
      <c r="G60" s="215"/>
      <c r="J60" s="2436">
        <v>261</v>
      </c>
      <c r="K60" s="2403" t="s">
        <v>202</v>
      </c>
      <c r="L60" s="2403" t="s">
        <v>203</v>
      </c>
      <c r="M60" s="2419">
        <v>2</v>
      </c>
      <c r="N60" s="2449"/>
      <c r="O60" s="2449"/>
      <c r="P60" s="2426"/>
      <c r="Q60" s="2445">
        <f>(V60+V61)/R54</f>
        <v>0.12566760917373546</v>
      </c>
      <c r="R60" s="2429"/>
      <c r="S60" s="2404"/>
      <c r="T60" s="2403" t="s">
        <v>204</v>
      </c>
      <c r="U60" s="2078" t="s">
        <v>1844</v>
      </c>
      <c r="V60" s="261">
        <v>26400000</v>
      </c>
      <c r="W60" s="1050" t="s">
        <v>1282</v>
      </c>
      <c r="X60" s="1060" t="s">
        <v>191</v>
      </c>
      <c r="Y60" s="2443"/>
      <c r="Z60" s="2440"/>
      <c r="AA60" s="2422"/>
      <c r="AB60" s="2424"/>
      <c r="AC60" s="2424"/>
      <c r="AD60" s="2424"/>
      <c r="AE60" s="2424"/>
      <c r="AF60" s="2424"/>
      <c r="AG60" s="2440"/>
      <c r="AH60" s="2440"/>
      <c r="AI60" s="2440"/>
      <c r="AJ60" s="2440"/>
      <c r="AK60" s="2397"/>
      <c r="AL60" s="2440"/>
      <c r="AM60" s="2440"/>
      <c r="AN60" s="2440"/>
      <c r="AO60" s="2432"/>
      <c r="AP60" s="2432"/>
      <c r="AQ60" s="2437"/>
    </row>
    <row r="61" spans="1:43" ht="35.25" customHeight="1" x14ac:dyDescent="0.2">
      <c r="A61" s="213"/>
      <c r="D61" s="215"/>
      <c r="G61" s="215"/>
      <c r="J61" s="2438"/>
      <c r="K61" s="2405"/>
      <c r="L61" s="2405"/>
      <c r="M61" s="2420"/>
      <c r="N61" s="2450"/>
      <c r="O61" s="2450"/>
      <c r="P61" s="2427"/>
      <c r="Q61" s="2446"/>
      <c r="R61" s="2430"/>
      <c r="S61" s="2405"/>
      <c r="T61" s="2405"/>
      <c r="U61" s="2078" t="s">
        <v>1845</v>
      </c>
      <c r="V61" s="266">
        <v>13600000</v>
      </c>
      <c r="W61" s="1949">
        <v>20</v>
      </c>
      <c r="X61" s="1948" t="s">
        <v>191</v>
      </c>
      <c r="Y61" s="2444"/>
      <c r="Z61" s="2441"/>
      <c r="AA61" s="2423"/>
      <c r="AB61" s="2424"/>
      <c r="AC61" s="2424"/>
      <c r="AD61" s="2424"/>
      <c r="AE61" s="2424"/>
      <c r="AF61" s="2424"/>
      <c r="AG61" s="2441"/>
      <c r="AH61" s="2441"/>
      <c r="AI61" s="2441"/>
      <c r="AJ61" s="2441"/>
      <c r="AK61" s="2397"/>
      <c r="AL61" s="2441"/>
      <c r="AM61" s="2441"/>
      <c r="AN61" s="2441"/>
      <c r="AO61" s="2433"/>
      <c r="AP61" s="2433"/>
      <c r="AQ61" s="2438"/>
    </row>
    <row r="62" spans="1:43" ht="96" customHeight="1" x14ac:dyDescent="0.2">
      <c r="A62" s="193"/>
      <c r="D62" s="195"/>
      <c r="E62" s="2434"/>
      <c r="F62" s="2434"/>
      <c r="G62" s="2435"/>
      <c r="H62" s="2434"/>
      <c r="I62" s="2434"/>
      <c r="J62" s="2400">
        <v>262</v>
      </c>
      <c r="K62" s="2395" t="s">
        <v>205</v>
      </c>
      <c r="L62" s="2395" t="s">
        <v>206</v>
      </c>
      <c r="M62" s="2400">
        <v>1</v>
      </c>
      <c r="N62" s="2450" t="s">
        <v>207</v>
      </c>
      <c r="O62" s="2455" t="s">
        <v>208</v>
      </c>
      <c r="P62" s="2395" t="s">
        <v>209</v>
      </c>
      <c r="Q62" s="2457">
        <v>1</v>
      </c>
      <c r="R62" s="2406">
        <f>SUM(V62:V65)</f>
        <v>30000000</v>
      </c>
      <c r="S62" s="2453" t="s">
        <v>210</v>
      </c>
      <c r="T62" s="2454" t="s">
        <v>211</v>
      </c>
      <c r="U62" s="2137" t="s">
        <v>1846</v>
      </c>
      <c r="V62" s="266">
        <v>6000000</v>
      </c>
      <c r="W62" s="1050" t="s">
        <v>1282</v>
      </c>
      <c r="X62" s="1948" t="s">
        <v>1853</v>
      </c>
      <c r="Y62" s="2416">
        <v>294321</v>
      </c>
      <c r="Z62" s="2418">
        <v>283947</v>
      </c>
      <c r="AA62" s="2416">
        <v>135754</v>
      </c>
      <c r="AB62" s="2420">
        <v>44640</v>
      </c>
      <c r="AC62" s="2420">
        <v>308178</v>
      </c>
      <c r="AD62" s="2420">
        <v>89696</v>
      </c>
      <c r="AE62" s="2420">
        <v>2145</v>
      </c>
      <c r="AF62" s="2420">
        <v>12718</v>
      </c>
      <c r="AG62" s="2416">
        <v>26</v>
      </c>
      <c r="AH62" s="2451">
        <v>37</v>
      </c>
      <c r="AI62" s="2416"/>
      <c r="AJ62" s="2416"/>
      <c r="AK62" s="2416">
        <v>54612</v>
      </c>
      <c r="AL62" s="2416">
        <v>16982</v>
      </c>
      <c r="AM62" s="2416">
        <v>1010</v>
      </c>
      <c r="AN62" s="2416">
        <f>Y62+Z62</f>
        <v>578268</v>
      </c>
      <c r="AO62" s="2407">
        <v>43102</v>
      </c>
      <c r="AP62" s="2407">
        <v>43465</v>
      </c>
      <c r="AQ62" s="2408" t="s">
        <v>212</v>
      </c>
    </row>
    <row r="63" spans="1:43" ht="84" customHeight="1" x14ac:dyDescent="0.2">
      <c r="A63" s="193"/>
      <c r="B63" s="1038"/>
      <c r="C63" s="1038"/>
      <c r="D63" s="1039"/>
      <c r="E63" s="2434"/>
      <c r="F63" s="2434"/>
      <c r="G63" s="2435"/>
      <c r="H63" s="2434"/>
      <c r="I63" s="2434"/>
      <c r="J63" s="2400"/>
      <c r="K63" s="2395"/>
      <c r="L63" s="2395"/>
      <c r="M63" s="2400"/>
      <c r="N63" s="2450"/>
      <c r="O63" s="2455"/>
      <c r="P63" s="2395"/>
      <c r="Q63" s="2457"/>
      <c r="R63" s="2406"/>
      <c r="S63" s="2453"/>
      <c r="T63" s="2454"/>
      <c r="U63" s="2138" t="s">
        <v>1847</v>
      </c>
      <c r="V63" s="266">
        <v>3600000</v>
      </c>
      <c r="W63" s="1050" t="s">
        <v>1282</v>
      </c>
      <c r="X63" s="1061" t="s">
        <v>1853</v>
      </c>
      <c r="Y63" s="2416"/>
      <c r="Z63" s="2418"/>
      <c r="AA63" s="2416"/>
      <c r="AB63" s="2420"/>
      <c r="AC63" s="2420"/>
      <c r="AD63" s="2420"/>
      <c r="AE63" s="2420"/>
      <c r="AF63" s="2420"/>
      <c r="AG63" s="2416"/>
      <c r="AH63" s="2451"/>
      <c r="AI63" s="2416"/>
      <c r="AJ63" s="2416"/>
      <c r="AK63" s="2416"/>
      <c r="AL63" s="2416"/>
      <c r="AM63" s="2416"/>
      <c r="AN63" s="2416"/>
      <c r="AO63" s="2407"/>
      <c r="AP63" s="2407"/>
      <c r="AQ63" s="2408"/>
    </row>
    <row r="64" spans="1:43" ht="52.5" customHeight="1" x14ac:dyDescent="0.2">
      <c r="A64" s="193"/>
      <c r="D64" s="195"/>
      <c r="E64" s="2434"/>
      <c r="F64" s="2434"/>
      <c r="G64" s="2435"/>
      <c r="H64" s="2434"/>
      <c r="I64" s="2434"/>
      <c r="J64" s="2400"/>
      <c r="K64" s="2395"/>
      <c r="L64" s="2395"/>
      <c r="M64" s="2400"/>
      <c r="N64" s="2400"/>
      <c r="O64" s="2456"/>
      <c r="P64" s="2395"/>
      <c r="Q64" s="2457"/>
      <c r="R64" s="2406"/>
      <c r="S64" s="2453"/>
      <c r="T64" s="2454"/>
      <c r="U64" s="2137" t="s">
        <v>1848</v>
      </c>
      <c r="V64" s="266">
        <v>960000</v>
      </c>
      <c r="W64" s="1050" t="s">
        <v>1282</v>
      </c>
      <c r="X64" s="1061" t="s">
        <v>1853</v>
      </c>
      <c r="Y64" s="2416"/>
      <c r="Z64" s="2418"/>
      <c r="AA64" s="2416"/>
      <c r="AB64" s="2416"/>
      <c r="AC64" s="2416"/>
      <c r="AD64" s="2416"/>
      <c r="AE64" s="2416"/>
      <c r="AF64" s="2416"/>
      <c r="AG64" s="2416"/>
      <c r="AH64" s="2451"/>
      <c r="AI64" s="2416"/>
      <c r="AJ64" s="2416"/>
      <c r="AK64" s="2416"/>
      <c r="AL64" s="2416"/>
      <c r="AM64" s="2416"/>
      <c r="AN64" s="2416"/>
      <c r="AO64" s="2407"/>
      <c r="AP64" s="2407"/>
      <c r="AQ64" s="2408"/>
    </row>
    <row r="65" spans="1:43" ht="193.5" customHeight="1" x14ac:dyDescent="0.2">
      <c r="A65" s="193"/>
      <c r="D65" s="195"/>
      <c r="E65" s="2434"/>
      <c r="F65" s="2434"/>
      <c r="G65" s="2435"/>
      <c r="H65" s="2434"/>
      <c r="I65" s="2434"/>
      <c r="J65" s="2400"/>
      <c r="K65" s="2395"/>
      <c r="L65" s="2395"/>
      <c r="M65" s="2400"/>
      <c r="N65" s="2400"/>
      <c r="O65" s="2456"/>
      <c r="P65" s="2395"/>
      <c r="Q65" s="2457"/>
      <c r="R65" s="2406"/>
      <c r="S65" s="2453"/>
      <c r="T65" s="2057" t="s">
        <v>213</v>
      </c>
      <c r="U65" s="2137" t="s">
        <v>1849</v>
      </c>
      <c r="V65" s="266">
        <v>19440000</v>
      </c>
      <c r="W65" s="1050" t="s">
        <v>1282</v>
      </c>
      <c r="X65" s="1061" t="s">
        <v>1853</v>
      </c>
      <c r="Y65" s="2416"/>
      <c r="Z65" s="2418"/>
      <c r="AA65" s="2416"/>
      <c r="AB65" s="2416"/>
      <c r="AC65" s="2416"/>
      <c r="AD65" s="2416"/>
      <c r="AE65" s="2416"/>
      <c r="AF65" s="2416"/>
      <c r="AG65" s="2416"/>
      <c r="AH65" s="2451"/>
      <c r="AI65" s="2416"/>
      <c r="AJ65" s="2416"/>
      <c r="AK65" s="2416"/>
      <c r="AL65" s="2416"/>
      <c r="AM65" s="2416"/>
      <c r="AN65" s="2416"/>
      <c r="AO65" s="2407"/>
      <c r="AP65" s="2407"/>
      <c r="AQ65" s="2408"/>
    </row>
    <row r="66" spans="1:43" ht="65.25" customHeight="1" x14ac:dyDescent="0.2">
      <c r="A66" s="193"/>
      <c r="D66" s="195"/>
      <c r="E66" s="194"/>
      <c r="F66" s="194"/>
      <c r="G66" s="195"/>
      <c r="H66" s="194"/>
      <c r="I66" s="194"/>
      <c r="J66" s="2400">
        <v>264</v>
      </c>
      <c r="K66" s="2395" t="s">
        <v>214</v>
      </c>
      <c r="L66" s="2395" t="s">
        <v>215</v>
      </c>
      <c r="M66" s="2400">
        <v>1</v>
      </c>
      <c r="N66" s="2452" t="s">
        <v>1854</v>
      </c>
      <c r="O66" s="2400" t="s">
        <v>216</v>
      </c>
      <c r="P66" s="2405" t="s">
        <v>217</v>
      </c>
      <c r="Q66" s="2465">
        <v>1</v>
      </c>
      <c r="R66" s="2430">
        <f>SUM(V66:V68)</f>
        <v>50000000</v>
      </c>
      <c r="S66" s="2395" t="s">
        <v>218</v>
      </c>
      <c r="T66" s="2395" t="s">
        <v>219</v>
      </c>
      <c r="U66" s="2139" t="s">
        <v>1850</v>
      </c>
      <c r="V66" s="261">
        <v>10000000</v>
      </c>
      <c r="W66" s="1050" t="s">
        <v>1282</v>
      </c>
      <c r="X66" s="1061" t="s">
        <v>1853</v>
      </c>
      <c r="Y66" s="2420">
        <v>294321</v>
      </c>
      <c r="Z66" s="2458">
        <v>283947</v>
      </c>
      <c r="AA66" s="2420">
        <v>135754</v>
      </c>
      <c r="AB66" s="2420">
        <v>44640</v>
      </c>
      <c r="AC66" s="2420">
        <v>308178</v>
      </c>
      <c r="AD66" s="2420">
        <v>89696</v>
      </c>
      <c r="AE66" s="2420">
        <v>2145</v>
      </c>
      <c r="AF66" s="2420">
        <v>12718</v>
      </c>
      <c r="AG66" s="2420">
        <v>26</v>
      </c>
      <c r="AH66" s="2416">
        <v>37</v>
      </c>
      <c r="AI66" s="2416"/>
      <c r="AJ66" s="2416"/>
      <c r="AK66" s="2416">
        <v>54612</v>
      </c>
      <c r="AL66" s="2416">
        <v>16982</v>
      </c>
      <c r="AM66" s="2416">
        <v>1010</v>
      </c>
      <c r="AN66" s="2416">
        <f>+Y66+Z66</f>
        <v>578268</v>
      </c>
      <c r="AO66" s="2407">
        <v>43102</v>
      </c>
      <c r="AP66" s="2407">
        <v>43465</v>
      </c>
      <c r="AQ66" s="2408" t="s">
        <v>149</v>
      </c>
    </row>
    <row r="67" spans="1:43" ht="61.5" customHeight="1" x14ac:dyDescent="0.2">
      <c r="A67" s="193"/>
      <c r="D67" s="195"/>
      <c r="E67" s="194"/>
      <c r="F67" s="194"/>
      <c r="G67" s="195"/>
      <c r="H67" s="194"/>
      <c r="I67" s="194"/>
      <c r="J67" s="2400"/>
      <c r="K67" s="2395"/>
      <c r="L67" s="2395"/>
      <c r="M67" s="2400"/>
      <c r="N67" s="2452"/>
      <c r="O67" s="2400"/>
      <c r="P67" s="2395"/>
      <c r="Q67" s="2465"/>
      <c r="R67" s="2406"/>
      <c r="S67" s="2395"/>
      <c r="T67" s="2395"/>
      <c r="U67" s="2140" t="s">
        <v>1851</v>
      </c>
      <c r="V67" s="261">
        <v>10000000</v>
      </c>
      <c r="W67" s="1050" t="s">
        <v>1282</v>
      </c>
      <c r="X67" s="1061" t="s">
        <v>1853</v>
      </c>
      <c r="Y67" s="2416"/>
      <c r="Z67" s="2459"/>
      <c r="AA67" s="2416"/>
      <c r="AB67" s="2416"/>
      <c r="AC67" s="2416"/>
      <c r="AD67" s="2416"/>
      <c r="AE67" s="2416"/>
      <c r="AF67" s="2416"/>
      <c r="AG67" s="2416"/>
      <c r="AH67" s="2416"/>
      <c r="AI67" s="2416"/>
      <c r="AJ67" s="2416"/>
      <c r="AK67" s="2416"/>
      <c r="AL67" s="2416"/>
      <c r="AM67" s="2416"/>
      <c r="AN67" s="2416"/>
      <c r="AO67" s="2407"/>
      <c r="AP67" s="2407"/>
      <c r="AQ67" s="2408"/>
    </row>
    <row r="68" spans="1:43" ht="30.75" customHeight="1" x14ac:dyDescent="0.2">
      <c r="A68" s="193"/>
      <c r="D68" s="195"/>
      <c r="E68" s="194"/>
      <c r="F68" s="194"/>
      <c r="G68" s="195"/>
      <c r="H68" s="194"/>
      <c r="I68" s="194"/>
      <c r="J68" s="2400"/>
      <c r="K68" s="2395"/>
      <c r="L68" s="2395"/>
      <c r="M68" s="2400"/>
      <c r="N68" s="2452"/>
      <c r="O68" s="2400"/>
      <c r="P68" s="2395"/>
      <c r="Q68" s="2465"/>
      <c r="R68" s="2406"/>
      <c r="S68" s="2395"/>
      <c r="T68" s="2395"/>
      <c r="U68" s="2141" t="s">
        <v>1852</v>
      </c>
      <c r="V68" s="261">
        <v>30000000</v>
      </c>
      <c r="W68" s="1050" t="s">
        <v>1282</v>
      </c>
      <c r="X68" s="1061" t="s">
        <v>1853</v>
      </c>
      <c r="Y68" s="2416"/>
      <c r="Z68" s="2459"/>
      <c r="AA68" s="2416"/>
      <c r="AB68" s="2416"/>
      <c r="AC68" s="2416"/>
      <c r="AD68" s="2416"/>
      <c r="AE68" s="2416"/>
      <c r="AF68" s="2416"/>
      <c r="AG68" s="2416"/>
      <c r="AH68" s="2416"/>
      <c r="AI68" s="2416"/>
      <c r="AJ68" s="2416"/>
      <c r="AK68" s="2416"/>
      <c r="AL68" s="2416"/>
      <c r="AM68" s="2416"/>
      <c r="AN68" s="2416"/>
      <c r="AO68" s="2407"/>
      <c r="AP68" s="2407"/>
      <c r="AQ68" s="2408"/>
    </row>
    <row r="69" spans="1:43" ht="69" customHeight="1" x14ac:dyDescent="0.2">
      <c r="A69" s="2466"/>
      <c r="B69" s="2467"/>
      <c r="C69" s="2467"/>
      <c r="D69" s="2468"/>
      <c r="E69" s="2467"/>
      <c r="F69" s="2467"/>
      <c r="G69" s="2468"/>
      <c r="H69" s="2469"/>
      <c r="I69" s="2469"/>
      <c r="J69" s="2408">
        <v>265</v>
      </c>
      <c r="K69" s="2395" t="s">
        <v>220</v>
      </c>
      <c r="L69" s="2453" t="s">
        <v>221</v>
      </c>
      <c r="M69" s="2416">
        <v>1</v>
      </c>
      <c r="N69" s="2400" t="s">
        <v>222</v>
      </c>
      <c r="O69" s="2400" t="s">
        <v>223</v>
      </c>
      <c r="P69" s="2460" t="s">
        <v>224</v>
      </c>
      <c r="Q69" s="2461">
        <v>1</v>
      </c>
      <c r="R69" s="2479">
        <f>SUM(V69:V82)</f>
        <v>400000000</v>
      </c>
      <c r="S69" s="2453" t="s">
        <v>225</v>
      </c>
      <c r="T69" s="2395" t="s">
        <v>1859</v>
      </c>
      <c r="U69" s="2078" t="s">
        <v>1855</v>
      </c>
      <c r="V69" s="261">
        <v>18000000</v>
      </c>
      <c r="W69" s="1050" t="s">
        <v>1282</v>
      </c>
      <c r="X69" s="1049" t="s">
        <v>79</v>
      </c>
      <c r="Y69" s="2462">
        <v>294321</v>
      </c>
      <c r="Z69" s="2476">
        <v>283947</v>
      </c>
      <c r="AA69" s="2462">
        <v>135754</v>
      </c>
      <c r="AB69" s="2462">
        <v>44640</v>
      </c>
      <c r="AC69" s="2462">
        <v>308178</v>
      </c>
      <c r="AD69" s="2462">
        <v>89696</v>
      </c>
      <c r="AE69" s="2462">
        <v>2145</v>
      </c>
      <c r="AF69" s="2462">
        <v>12718</v>
      </c>
      <c r="AG69" s="2462">
        <v>26</v>
      </c>
      <c r="AH69" s="2462">
        <v>37</v>
      </c>
      <c r="AI69" s="2462"/>
      <c r="AJ69" s="2462"/>
      <c r="AK69" s="2462">
        <v>54612</v>
      </c>
      <c r="AL69" s="2462">
        <v>16982</v>
      </c>
      <c r="AM69" s="2462">
        <v>1010</v>
      </c>
      <c r="AN69" s="2462">
        <f>+Y69+Z69</f>
        <v>578268</v>
      </c>
      <c r="AO69" s="2407">
        <v>43102</v>
      </c>
      <c r="AP69" s="2407">
        <v>43465</v>
      </c>
      <c r="AQ69" s="2408" t="s">
        <v>212</v>
      </c>
    </row>
    <row r="70" spans="1:43" ht="104.25" customHeight="1" x14ac:dyDescent="0.2">
      <c r="A70" s="2466"/>
      <c r="B70" s="2467"/>
      <c r="C70" s="2467"/>
      <c r="D70" s="2468"/>
      <c r="E70" s="2467"/>
      <c r="F70" s="2467"/>
      <c r="G70" s="2468"/>
      <c r="H70" s="2469"/>
      <c r="I70" s="2469"/>
      <c r="J70" s="2408"/>
      <c r="K70" s="2395"/>
      <c r="L70" s="2453"/>
      <c r="M70" s="2416"/>
      <c r="N70" s="2400"/>
      <c r="O70" s="2400"/>
      <c r="P70" s="2460"/>
      <c r="Q70" s="2461"/>
      <c r="R70" s="2479"/>
      <c r="S70" s="2453"/>
      <c r="T70" s="2395"/>
      <c r="U70" s="2078" t="s">
        <v>226</v>
      </c>
      <c r="V70" s="261">
        <v>55440000</v>
      </c>
      <c r="W70" s="1050" t="s">
        <v>1282</v>
      </c>
      <c r="X70" s="1049" t="s">
        <v>79</v>
      </c>
      <c r="Y70" s="2463"/>
      <c r="Z70" s="2477"/>
      <c r="AA70" s="2463"/>
      <c r="AB70" s="2463"/>
      <c r="AC70" s="2463"/>
      <c r="AD70" s="2463"/>
      <c r="AE70" s="2463"/>
      <c r="AF70" s="2463"/>
      <c r="AG70" s="2463"/>
      <c r="AH70" s="2463"/>
      <c r="AI70" s="2463"/>
      <c r="AJ70" s="2463"/>
      <c r="AK70" s="2463"/>
      <c r="AL70" s="2463"/>
      <c r="AM70" s="2463"/>
      <c r="AN70" s="2463"/>
      <c r="AO70" s="2407"/>
      <c r="AP70" s="2407"/>
      <c r="AQ70" s="2408"/>
    </row>
    <row r="71" spans="1:43" ht="62.25" customHeight="1" x14ac:dyDescent="0.2">
      <c r="A71" s="2466"/>
      <c r="B71" s="2467"/>
      <c r="C71" s="2467"/>
      <c r="D71" s="2468"/>
      <c r="E71" s="2467"/>
      <c r="F71" s="2467"/>
      <c r="G71" s="2468"/>
      <c r="H71" s="2469"/>
      <c r="I71" s="2469"/>
      <c r="J71" s="2408"/>
      <c r="K71" s="2395"/>
      <c r="L71" s="2453"/>
      <c r="M71" s="2416"/>
      <c r="N71" s="2400"/>
      <c r="O71" s="2400"/>
      <c r="P71" s="2460"/>
      <c r="Q71" s="2461"/>
      <c r="R71" s="2479"/>
      <c r="S71" s="2453"/>
      <c r="T71" s="2395"/>
      <c r="U71" s="1571" t="s">
        <v>227</v>
      </c>
      <c r="V71" s="261">
        <v>92400000</v>
      </c>
      <c r="W71" s="1050" t="s">
        <v>1282</v>
      </c>
      <c r="X71" s="1049" t="s">
        <v>79</v>
      </c>
      <c r="Y71" s="2463"/>
      <c r="Z71" s="2477"/>
      <c r="AA71" s="2463"/>
      <c r="AB71" s="2463"/>
      <c r="AC71" s="2463"/>
      <c r="AD71" s="2463"/>
      <c r="AE71" s="2463"/>
      <c r="AF71" s="2463"/>
      <c r="AG71" s="2463"/>
      <c r="AH71" s="2463"/>
      <c r="AI71" s="2463"/>
      <c r="AJ71" s="2463"/>
      <c r="AK71" s="2463"/>
      <c r="AL71" s="2463"/>
      <c r="AM71" s="2463"/>
      <c r="AN71" s="2463"/>
      <c r="AO71" s="2407"/>
      <c r="AP71" s="2407"/>
      <c r="AQ71" s="2408"/>
    </row>
    <row r="72" spans="1:43" ht="48" customHeight="1" x14ac:dyDescent="0.2">
      <c r="A72" s="2466"/>
      <c r="B72" s="2467"/>
      <c r="C72" s="2467"/>
      <c r="D72" s="2468"/>
      <c r="E72" s="2467"/>
      <c r="F72" s="2467"/>
      <c r="G72" s="2468"/>
      <c r="H72" s="2469"/>
      <c r="I72" s="2469"/>
      <c r="J72" s="2408"/>
      <c r="K72" s="2395"/>
      <c r="L72" s="2453"/>
      <c r="M72" s="2416"/>
      <c r="N72" s="2400"/>
      <c r="O72" s="2400"/>
      <c r="P72" s="2460"/>
      <c r="Q72" s="2461"/>
      <c r="R72" s="2479"/>
      <c r="S72" s="2453"/>
      <c r="T72" s="2395"/>
      <c r="U72" s="1571" t="s">
        <v>1860</v>
      </c>
      <c r="V72" s="261">
        <v>5760000</v>
      </c>
      <c r="W72" s="1050" t="s">
        <v>1282</v>
      </c>
      <c r="X72" s="1049" t="s">
        <v>79</v>
      </c>
      <c r="Y72" s="2463"/>
      <c r="Z72" s="2477"/>
      <c r="AA72" s="2463"/>
      <c r="AB72" s="2463"/>
      <c r="AC72" s="2463"/>
      <c r="AD72" s="2463"/>
      <c r="AE72" s="2463"/>
      <c r="AF72" s="2463"/>
      <c r="AG72" s="2463"/>
      <c r="AH72" s="2463"/>
      <c r="AI72" s="2463"/>
      <c r="AJ72" s="2463"/>
      <c r="AK72" s="2463"/>
      <c r="AL72" s="2463"/>
      <c r="AM72" s="2463"/>
      <c r="AN72" s="2463"/>
      <c r="AO72" s="2407"/>
      <c r="AP72" s="2407"/>
      <c r="AQ72" s="2408"/>
    </row>
    <row r="73" spans="1:43" ht="41.25" customHeight="1" x14ac:dyDescent="0.2">
      <c r="A73" s="2466"/>
      <c r="B73" s="2467"/>
      <c r="C73" s="2467"/>
      <c r="D73" s="2468"/>
      <c r="E73" s="2467"/>
      <c r="F73" s="2467"/>
      <c r="G73" s="2468"/>
      <c r="H73" s="2469"/>
      <c r="I73" s="2469"/>
      <c r="J73" s="2408"/>
      <c r="K73" s="2395"/>
      <c r="L73" s="2453"/>
      <c r="M73" s="2416"/>
      <c r="N73" s="2400"/>
      <c r="O73" s="2400"/>
      <c r="P73" s="2460"/>
      <c r="Q73" s="2461"/>
      <c r="R73" s="2479"/>
      <c r="S73" s="2453"/>
      <c r="T73" s="2395"/>
      <c r="U73" s="1571" t="s">
        <v>1861</v>
      </c>
      <c r="V73" s="261">
        <v>5760000</v>
      </c>
      <c r="W73" s="1050" t="s">
        <v>1282</v>
      </c>
      <c r="X73" s="1049" t="s">
        <v>79</v>
      </c>
      <c r="Y73" s="2463"/>
      <c r="Z73" s="2477"/>
      <c r="AA73" s="2463"/>
      <c r="AB73" s="2463"/>
      <c r="AC73" s="2463"/>
      <c r="AD73" s="2463"/>
      <c r="AE73" s="2463"/>
      <c r="AF73" s="2463"/>
      <c r="AG73" s="2463"/>
      <c r="AH73" s="2463"/>
      <c r="AI73" s="2463"/>
      <c r="AJ73" s="2463"/>
      <c r="AK73" s="2463"/>
      <c r="AL73" s="2463"/>
      <c r="AM73" s="2463"/>
      <c r="AN73" s="2463"/>
      <c r="AO73" s="2407"/>
      <c r="AP73" s="2407"/>
      <c r="AQ73" s="2408"/>
    </row>
    <row r="74" spans="1:43" ht="42" customHeight="1" x14ac:dyDescent="0.2">
      <c r="A74" s="2466"/>
      <c r="B74" s="2467"/>
      <c r="C74" s="2467"/>
      <c r="D74" s="2468"/>
      <c r="E74" s="2467"/>
      <c r="F74" s="2467"/>
      <c r="G74" s="2468"/>
      <c r="H74" s="2469"/>
      <c r="I74" s="2469"/>
      <c r="J74" s="2408"/>
      <c r="K74" s="2395"/>
      <c r="L74" s="2453"/>
      <c r="M74" s="2416"/>
      <c r="N74" s="2400"/>
      <c r="O74" s="2400"/>
      <c r="P74" s="2460"/>
      <c r="Q74" s="2461"/>
      <c r="R74" s="2479"/>
      <c r="S74" s="2453"/>
      <c r="T74" s="2395"/>
      <c r="U74" s="1571" t="s">
        <v>1862</v>
      </c>
      <c r="V74" s="261">
        <v>14410000</v>
      </c>
      <c r="W74" s="1050">
        <v>20</v>
      </c>
      <c r="X74" s="1049" t="s">
        <v>79</v>
      </c>
      <c r="Y74" s="2463"/>
      <c r="Z74" s="2477"/>
      <c r="AA74" s="2463"/>
      <c r="AB74" s="2463"/>
      <c r="AC74" s="2463"/>
      <c r="AD74" s="2463"/>
      <c r="AE74" s="2463"/>
      <c r="AF74" s="2463"/>
      <c r="AG74" s="2463"/>
      <c r="AH74" s="2463"/>
      <c r="AI74" s="2463"/>
      <c r="AJ74" s="2463"/>
      <c r="AK74" s="2463"/>
      <c r="AL74" s="2463"/>
      <c r="AM74" s="2463"/>
      <c r="AN74" s="2463"/>
      <c r="AO74" s="2407"/>
      <c r="AP74" s="2407"/>
      <c r="AQ74" s="2408"/>
    </row>
    <row r="75" spans="1:43" ht="39.75" customHeight="1" x14ac:dyDescent="0.2">
      <c r="A75" s="2466"/>
      <c r="B75" s="2467"/>
      <c r="C75" s="2467"/>
      <c r="D75" s="2468"/>
      <c r="E75" s="2467"/>
      <c r="F75" s="2467"/>
      <c r="G75" s="2468"/>
      <c r="H75" s="2469"/>
      <c r="I75" s="2469"/>
      <c r="J75" s="2408"/>
      <c r="K75" s="2395"/>
      <c r="L75" s="2453"/>
      <c r="M75" s="2416"/>
      <c r="N75" s="2400"/>
      <c r="O75" s="2400"/>
      <c r="P75" s="2460"/>
      <c r="Q75" s="2461"/>
      <c r="R75" s="2479"/>
      <c r="S75" s="2453"/>
      <c r="T75" s="2395" t="s">
        <v>228</v>
      </c>
      <c r="U75" s="2078" t="s">
        <v>229</v>
      </c>
      <c r="V75" s="261">
        <v>8500000</v>
      </c>
      <c r="W75" s="1050">
        <v>20</v>
      </c>
      <c r="X75" s="1049" t="s">
        <v>79</v>
      </c>
      <c r="Y75" s="2463"/>
      <c r="Z75" s="2477"/>
      <c r="AA75" s="2463"/>
      <c r="AB75" s="2463"/>
      <c r="AC75" s="2463"/>
      <c r="AD75" s="2463"/>
      <c r="AE75" s="2463"/>
      <c r="AF75" s="2463"/>
      <c r="AG75" s="2463"/>
      <c r="AH75" s="2463"/>
      <c r="AI75" s="2463"/>
      <c r="AJ75" s="2463"/>
      <c r="AK75" s="2463"/>
      <c r="AL75" s="2463"/>
      <c r="AM75" s="2463"/>
      <c r="AN75" s="2463"/>
      <c r="AO75" s="2407"/>
      <c r="AP75" s="2407"/>
      <c r="AQ75" s="2408"/>
    </row>
    <row r="76" spans="1:43" ht="28.5" customHeight="1" x14ac:dyDescent="0.2">
      <c r="A76" s="2466"/>
      <c r="B76" s="2467"/>
      <c r="C76" s="2467"/>
      <c r="D76" s="2468"/>
      <c r="E76" s="2467"/>
      <c r="F76" s="2467"/>
      <c r="G76" s="2468"/>
      <c r="H76" s="2469"/>
      <c r="I76" s="2469"/>
      <c r="J76" s="2408"/>
      <c r="K76" s="2395"/>
      <c r="L76" s="2453"/>
      <c r="M76" s="2416"/>
      <c r="N76" s="2400"/>
      <c r="O76" s="2400"/>
      <c r="P76" s="2460"/>
      <c r="Q76" s="2461"/>
      <c r="R76" s="2479"/>
      <c r="S76" s="2453"/>
      <c r="T76" s="2395"/>
      <c r="U76" s="2078" t="s">
        <v>230</v>
      </c>
      <c r="V76" s="261">
        <v>6500000</v>
      </c>
      <c r="W76" s="1050">
        <v>20</v>
      </c>
      <c r="X76" s="1049" t="s">
        <v>79</v>
      </c>
      <c r="Y76" s="2463"/>
      <c r="Z76" s="2477"/>
      <c r="AA76" s="2463"/>
      <c r="AB76" s="2463"/>
      <c r="AC76" s="2463"/>
      <c r="AD76" s="2463"/>
      <c r="AE76" s="2463"/>
      <c r="AF76" s="2463"/>
      <c r="AG76" s="2463"/>
      <c r="AH76" s="2463"/>
      <c r="AI76" s="2463"/>
      <c r="AJ76" s="2463"/>
      <c r="AK76" s="2463"/>
      <c r="AL76" s="2463"/>
      <c r="AM76" s="2463"/>
      <c r="AN76" s="2463"/>
      <c r="AO76" s="2407"/>
      <c r="AP76" s="2407"/>
      <c r="AQ76" s="2408"/>
    </row>
    <row r="77" spans="1:43" ht="30.75" customHeight="1" x14ac:dyDescent="0.2">
      <c r="A77" s="2466"/>
      <c r="B77" s="2467"/>
      <c r="C77" s="2467"/>
      <c r="D77" s="2468"/>
      <c r="E77" s="2467"/>
      <c r="F77" s="2467"/>
      <c r="G77" s="2468"/>
      <c r="H77" s="2469"/>
      <c r="I77" s="2469"/>
      <c r="J77" s="2408"/>
      <c r="K77" s="2395"/>
      <c r="L77" s="2453"/>
      <c r="M77" s="2416"/>
      <c r="N77" s="2400"/>
      <c r="O77" s="2400"/>
      <c r="P77" s="2460"/>
      <c r="Q77" s="2461"/>
      <c r="R77" s="2479"/>
      <c r="S77" s="2453"/>
      <c r="T77" s="2395"/>
      <c r="U77" s="2078" t="s">
        <v>231</v>
      </c>
      <c r="V77" s="261">
        <v>18000000</v>
      </c>
      <c r="W77" s="1050">
        <v>20</v>
      </c>
      <c r="X77" s="1049" t="s">
        <v>79</v>
      </c>
      <c r="Y77" s="2463"/>
      <c r="Z77" s="2477"/>
      <c r="AA77" s="2463"/>
      <c r="AB77" s="2463"/>
      <c r="AC77" s="2463"/>
      <c r="AD77" s="2463"/>
      <c r="AE77" s="2463"/>
      <c r="AF77" s="2463"/>
      <c r="AG77" s="2463"/>
      <c r="AH77" s="2463"/>
      <c r="AI77" s="2463"/>
      <c r="AJ77" s="2463"/>
      <c r="AK77" s="2463"/>
      <c r="AL77" s="2463"/>
      <c r="AM77" s="2463"/>
      <c r="AN77" s="2463"/>
      <c r="AO77" s="2407"/>
      <c r="AP77" s="2407"/>
      <c r="AQ77" s="2408"/>
    </row>
    <row r="78" spans="1:43" ht="157.5" customHeight="1" x14ac:dyDescent="0.2">
      <c r="A78" s="2466"/>
      <c r="B78" s="2467"/>
      <c r="C78" s="2467"/>
      <c r="D78" s="2468"/>
      <c r="E78" s="2467"/>
      <c r="F78" s="2467"/>
      <c r="G78" s="2468"/>
      <c r="H78" s="2469"/>
      <c r="I78" s="2469"/>
      <c r="J78" s="2408"/>
      <c r="K78" s="2395"/>
      <c r="L78" s="2453"/>
      <c r="M78" s="2416"/>
      <c r="N78" s="2400"/>
      <c r="O78" s="2400"/>
      <c r="P78" s="2460"/>
      <c r="Q78" s="2461"/>
      <c r="R78" s="2479"/>
      <c r="S78" s="2453"/>
      <c r="T78" s="2395" t="s">
        <v>232</v>
      </c>
      <c r="U78" s="1571" t="s">
        <v>1856</v>
      </c>
      <c r="V78" s="261">
        <v>76230000</v>
      </c>
      <c r="W78" s="1050" t="s">
        <v>1282</v>
      </c>
      <c r="X78" s="1049" t="s">
        <v>79</v>
      </c>
      <c r="Y78" s="2463"/>
      <c r="Z78" s="2477"/>
      <c r="AA78" s="2463"/>
      <c r="AB78" s="2463"/>
      <c r="AC78" s="2463"/>
      <c r="AD78" s="2463"/>
      <c r="AE78" s="2463"/>
      <c r="AF78" s="2463"/>
      <c r="AG78" s="2463"/>
      <c r="AH78" s="2463"/>
      <c r="AI78" s="2463"/>
      <c r="AJ78" s="2463"/>
      <c r="AK78" s="2463"/>
      <c r="AL78" s="2463"/>
      <c r="AM78" s="2463"/>
      <c r="AN78" s="2463"/>
      <c r="AO78" s="2407"/>
      <c r="AP78" s="2407"/>
      <c r="AQ78" s="2408"/>
    </row>
    <row r="79" spans="1:43" ht="65.25" customHeight="1" x14ac:dyDescent="0.2">
      <c r="A79" s="2466"/>
      <c r="B79" s="2467"/>
      <c r="C79" s="2467"/>
      <c r="D79" s="2468"/>
      <c r="E79" s="2467"/>
      <c r="F79" s="2467"/>
      <c r="G79" s="2468"/>
      <c r="H79" s="2469"/>
      <c r="I79" s="2469"/>
      <c r="J79" s="2408"/>
      <c r="K79" s="2395"/>
      <c r="L79" s="2453"/>
      <c r="M79" s="2416"/>
      <c r="N79" s="2400"/>
      <c r="O79" s="2400"/>
      <c r="P79" s="2460"/>
      <c r="Q79" s="2461"/>
      <c r="R79" s="2479"/>
      <c r="S79" s="2453"/>
      <c r="T79" s="2395"/>
      <c r="U79" s="1571" t="s">
        <v>1857</v>
      </c>
      <c r="V79" s="261">
        <v>19800000</v>
      </c>
      <c r="W79" s="1050" t="s">
        <v>1282</v>
      </c>
      <c r="X79" s="1049" t="s">
        <v>79</v>
      </c>
      <c r="Y79" s="2463"/>
      <c r="Z79" s="2477"/>
      <c r="AA79" s="2463"/>
      <c r="AB79" s="2463"/>
      <c r="AC79" s="2463"/>
      <c r="AD79" s="2463"/>
      <c r="AE79" s="2463"/>
      <c r="AF79" s="2463"/>
      <c r="AG79" s="2463"/>
      <c r="AH79" s="2463"/>
      <c r="AI79" s="2463"/>
      <c r="AJ79" s="2463"/>
      <c r="AK79" s="2463"/>
      <c r="AL79" s="2463"/>
      <c r="AM79" s="2463"/>
      <c r="AN79" s="2463"/>
      <c r="AO79" s="2407"/>
      <c r="AP79" s="2407"/>
      <c r="AQ79" s="2408"/>
    </row>
    <row r="80" spans="1:43" ht="119.25" customHeight="1" x14ac:dyDescent="0.2">
      <c r="A80" s="2466"/>
      <c r="B80" s="2467"/>
      <c r="C80" s="2467"/>
      <c r="D80" s="2468"/>
      <c r="E80" s="2467"/>
      <c r="F80" s="2467"/>
      <c r="G80" s="2468"/>
      <c r="H80" s="2469"/>
      <c r="I80" s="2469"/>
      <c r="J80" s="2408"/>
      <c r="K80" s="2395"/>
      <c r="L80" s="2453"/>
      <c r="M80" s="2416"/>
      <c r="N80" s="2400"/>
      <c r="O80" s="2400"/>
      <c r="P80" s="2460"/>
      <c r="Q80" s="2461"/>
      <c r="R80" s="2479"/>
      <c r="S80" s="2453"/>
      <c r="T80" s="2395"/>
      <c r="U80" s="1571" t="s">
        <v>1858</v>
      </c>
      <c r="V80" s="261">
        <v>72600000</v>
      </c>
      <c r="W80" s="1949" t="s">
        <v>1282</v>
      </c>
      <c r="X80" s="1948" t="s">
        <v>79</v>
      </c>
      <c r="Y80" s="2463"/>
      <c r="Z80" s="2477"/>
      <c r="AA80" s="2463"/>
      <c r="AB80" s="2463"/>
      <c r="AC80" s="2463"/>
      <c r="AD80" s="2463"/>
      <c r="AE80" s="2463"/>
      <c r="AF80" s="2463"/>
      <c r="AG80" s="2463"/>
      <c r="AH80" s="2463"/>
      <c r="AI80" s="2463"/>
      <c r="AJ80" s="2463"/>
      <c r="AK80" s="2463"/>
      <c r="AL80" s="2463"/>
      <c r="AM80" s="2463"/>
      <c r="AN80" s="2463"/>
      <c r="AO80" s="2407"/>
      <c r="AP80" s="2407"/>
      <c r="AQ80" s="2408"/>
    </row>
    <row r="81" spans="1:43" ht="74.25" customHeight="1" x14ac:dyDescent="0.2">
      <c r="A81" s="2466"/>
      <c r="B81" s="2467"/>
      <c r="C81" s="2467"/>
      <c r="D81" s="2468"/>
      <c r="E81" s="2467"/>
      <c r="F81" s="2467"/>
      <c r="G81" s="2468"/>
      <c r="H81" s="2469"/>
      <c r="I81" s="2469"/>
      <c r="J81" s="2408"/>
      <c r="K81" s="2395"/>
      <c r="L81" s="2453"/>
      <c r="M81" s="2416"/>
      <c r="N81" s="2400"/>
      <c r="O81" s="2400"/>
      <c r="P81" s="2460"/>
      <c r="Q81" s="2461"/>
      <c r="R81" s="2479"/>
      <c r="S81" s="2453"/>
      <c r="T81" s="2395"/>
      <c r="U81" s="1571" t="s">
        <v>2296</v>
      </c>
      <c r="V81" s="261">
        <v>2100000</v>
      </c>
      <c r="W81" s="1949" t="s">
        <v>1282</v>
      </c>
      <c r="X81" s="1948" t="s">
        <v>79</v>
      </c>
      <c r="Y81" s="2463"/>
      <c r="Z81" s="2477"/>
      <c r="AA81" s="2463"/>
      <c r="AB81" s="2463"/>
      <c r="AC81" s="2463"/>
      <c r="AD81" s="2463"/>
      <c r="AE81" s="2463"/>
      <c r="AF81" s="2463"/>
      <c r="AG81" s="2463"/>
      <c r="AH81" s="2463"/>
      <c r="AI81" s="2463"/>
      <c r="AJ81" s="2463"/>
      <c r="AK81" s="2463"/>
      <c r="AL81" s="2463"/>
      <c r="AM81" s="2463"/>
      <c r="AN81" s="2463"/>
      <c r="AO81" s="2407"/>
      <c r="AP81" s="2407"/>
      <c r="AQ81" s="2408"/>
    </row>
    <row r="82" spans="1:43" ht="114.75" customHeight="1" x14ac:dyDescent="0.2">
      <c r="A82" s="2466"/>
      <c r="B82" s="2467"/>
      <c r="C82" s="2467"/>
      <c r="D82" s="2468"/>
      <c r="E82" s="2467"/>
      <c r="F82" s="2467"/>
      <c r="G82" s="2468"/>
      <c r="H82" s="2469"/>
      <c r="I82" s="2469"/>
      <c r="J82" s="2408"/>
      <c r="K82" s="2395"/>
      <c r="L82" s="2453"/>
      <c r="M82" s="2416"/>
      <c r="N82" s="2400"/>
      <c r="O82" s="2400"/>
      <c r="P82" s="2460"/>
      <c r="Q82" s="2461"/>
      <c r="R82" s="2479"/>
      <c r="S82" s="2453"/>
      <c r="T82" s="2395"/>
      <c r="U82" s="1571" t="s">
        <v>2297</v>
      </c>
      <c r="V82" s="261">
        <v>4500000</v>
      </c>
      <c r="W82" s="1050" t="s">
        <v>1282</v>
      </c>
      <c r="X82" s="1049" t="s">
        <v>79</v>
      </c>
      <c r="Y82" s="2464"/>
      <c r="Z82" s="2478"/>
      <c r="AA82" s="2464"/>
      <c r="AB82" s="2464"/>
      <c r="AC82" s="2464"/>
      <c r="AD82" s="2464"/>
      <c r="AE82" s="2464"/>
      <c r="AF82" s="2464"/>
      <c r="AG82" s="2464"/>
      <c r="AH82" s="2464"/>
      <c r="AI82" s="2464"/>
      <c r="AJ82" s="2464"/>
      <c r="AK82" s="2464"/>
      <c r="AL82" s="2464"/>
      <c r="AM82" s="2464"/>
      <c r="AN82" s="2464"/>
      <c r="AO82" s="2407"/>
      <c r="AP82" s="2407"/>
      <c r="AQ82" s="2408"/>
    </row>
    <row r="83" spans="1:43" s="588" customFormat="1" ht="81" customHeight="1" x14ac:dyDescent="0.2">
      <c r="A83" s="1054"/>
      <c r="B83" s="1055"/>
      <c r="C83" s="1055"/>
      <c r="D83" s="1056"/>
      <c r="E83" s="1055"/>
      <c r="F83" s="1055"/>
      <c r="G83" s="1056"/>
      <c r="H83" s="1055"/>
      <c r="I83" s="1055"/>
      <c r="J83" s="2438">
        <v>266</v>
      </c>
      <c r="K83" s="2405" t="s">
        <v>233</v>
      </c>
      <c r="L83" s="2410" t="s">
        <v>234</v>
      </c>
      <c r="M83" s="2416">
        <v>1</v>
      </c>
      <c r="N83" s="2400" t="s">
        <v>235</v>
      </c>
      <c r="O83" s="2400" t="s">
        <v>236</v>
      </c>
      <c r="P83" s="2460" t="s">
        <v>237</v>
      </c>
      <c r="Q83" s="2413">
        <v>1</v>
      </c>
      <c r="R83" s="2473">
        <f>SUM(V83:V92)</f>
        <v>38000000</v>
      </c>
      <c r="S83" s="2395" t="s">
        <v>238</v>
      </c>
      <c r="T83" s="2475" t="s">
        <v>239</v>
      </c>
      <c r="U83" s="2142" t="s">
        <v>2286</v>
      </c>
      <c r="V83" s="1057">
        <v>4800000</v>
      </c>
      <c r="W83" s="1050" t="s">
        <v>1282</v>
      </c>
      <c r="X83" s="1049" t="s">
        <v>191</v>
      </c>
      <c r="Y83" s="2419">
        <v>282326</v>
      </c>
      <c r="Z83" s="2470">
        <v>292684</v>
      </c>
      <c r="AA83" s="2419">
        <v>135912</v>
      </c>
      <c r="AB83" s="2419">
        <v>45122</v>
      </c>
      <c r="AC83" s="2419">
        <v>307101</v>
      </c>
      <c r="AD83" s="2419">
        <v>86875</v>
      </c>
      <c r="AE83" s="2419">
        <v>2145</v>
      </c>
      <c r="AF83" s="2419">
        <v>12718</v>
      </c>
      <c r="AG83" s="2419">
        <v>26</v>
      </c>
      <c r="AH83" s="2419">
        <v>37</v>
      </c>
      <c r="AI83" s="2419"/>
      <c r="AJ83" s="2419"/>
      <c r="AK83" s="2419">
        <v>43029</v>
      </c>
      <c r="AL83" s="2483">
        <f>AL69</f>
        <v>16982</v>
      </c>
      <c r="AM83" s="2419">
        <v>60013</v>
      </c>
      <c r="AN83" s="2483">
        <f>Y83+Z83</f>
        <v>575010</v>
      </c>
      <c r="AO83" s="2407">
        <v>43102</v>
      </c>
      <c r="AP83" s="2407">
        <v>43465</v>
      </c>
      <c r="AQ83" s="2408" t="s">
        <v>212</v>
      </c>
    </row>
    <row r="84" spans="1:43" s="588" customFormat="1" ht="35.25" customHeight="1" x14ac:dyDescent="0.2">
      <c r="A84" s="1054"/>
      <c r="B84" s="1055"/>
      <c r="C84" s="1055"/>
      <c r="D84" s="1056"/>
      <c r="E84" s="1055"/>
      <c r="F84" s="1055"/>
      <c r="G84" s="1056"/>
      <c r="H84" s="1055"/>
      <c r="I84" s="1055"/>
      <c r="J84" s="2408"/>
      <c r="K84" s="2395"/>
      <c r="L84" s="2410"/>
      <c r="M84" s="2416"/>
      <c r="N84" s="2400"/>
      <c r="O84" s="2400"/>
      <c r="P84" s="2460"/>
      <c r="Q84" s="2413"/>
      <c r="R84" s="2474"/>
      <c r="S84" s="2395"/>
      <c r="T84" s="2475"/>
      <c r="U84" s="2142" t="s">
        <v>2287</v>
      </c>
      <c r="V84" s="1057">
        <v>2120000</v>
      </c>
      <c r="W84" s="1050">
        <v>20</v>
      </c>
      <c r="X84" s="1049" t="s">
        <v>191</v>
      </c>
      <c r="Y84" s="2472"/>
      <c r="Z84" s="2471"/>
      <c r="AA84" s="2472"/>
      <c r="AB84" s="2472"/>
      <c r="AC84" s="2472"/>
      <c r="AD84" s="2472"/>
      <c r="AE84" s="2472"/>
      <c r="AF84" s="2472"/>
      <c r="AG84" s="2472"/>
      <c r="AH84" s="2472"/>
      <c r="AI84" s="2472"/>
      <c r="AJ84" s="2472"/>
      <c r="AK84" s="2472"/>
      <c r="AL84" s="2484"/>
      <c r="AM84" s="2472"/>
      <c r="AN84" s="2484"/>
      <c r="AO84" s="2407"/>
      <c r="AP84" s="2407"/>
      <c r="AQ84" s="2408"/>
    </row>
    <row r="85" spans="1:43" s="588" customFormat="1" ht="22.5" customHeight="1" x14ac:dyDescent="0.2">
      <c r="A85" s="1054"/>
      <c r="B85" s="1055"/>
      <c r="C85" s="1055"/>
      <c r="D85" s="1056"/>
      <c r="E85" s="1055"/>
      <c r="F85" s="1055"/>
      <c r="G85" s="1056"/>
      <c r="H85" s="1055"/>
      <c r="I85" s="1055"/>
      <c r="J85" s="2408"/>
      <c r="K85" s="2395"/>
      <c r="L85" s="2410"/>
      <c r="M85" s="2416"/>
      <c r="N85" s="2400"/>
      <c r="O85" s="2400"/>
      <c r="P85" s="2460"/>
      <c r="Q85" s="2413"/>
      <c r="R85" s="2474"/>
      <c r="S85" s="2395"/>
      <c r="T85" s="2475"/>
      <c r="U85" s="2143" t="s">
        <v>2288</v>
      </c>
      <c r="V85" s="1057">
        <v>14250000</v>
      </c>
      <c r="W85" s="1050">
        <v>20</v>
      </c>
      <c r="X85" s="1049" t="s">
        <v>191</v>
      </c>
      <c r="Y85" s="2472"/>
      <c r="Z85" s="2471"/>
      <c r="AA85" s="2472"/>
      <c r="AB85" s="2472"/>
      <c r="AC85" s="2472"/>
      <c r="AD85" s="2472"/>
      <c r="AE85" s="2472"/>
      <c r="AF85" s="2472"/>
      <c r="AG85" s="2472"/>
      <c r="AH85" s="2472"/>
      <c r="AI85" s="2472"/>
      <c r="AJ85" s="2472"/>
      <c r="AK85" s="2472"/>
      <c r="AL85" s="2484"/>
      <c r="AM85" s="2472"/>
      <c r="AN85" s="2484"/>
      <c r="AO85" s="2407"/>
      <c r="AP85" s="2407"/>
      <c r="AQ85" s="2408"/>
    </row>
    <row r="86" spans="1:43" s="588" customFormat="1" ht="91.5" customHeight="1" x14ac:dyDescent="0.2">
      <c r="A86" s="1054"/>
      <c r="B86" s="1055"/>
      <c r="C86" s="1055"/>
      <c r="D86" s="1056"/>
      <c r="E86" s="1055"/>
      <c r="F86" s="1055"/>
      <c r="G86" s="1056"/>
      <c r="H86" s="1055"/>
      <c r="I86" s="1055"/>
      <c r="J86" s="2408"/>
      <c r="K86" s="2395"/>
      <c r="L86" s="2410"/>
      <c r="M86" s="2416"/>
      <c r="N86" s="2400"/>
      <c r="O86" s="2400"/>
      <c r="P86" s="2460"/>
      <c r="Q86" s="2413"/>
      <c r="R86" s="2474"/>
      <c r="S86" s="2395"/>
      <c r="T86" s="2475"/>
      <c r="U86" s="2142" t="s">
        <v>2289</v>
      </c>
      <c r="V86" s="1057">
        <v>2850000</v>
      </c>
      <c r="W86" s="1050" t="s">
        <v>1282</v>
      </c>
      <c r="X86" s="1049" t="s">
        <v>191</v>
      </c>
      <c r="Y86" s="2472"/>
      <c r="Z86" s="2471"/>
      <c r="AA86" s="2472"/>
      <c r="AB86" s="2472"/>
      <c r="AC86" s="2472"/>
      <c r="AD86" s="2472"/>
      <c r="AE86" s="2472"/>
      <c r="AF86" s="2472"/>
      <c r="AG86" s="2472"/>
      <c r="AH86" s="2472"/>
      <c r="AI86" s="2472"/>
      <c r="AJ86" s="2472"/>
      <c r="AK86" s="2472"/>
      <c r="AL86" s="2484"/>
      <c r="AM86" s="2472"/>
      <c r="AN86" s="2484"/>
      <c r="AO86" s="2407"/>
      <c r="AP86" s="2407"/>
      <c r="AQ86" s="2408"/>
    </row>
    <row r="87" spans="1:43" s="588" customFormat="1" ht="28.5" customHeight="1" x14ac:dyDescent="0.2">
      <c r="A87" s="1054"/>
      <c r="B87" s="1055"/>
      <c r="C87" s="1055"/>
      <c r="D87" s="1056"/>
      <c r="E87" s="1055"/>
      <c r="F87" s="1055"/>
      <c r="G87" s="1056"/>
      <c r="H87" s="1055"/>
      <c r="I87" s="1055"/>
      <c r="J87" s="2408"/>
      <c r="K87" s="2395"/>
      <c r="L87" s="2410"/>
      <c r="M87" s="2416"/>
      <c r="N87" s="2400"/>
      <c r="O87" s="2400"/>
      <c r="P87" s="2460"/>
      <c r="Q87" s="2413"/>
      <c r="R87" s="2474"/>
      <c r="S87" s="2395"/>
      <c r="T87" s="2475"/>
      <c r="U87" s="2142" t="s">
        <v>2290</v>
      </c>
      <c r="V87" s="1057">
        <v>1200000</v>
      </c>
      <c r="W87" s="1050">
        <v>20</v>
      </c>
      <c r="X87" s="1049" t="s">
        <v>191</v>
      </c>
      <c r="Y87" s="2472"/>
      <c r="Z87" s="2471"/>
      <c r="AA87" s="2472"/>
      <c r="AB87" s="2472"/>
      <c r="AC87" s="2472"/>
      <c r="AD87" s="2472"/>
      <c r="AE87" s="2472"/>
      <c r="AF87" s="2472"/>
      <c r="AG87" s="2472"/>
      <c r="AH87" s="2472"/>
      <c r="AI87" s="2472"/>
      <c r="AJ87" s="2472"/>
      <c r="AK87" s="2472"/>
      <c r="AL87" s="2484"/>
      <c r="AM87" s="2472"/>
      <c r="AN87" s="2484"/>
      <c r="AO87" s="2407"/>
      <c r="AP87" s="2407"/>
      <c r="AQ87" s="2408"/>
    </row>
    <row r="88" spans="1:43" s="588" customFormat="1" ht="31.5" customHeight="1" x14ac:dyDescent="0.2">
      <c r="A88" s="1054"/>
      <c r="B88" s="1055"/>
      <c r="C88" s="1055"/>
      <c r="D88" s="1056"/>
      <c r="E88" s="1055"/>
      <c r="F88" s="1055"/>
      <c r="G88" s="1056"/>
      <c r="H88" s="1055"/>
      <c r="I88" s="1055"/>
      <c r="J88" s="2408"/>
      <c r="K88" s="2395"/>
      <c r="L88" s="2410"/>
      <c r="M88" s="2416"/>
      <c r="N88" s="2400"/>
      <c r="O88" s="2400"/>
      <c r="P88" s="2460"/>
      <c r="Q88" s="2413"/>
      <c r="R88" s="2474"/>
      <c r="S88" s="2395"/>
      <c r="T88" s="2475"/>
      <c r="U88" s="2142" t="s">
        <v>2291</v>
      </c>
      <c r="V88" s="1057">
        <v>1200000</v>
      </c>
      <c r="W88" s="1050">
        <v>20</v>
      </c>
      <c r="X88" s="1049" t="s">
        <v>191</v>
      </c>
      <c r="Y88" s="2472"/>
      <c r="Z88" s="2471"/>
      <c r="AA88" s="2472"/>
      <c r="AB88" s="2472"/>
      <c r="AC88" s="2472"/>
      <c r="AD88" s="2472"/>
      <c r="AE88" s="2472"/>
      <c r="AF88" s="2472"/>
      <c r="AG88" s="2472"/>
      <c r="AH88" s="2472"/>
      <c r="AI88" s="2472"/>
      <c r="AJ88" s="2472"/>
      <c r="AK88" s="2472"/>
      <c r="AL88" s="2484"/>
      <c r="AM88" s="2472"/>
      <c r="AN88" s="2484"/>
      <c r="AO88" s="2407"/>
      <c r="AP88" s="2407"/>
      <c r="AQ88" s="2408"/>
    </row>
    <row r="89" spans="1:43" s="588" customFormat="1" ht="31.5" customHeight="1" x14ac:dyDescent="0.2">
      <c r="A89" s="1054"/>
      <c r="B89" s="1055"/>
      <c r="C89" s="1055"/>
      <c r="D89" s="1056"/>
      <c r="E89" s="1055"/>
      <c r="F89" s="1055"/>
      <c r="G89" s="1056"/>
      <c r="H89" s="1055"/>
      <c r="I89" s="1055"/>
      <c r="J89" s="2408"/>
      <c r="K89" s="2395"/>
      <c r="L89" s="2410"/>
      <c r="M89" s="2416"/>
      <c r="N89" s="2400"/>
      <c r="O89" s="2400"/>
      <c r="P89" s="2460"/>
      <c r="Q89" s="2413"/>
      <c r="R89" s="2474"/>
      <c r="S89" s="2395"/>
      <c r="T89" s="2475"/>
      <c r="U89" s="2142" t="s">
        <v>2292</v>
      </c>
      <c r="V89" s="1057">
        <v>300000</v>
      </c>
      <c r="W89" s="1050">
        <v>20</v>
      </c>
      <c r="X89" s="1049" t="s">
        <v>191</v>
      </c>
      <c r="Y89" s="2472"/>
      <c r="Z89" s="2471"/>
      <c r="AA89" s="2472"/>
      <c r="AB89" s="2472"/>
      <c r="AC89" s="2472"/>
      <c r="AD89" s="2472"/>
      <c r="AE89" s="2472"/>
      <c r="AF89" s="2472"/>
      <c r="AG89" s="2472"/>
      <c r="AH89" s="2472"/>
      <c r="AI89" s="2472"/>
      <c r="AJ89" s="2472"/>
      <c r="AK89" s="2472"/>
      <c r="AL89" s="2484"/>
      <c r="AM89" s="2472"/>
      <c r="AN89" s="2484"/>
      <c r="AO89" s="2407"/>
      <c r="AP89" s="2407"/>
      <c r="AQ89" s="2408"/>
    </row>
    <row r="90" spans="1:43" s="588" customFormat="1" ht="30" x14ac:dyDescent="0.2">
      <c r="A90" s="1054"/>
      <c r="B90" s="1055"/>
      <c r="C90" s="1055"/>
      <c r="D90" s="1056"/>
      <c r="E90" s="1055"/>
      <c r="F90" s="1055"/>
      <c r="G90" s="1056"/>
      <c r="H90" s="1055"/>
      <c r="I90" s="1055"/>
      <c r="J90" s="2408"/>
      <c r="K90" s="2395"/>
      <c r="L90" s="2410"/>
      <c r="M90" s="2416"/>
      <c r="N90" s="2400"/>
      <c r="O90" s="2400"/>
      <c r="P90" s="2460"/>
      <c r="Q90" s="2413"/>
      <c r="R90" s="2474"/>
      <c r="S90" s="2395"/>
      <c r="T90" s="2475"/>
      <c r="U90" s="2142" t="s">
        <v>2293</v>
      </c>
      <c r="V90" s="1057">
        <v>3760000</v>
      </c>
      <c r="W90" s="1050">
        <v>20</v>
      </c>
      <c r="X90" s="1049" t="s">
        <v>191</v>
      </c>
      <c r="Y90" s="2472"/>
      <c r="Z90" s="2471"/>
      <c r="AA90" s="2472"/>
      <c r="AB90" s="2472"/>
      <c r="AC90" s="2472"/>
      <c r="AD90" s="2472"/>
      <c r="AE90" s="2472"/>
      <c r="AF90" s="2472"/>
      <c r="AG90" s="2472"/>
      <c r="AH90" s="2472"/>
      <c r="AI90" s="2472"/>
      <c r="AJ90" s="2472"/>
      <c r="AK90" s="2472"/>
      <c r="AL90" s="2484"/>
      <c r="AM90" s="2472"/>
      <c r="AN90" s="2484"/>
      <c r="AO90" s="2407"/>
      <c r="AP90" s="2407"/>
      <c r="AQ90" s="2408"/>
    </row>
    <row r="91" spans="1:43" s="588" customFormat="1" ht="32.25" customHeight="1" x14ac:dyDescent="0.2">
      <c r="A91" s="1054"/>
      <c r="B91" s="1055"/>
      <c r="C91" s="1055"/>
      <c r="D91" s="1056"/>
      <c r="E91" s="1055"/>
      <c r="F91" s="1055"/>
      <c r="G91" s="1056"/>
      <c r="H91" s="1055"/>
      <c r="I91" s="1055"/>
      <c r="J91" s="2408"/>
      <c r="K91" s="2395"/>
      <c r="L91" s="2410"/>
      <c r="M91" s="2416"/>
      <c r="N91" s="2400"/>
      <c r="O91" s="2400"/>
      <c r="P91" s="2460"/>
      <c r="Q91" s="2413"/>
      <c r="R91" s="2474"/>
      <c r="S91" s="2395"/>
      <c r="T91" s="2475"/>
      <c r="U91" s="2142" t="s">
        <v>2294</v>
      </c>
      <c r="V91" s="1057">
        <v>3760000</v>
      </c>
      <c r="W91" s="1050">
        <v>20</v>
      </c>
      <c r="X91" s="1049" t="s">
        <v>191</v>
      </c>
      <c r="Y91" s="2472"/>
      <c r="Z91" s="2471"/>
      <c r="AA91" s="2472"/>
      <c r="AB91" s="2472"/>
      <c r="AC91" s="2472"/>
      <c r="AD91" s="2472"/>
      <c r="AE91" s="2472"/>
      <c r="AF91" s="2472"/>
      <c r="AG91" s="2472"/>
      <c r="AH91" s="2472"/>
      <c r="AI91" s="2472"/>
      <c r="AJ91" s="2472"/>
      <c r="AK91" s="2472"/>
      <c r="AL91" s="2484"/>
      <c r="AM91" s="2472"/>
      <c r="AN91" s="2484"/>
      <c r="AO91" s="2407"/>
      <c r="AP91" s="2407"/>
      <c r="AQ91" s="2408"/>
    </row>
    <row r="92" spans="1:43" s="588" customFormat="1" ht="104.25" customHeight="1" x14ac:dyDescent="0.2">
      <c r="A92" s="1054"/>
      <c r="B92" s="1055"/>
      <c r="C92" s="1055"/>
      <c r="D92" s="1056"/>
      <c r="E92" s="1055"/>
      <c r="F92" s="1055"/>
      <c r="G92" s="1056"/>
      <c r="H92" s="1055"/>
      <c r="I92" s="1055"/>
      <c r="J92" s="2408"/>
      <c r="K92" s="2395"/>
      <c r="L92" s="2410"/>
      <c r="M92" s="2416"/>
      <c r="N92" s="2400"/>
      <c r="O92" s="2400"/>
      <c r="P92" s="2460"/>
      <c r="Q92" s="2413"/>
      <c r="R92" s="2474"/>
      <c r="S92" s="2395"/>
      <c r="T92" s="2057" t="s">
        <v>240</v>
      </c>
      <c r="U92" s="2142" t="s">
        <v>2295</v>
      </c>
      <c r="V92" s="1057">
        <v>3760000</v>
      </c>
      <c r="W92" s="1050" t="s">
        <v>1282</v>
      </c>
      <c r="X92" s="1049" t="s">
        <v>191</v>
      </c>
      <c r="Y92" s="2420"/>
      <c r="Z92" s="2458"/>
      <c r="AA92" s="2420"/>
      <c r="AB92" s="2420"/>
      <c r="AC92" s="2420"/>
      <c r="AD92" s="2420"/>
      <c r="AE92" s="2420"/>
      <c r="AF92" s="2420"/>
      <c r="AG92" s="2420"/>
      <c r="AH92" s="2420"/>
      <c r="AI92" s="2420"/>
      <c r="AJ92" s="2420"/>
      <c r="AK92" s="2420"/>
      <c r="AL92" s="2485"/>
      <c r="AM92" s="2420"/>
      <c r="AN92" s="2485"/>
      <c r="AO92" s="2407"/>
      <c r="AP92" s="2407"/>
      <c r="AQ92" s="2408"/>
    </row>
    <row r="93" spans="1:43" ht="87" customHeight="1" x14ac:dyDescent="0.2">
      <c r="A93" s="213"/>
      <c r="D93" s="215"/>
      <c r="G93" s="215"/>
      <c r="I93" s="267"/>
      <c r="J93" s="1929">
        <v>267</v>
      </c>
      <c r="K93" s="1571" t="s">
        <v>241</v>
      </c>
      <c r="L93" s="1972" t="s">
        <v>242</v>
      </c>
      <c r="M93" s="1971">
        <v>1</v>
      </c>
      <c r="N93" s="2400" t="s">
        <v>2285</v>
      </c>
      <c r="O93" s="2452" t="s">
        <v>243</v>
      </c>
      <c r="P93" s="2460" t="s">
        <v>244</v>
      </c>
      <c r="Q93" s="265">
        <f>+V93/SUM($V$93:$V$101)</f>
        <v>5.0751215756057906E-2</v>
      </c>
      <c r="R93" s="2479">
        <f>SUM(V93:V101)</f>
        <v>187187634</v>
      </c>
      <c r="S93" s="2395" t="s">
        <v>245</v>
      </c>
      <c r="T93" s="2056" t="s">
        <v>246</v>
      </c>
      <c r="U93" s="1058" t="s">
        <v>247</v>
      </c>
      <c r="V93" s="198">
        <v>9500000</v>
      </c>
      <c r="W93" s="1048" t="s">
        <v>1282</v>
      </c>
      <c r="X93" s="1049" t="s">
        <v>79</v>
      </c>
      <c r="Y93" s="2416">
        <v>294321</v>
      </c>
      <c r="Z93" s="2459">
        <v>283947</v>
      </c>
      <c r="AA93" s="2416">
        <v>135754</v>
      </c>
      <c r="AB93" s="2416">
        <v>44640</v>
      </c>
      <c r="AC93" s="2416">
        <v>308178</v>
      </c>
      <c r="AD93" s="2416">
        <v>89696</v>
      </c>
      <c r="AE93" s="2416">
        <v>2145</v>
      </c>
      <c r="AF93" s="2416">
        <v>12718</v>
      </c>
      <c r="AG93" s="2416">
        <v>26</v>
      </c>
      <c r="AH93" s="2416">
        <v>37</v>
      </c>
      <c r="AI93" s="2416"/>
      <c r="AJ93" s="2416"/>
      <c r="AK93" s="2416">
        <v>54612</v>
      </c>
      <c r="AL93" s="2416">
        <v>16982</v>
      </c>
      <c r="AM93" s="2419">
        <v>1010</v>
      </c>
      <c r="AN93" s="2416">
        <f>Y93+Z93</f>
        <v>578268</v>
      </c>
      <c r="AO93" s="2407">
        <v>43102</v>
      </c>
      <c r="AP93" s="2407">
        <v>43465</v>
      </c>
      <c r="AQ93" s="2408" t="s">
        <v>212</v>
      </c>
    </row>
    <row r="94" spans="1:43" ht="85.5" x14ac:dyDescent="0.2">
      <c r="A94" s="213"/>
      <c r="D94" s="215"/>
      <c r="G94" s="215"/>
      <c r="I94" s="267"/>
      <c r="J94" s="1929">
        <v>268</v>
      </c>
      <c r="K94" s="1571" t="s">
        <v>248</v>
      </c>
      <c r="L94" s="1972" t="s">
        <v>249</v>
      </c>
      <c r="M94" s="1971">
        <v>12</v>
      </c>
      <c r="N94" s="2400"/>
      <c r="O94" s="2452"/>
      <c r="P94" s="2460"/>
      <c r="Q94" s="1921">
        <f t="shared" ref="Q94:Q101" si="0">+V94/SUM($V$93:$V$101)</f>
        <v>8.5208620137802477E-2</v>
      </c>
      <c r="R94" s="2479"/>
      <c r="S94" s="2395"/>
      <c r="T94" s="2395" t="s">
        <v>250</v>
      </c>
      <c r="U94" s="1058" t="s">
        <v>261</v>
      </c>
      <c r="V94" s="198">
        <v>15950000</v>
      </c>
      <c r="W94" s="1048" t="s">
        <v>1282</v>
      </c>
      <c r="X94" s="1048" t="s">
        <v>79</v>
      </c>
      <c r="Y94" s="2416"/>
      <c r="Z94" s="2459"/>
      <c r="AA94" s="2416"/>
      <c r="AB94" s="2416"/>
      <c r="AC94" s="2416"/>
      <c r="AD94" s="2416"/>
      <c r="AE94" s="2416"/>
      <c r="AF94" s="2416"/>
      <c r="AG94" s="2416"/>
      <c r="AH94" s="2416"/>
      <c r="AI94" s="2416"/>
      <c r="AJ94" s="2416"/>
      <c r="AK94" s="2416"/>
      <c r="AL94" s="2416"/>
      <c r="AM94" s="2472"/>
      <c r="AN94" s="2416"/>
      <c r="AO94" s="2407"/>
      <c r="AP94" s="2407"/>
      <c r="AQ94" s="2408"/>
    </row>
    <row r="95" spans="1:43" ht="85.5" x14ac:dyDescent="0.2">
      <c r="A95" s="213"/>
      <c r="D95" s="215"/>
      <c r="G95" s="215"/>
      <c r="I95" s="267"/>
      <c r="J95" s="1929">
        <v>269</v>
      </c>
      <c r="K95" s="1571" t="s">
        <v>252</v>
      </c>
      <c r="L95" s="1972" t="s">
        <v>253</v>
      </c>
      <c r="M95" s="1971">
        <v>12</v>
      </c>
      <c r="N95" s="2400"/>
      <c r="O95" s="2452"/>
      <c r="P95" s="2460"/>
      <c r="Q95" s="1921">
        <f t="shared" si="0"/>
        <v>0.10534883944310125</v>
      </c>
      <c r="R95" s="2479"/>
      <c r="S95" s="2395"/>
      <c r="T95" s="2395"/>
      <c r="U95" s="1058" t="s">
        <v>251</v>
      </c>
      <c r="V95" s="198">
        <v>19720000</v>
      </c>
      <c r="W95" s="1048" t="s">
        <v>1282</v>
      </c>
      <c r="X95" s="1048" t="s">
        <v>79</v>
      </c>
      <c r="Y95" s="2416"/>
      <c r="Z95" s="2459"/>
      <c r="AA95" s="2416"/>
      <c r="AB95" s="2416"/>
      <c r="AC95" s="2416"/>
      <c r="AD95" s="2416"/>
      <c r="AE95" s="2416"/>
      <c r="AF95" s="2416"/>
      <c r="AG95" s="2416"/>
      <c r="AH95" s="2416"/>
      <c r="AI95" s="2416"/>
      <c r="AJ95" s="2416"/>
      <c r="AK95" s="2416"/>
      <c r="AL95" s="2416"/>
      <c r="AM95" s="2472"/>
      <c r="AN95" s="2416"/>
      <c r="AO95" s="2407"/>
      <c r="AP95" s="2407"/>
      <c r="AQ95" s="2408"/>
    </row>
    <row r="96" spans="1:43" ht="99.75" x14ac:dyDescent="0.2">
      <c r="A96" s="213"/>
      <c r="D96" s="215"/>
      <c r="G96" s="215"/>
      <c r="I96" s="267"/>
      <c r="J96" s="1929">
        <v>270</v>
      </c>
      <c r="K96" s="1571" t="s">
        <v>2280</v>
      </c>
      <c r="L96" s="1972" t="s">
        <v>255</v>
      </c>
      <c r="M96" s="1971">
        <v>12</v>
      </c>
      <c r="N96" s="2400"/>
      <c r="O96" s="2452"/>
      <c r="P96" s="2460"/>
      <c r="Q96" s="1921">
        <f t="shared" si="0"/>
        <v>0.10844733472083952</v>
      </c>
      <c r="R96" s="2479"/>
      <c r="S96" s="2395"/>
      <c r="T96" s="2395"/>
      <c r="U96" s="1058" t="s">
        <v>254</v>
      </c>
      <c r="V96" s="198">
        <v>20300000</v>
      </c>
      <c r="W96" s="1048" t="s">
        <v>1282</v>
      </c>
      <c r="X96" s="1048" t="s">
        <v>79</v>
      </c>
      <c r="Y96" s="2416"/>
      <c r="Z96" s="2459"/>
      <c r="AA96" s="2416"/>
      <c r="AB96" s="2416"/>
      <c r="AC96" s="2416"/>
      <c r="AD96" s="2416"/>
      <c r="AE96" s="2416"/>
      <c r="AF96" s="2416"/>
      <c r="AG96" s="2416"/>
      <c r="AH96" s="2416"/>
      <c r="AI96" s="2416"/>
      <c r="AJ96" s="2416"/>
      <c r="AK96" s="2416"/>
      <c r="AL96" s="2416"/>
      <c r="AM96" s="2472"/>
      <c r="AN96" s="2416"/>
      <c r="AO96" s="2407"/>
      <c r="AP96" s="2407"/>
      <c r="AQ96" s="2408"/>
    </row>
    <row r="97" spans="1:63" ht="114" x14ac:dyDescent="0.2">
      <c r="A97" s="213"/>
      <c r="D97" s="215"/>
      <c r="G97" s="215"/>
      <c r="I97" s="267"/>
      <c r="J97" s="1929">
        <v>271</v>
      </c>
      <c r="K97" s="1571" t="s">
        <v>256</v>
      </c>
      <c r="L97" s="1972" t="s">
        <v>255</v>
      </c>
      <c r="M97" s="1971">
        <v>12</v>
      </c>
      <c r="N97" s="2400"/>
      <c r="O97" s="2452"/>
      <c r="P97" s="2460"/>
      <c r="Q97" s="1921">
        <f t="shared" si="0"/>
        <v>0.10844733472083952</v>
      </c>
      <c r="R97" s="2479"/>
      <c r="S97" s="2395"/>
      <c r="T97" s="2395"/>
      <c r="U97" s="1058" t="s">
        <v>1864</v>
      </c>
      <c r="V97" s="198">
        <v>20300000</v>
      </c>
      <c r="W97" s="1048" t="s">
        <v>1282</v>
      </c>
      <c r="X97" s="1048" t="s">
        <v>79</v>
      </c>
      <c r="Y97" s="2416"/>
      <c r="Z97" s="2459"/>
      <c r="AA97" s="2416"/>
      <c r="AB97" s="2416"/>
      <c r="AC97" s="2416"/>
      <c r="AD97" s="2416"/>
      <c r="AE97" s="2416"/>
      <c r="AF97" s="2416"/>
      <c r="AG97" s="2416"/>
      <c r="AH97" s="2416"/>
      <c r="AI97" s="2416"/>
      <c r="AJ97" s="2416"/>
      <c r="AK97" s="2416"/>
      <c r="AL97" s="2416"/>
      <c r="AM97" s="2472"/>
      <c r="AN97" s="2416"/>
      <c r="AO97" s="2407"/>
      <c r="AP97" s="2407"/>
      <c r="AQ97" s="2408"/>
    </row>
    <row r="98" spans="1:63" ht="85.5" x14ac:dyDescent="0.2">
      <c r="A98" s="1036"/>
      <c r="B98" s="1038"/>
      <c r="C98" s="1038"/>
      <c r="D98" s="1037"/>
      <c r="E98" s="1038"/>
      <c r="F98" s="1038"/>
      <c r="G98" s="1037"/>
      <c r="H98" s="1038"/>
      <c r="I98" s="267"/>
      <c r="J98" s="1929">
        <v>272</v>
      </c>
      <c r="K98" s="1571" t="s">
        <v>2281</v>
      </c>
      <c r="L98" s="1972" t="s">
        <v>255</v>
      </c>
      <c r="M98" s="1971">
        <v>12</v>
      </c>
      <c r="N98" s="2448"/>
      <c r="O98" s="2480"/>
      <c r="P98" s="2481"/>
      <c r="Q98" s="1921">
        <f t="shared" si="0"/>
        <v>0.19985294541411855</v>
      </c>
      <c r="R98" s="2482"/>
      <c r="S98" s="2403"/>
      <c r="T98" s="2403"/>
      <c r="U98" s="1059" t="s">
        <v>257</v>
      </c>
      <c r="V98" s="268">
        <v>37410000</v>
      </c>
      <c r="W98" s="1048" t="s">
        <v>1282</v>
      </c>
      <c r="X98" s="1048" t="s">
        <v>79</v>
      </c>
      <c r="Y98" s="2419"/>
      <c r="Z98" s="2470"/>
      <c r="AA98" s="2419"/>
      <c r="AB98" s="2419"/>
      <c r="AC98" s="2419"/>
      <c r="AD98" s="2419"/>
      <c r="AE98" s="2419"/>
      <c r="AF98" s="2419"/>
      <c r="AG98" s="2419"/>
      <c r="AH98" s="2419"/>
      <c r="AI98" s="2419"/>
      <c r="AJ98" s="2419"/>
      <c r="AK98" s="2419"/>
      <c r="AL98" s="2419"/>
      <c r="AM98" s="2472"/>
      <c r="AN98" s="2419"/>
      <c r="AO98" s="2431"/>
      <c r="AP98" s="2431"/>
      <c r="AQ98" s="2436"/>
    </row>
    <row r="99" spans="1:63" ht="85.5" x14ac:dyDescent="0.2">
      <c r="A99" s="1036"/>
      <c r="B99" s="1038"/>
      <c r="C99" s="1038"/>
      <c r="D99" s="1037"/>
      <c r="E99" s="1038"/>
      <c r="F99" s="1038"/>
      <c r="G99" s="1037"/>
      <c r="H99" s="1038"/>
      <c r="I99" s="267"/>
      <c r="J99" s="1929">
        <v>273</v>
      </c>
      <c r="K99" s="1571" t="s">
        <v>259</v>
      </c>
      <c r="L99" s="1972" t="s">
        <v>253</v>
      </c>
      <c r="M99" s="1971">
        <v>12</v>
      </c>
      <c r="N99" s="2448"/>
      <c r="O99" s="2480"/>
      <c r="P99" s="2481"/>
      <c r="Q99" s="1921">
        <f t="shared" si="0"/>
        <v>0.19985294541411855</v>
      </c>
      <c r="R99" s="2482"/>
      <c r="S99" s="2403"/>
      <c r="T99" s="2403"/>
      <c r="U99" s="1059" t="s">
        <v>258</v>
      </c>
      <c r="V99" s="268">
        <v>37410000</v>
      </c>
      <c r="W99" s="1048" t="s">
        <v>1282</v>
      </c>
      <c r="X99" s="1048" t="s">
        <v>79</v>
      </c>
      <c r="Y99" s="2419"/>
      <c r="Z99" s="2470"/>
      <c r="AA99" s="2419"/>
      <c r="AB99" s="2419"/>
      <c r="AC99" s="2419"/>
      <c r="AD99" s="2419"/>
      <c r="AE99" s="2419"/>
      <c r="AF99" s="2419"/>
      <c r="AG99" s="2419"/>
      <c r="AH99" s="2419"/>
      <c r="AI99" s="2419"/>
      <c r="AJ99" s="2419"/>
      <c r="AK99" s="2419"/>
      <c r="AL99" s="2419"/>
      <c r="AM99" s="2472"/>
      <c r="AN99" s="2419"/>
      <c r="AO99" s="2431"/>
      <c r="AP99" s="2431"/>
      <c r="AQ99" s="2436"/>
    </row>
    <row r="100" spans="1:63" ht="71.25" x14ac:dyDescent="0.2">
      <c r="A100" s="1036"/>
      <c r="B100" s="1038"/>
      <c r="C100" s="1038"/>
      <c r="D100" s="1037"/>
      <c r="E100" s="1038"/>
      <c r="F100" s="1038"/>
      <c r="G100" s="1037"/>
      <c r="H100" s="1038"/>
      <c r="I100" s="267"/>
      <c r="J100" s="1929">
        <v>274</v>
      </c>
      <c r="K100" s="1571" t="s">
        <v>2282</v>
      </c>
      <c r="L100" s="1972" t="s">
        <v>253</v>
      </c>
      <c r="M100" s="1971">
        <v>12</v>
      </c>
      <c r="N100" s="2448"/>
      <c r="O100" s="2480"/>
      <c r="P100" s="2481"/>
      <c r="Q100" s="1921">
        <f t="shared" si="0"/>
        <v>0.10844733472083952</v>
      </c>
      <c r="R100" s="2482"/>
      <c r="S100" s="2403"/>
      <c r="T100" s="2403"/>
      <c r="U100" s="1058" t="s">
        <v>260</v>
      </c>
      <c r="V100" s="268">
        <v>20300000</v>
      </c>
      <c r="W100" s="1048" t="s">
        <v>1282</v>
      </c>
      <c r="X100" s="1048" t="s">
        <v>79</v>
      </c>
      <c r="Y100" s="2419"/>
      <c r="Z100" s="2470"/>
      <c r="AA100" s="2419"/>
      <c r="AB100" s="2419"/>
      <c r="AC100" s="2419"/>
      <c r="AD100" s="2419"/>
      <c r="AE100" s="2419"/>
      <c r="AF100" s="2419"/>
      <c r="AG100" s="2419"/>
      <c r="AH100" s="2419"/>
      <c r="AI100" s="2419"/>
      <c r="AJ100" s="2419"/>
      <c r="AK100" s="2419"/>
      <c r="AL100" s="2419"/>
      <c r="AM100" s="2472"/>
      <c r="AN100" s="2419"/>
      <c r="AO100" s="2431"/>
      <c r="AP100" s="2431"/>
      <c r="AQ100" s="2436"/>
    </row>
    <row r="101" spans="1:63" ht="86.25" thickBot="1" x14ac:dyDescent="0.25">
      <c r="A101" s="1036"/>
      <c r="B101" s="1038"/>
      <c r="C101" s="1038"/>
      <c r="D101" s="1037"/>
      <c r="E101" s="1038"/>
      <c r="F101" s="1038"/>
      <c r="G101" s="1037"/>
      <c r="H101" s="1038"/>
      <c r="I101" s="267"/>
      <c r="J101" s="1929">
        <v>260</v>
      </c>
      <c r="K101" s="1571" t="s">
        <v>2283</v>
      </c>
      <c r="L101" s="1972" t="s">
        <v>2284</v>
      </c>
      <c r="M101" s="1971">
        <v>12</v>
      </c>
      <c r="N101" s="2448"/>
      <c r="O101" s="2480"/>
      <c r="P101" s="2481"/>
      <c r="Q101" s="1921">
        <f t="shared" si="0"/>
        <v>3.3643429672282732E-2</v>
      </c>
      <c r="R101" s="2482"/>
      <c r="S101" s="2403"/>
      <c r="T101" s="2403"/>
      <c r="U101" s="1058" t="s">
        <v>1863</v>
      </c>
      <c r="V101" s="268">
        <f>437634+780000+700000+700000+790000+790000+1900000+200000</f>
        <v>6297634</v>
      </c>
      <c r="W101" s="1048" t="s">
        <v>1282</v>
      </c>
      <c r="X101" s="1048" t="s">
        <v>79</v>
      </c>
      <c r="Y101" s="2419"/>
      <c r="Z101" s="2470"/>
      <c r="AA101" s="2419"/>
      <c r="AB101" s="2419"/>
      <c r="AC101" s="2419"/>
      <c r="AD101" s="2419"/>
      <c r="AE101" s="2419"/>
      <c r="AF101" s="2419"/>
      <c r="AG101" s="2419"/>
      <c r="AH101" s="2419"/>
      <c r="AI101" s="2419"/>
      <c r="AJ101" s="2419"/>
      <c r="AK101" s="2419"/>
      <c r="AL101" s="2419"/>
      <c r="AM101" s="2472"/>
      <c r="AN101" s="2419"/>
      <c r="AO101" s="2431"/>
      <c r="AP101" s="2431"/>
      <c r="AQ101" s="2436"/>
    </row>
    <row r="102" spans="1:63" ht="39.75" customHeight="1" thickBot="1" x14ac:dyDescent="0.25">
      <c r="A102" s="269"/>
      <c r="B102" s="270"/>
      <c r="C102" s="270"/>
      <c r="D102" s="270"/>
      <c r="E102" s="270"/>
      <c r="F102" s="270"/>
      <c r="G102" s="270"/>
      <c r="H102" s="270"/>
      <c r="I102" s="270"/>
      <c r="J102" s="29"/>
      <c r="K102" s="271"/>
      <c r="L102" s="272"/>
      <c r="M102" s="272"/>
      <c r="N102" s="273" t="s">
        <v>262</v>
      </c>
      <c r="O102" s="274"/>
      <c r="P102" s="271"/>
      <c r="Q102" s="275"/>
      <c r="R102" s="276">
        <f>SUM(R8:R101)</f>
        <v>1189487634</v>
      </c>
      <c r="S102" s="277"/>
      <c r="T102" s="271"/>
      <c r="U102" s="278"/>
      <c r="V102" s="279">
        <f>SUM(V8:V101)</f>
        <v>1189487634</v>
      </c>
      <c r="W102" s="280"/>
      <c r="X102" s="281"/>
      <c r="Y102" s="282"/>
      <c r="Z102" s="282"/>
      <c r="AA102" s="282"/>
      <c r="AB102" s="282"/>
      <c r="AC102" s="282"/>
      <c r="AD102" s="282"/>
      <c r="AE102" s="282"/>
      <c r="AF102" s="282"/>
      <c r="AG102" s="282"/>
      <c r="AH102" s="282"/>
      <c r="AI102" s="282"/>
      <c r="AJ102" s="282"/>
      <c r="AK102" s="282"/>
      <c r="AL102" s="282"/>
      <c r="AM102" s="282"/>
      <c r="AN102" s="282"/>
      <c r="AO102" s="283"/>
      <c r="AP102" s="284"/>
      <c r="AQ102" s="285"/>
    </row>
    <row r="103" spans="1:63" ht="39.75" customHeight="1" x14ac:dyDescent="0.25">
      <c r="C103" s="287"/>
      <c r="D103" s="287"/>
      <c r="V103" s="292"/>
    </row>
    <row r="104" spans="1:63" s="288" customFormat="1" ht="39.75" customHeight="1" x14ac:dyDescent="0.2">
      <c r="A104" s="286"/>
      <c r="B104" s="214"/>
      <c r="C104" s="214"/>
      <c r="D104" s="214"/>
      <c r="E104" s="214"/>
      <c r="F104" s="214"/>
      <c r="G104" s="214"/>
      <c r="H104" s="214"/>
      <c r="I104" s="214"/>
      <c r="J104" s="153"/>
      <c r="L104" s="201"/>
      <c r="M104" s="201"/>
      <c r="N104" s="289"/>
      <c r="O104" s="296"/>
      <c r="P104" s="214"/>
      <c r="Q104" s="233"/>
      <c r="R104" s="297"/>
      <c r="S104" s="298"/>
      <c r="V104" s="299"/>
      <c r="W104" s="293"/>
      <c r="X104" s="152"/>
      <c r="Y104" s="3"/>
      <c r="Z104" s="3"/>
      <c r="AA104" s="3"/>
      <c r="AB104" s="3"/>
      <c r="AC104" s="3"/>
      <c r="AD104" s="3"/>
      <c r="AE104" s="3"/>
      <c r="AF104" s="3"/>
      <c r="AG104" s="3"/>
      <c r="AH104" s="3"/>
      <c r="AI104" s="3"/>
      <c r="AJ104" s="3"/>
      <c r="AK104" s="3"/>
      <c r="AL104" s="3"/>
      <c r="AM104" s="3"/>
      <c r="AN104" s="3"/>
      <c r="AO104" s="294"/>
      <c r="AP104" s="295"/>
      <c r="AQ104" s="233"/>
      <c r="AR104" s="3"/>
      <c r="AS104" s="3"/>
      <c r="AT104" s="3"/>
      <c r="AU104" s="3"/>
      <c r="AV104" s="3"/>
      <c r="AW104" s="3"/>
      <c r="AX104" s="3"/>
      <c r="AY104" s="3"/>
      <c r="AZ104" s="3"/>
      <c r="BA104" s="3"/>
      <c r="BB104" s="3"/>
      <c r="BC104" s="3"/>
      <c r="BD104" s="3"/>
      <c r="BE104" s="3"/>
      <c r="BF104" s="3"/>
      <c r="BG104" s="3"/>
      <c r="BH104" s="3"/>
      <c r="BI104" s="3"/>
      <c r="BJ104" s="3"/>
      <c r="BK104" s="3"/>
    </row>
    <row r="105" spans="1:63" s="288" customFormat="1" ht="17.25" customHeight="1" x14ac:dyDescent="0.25">
      <c r="A105" s="286"/>
      <c r="B105" s="214"/>
      <c r="C105" s="214"/>
      <c r="D105" s="214"/>
      <c r="E105" s="214"/>
      <c r="F105" s="214"/>
      <c r="G105" s="214"/>
      <c r="H105" s="214"/>
      <c r="I105" s="214"/>
      <c r="J105" s="153"/>
      <c r="L105" s="201"/>
      <c r="M105" s="201"/>
      <c r="N105" s="300" t="s">
        <v>263</v>
      </c>
      <c r="O105" s="300"/>
      <c r="P105" s="32"/>
      <c r="Q105" s="33"/>
      <c r="R105" s="301"/>
      <c r="S105" s="33"/>
      <c r="V105" s="299"/>
      <c r="W105" s="293"/>
      <c r="X105" s="152"/>
      <c r="Y105" s="3"/>
      <c r="Z105" s="3"/>
      <c r="AA105" s="3"/>
      <c r="AB105" s="3"/>
      <c r="AC105" s="3"/>
      <c r="AD105" s="3"/>
      <c r="AE105" s="3"/>
      <c r="AF105" s="3"/>
      <c r="AG105" s="3"/>
      <c r="AH105" s="3"/>
      <c r="AI105" s="3"/>
      <c r="AJ105" s="3"/>
      <c r="AK105" s="3"/>
      <c r="AL105" s="3"/>
      <c r="AM105" s="3"/>
      <c r="AN105" s="3"/>
      <c r="AO105" s="294"/>
      <c r="AP105" s="295"/>
      <c r="AQ105" s="233"/>
      <c r="AR105" s="3"/>
      <c r="AS105" s="3"/>
      <c r="AT105" s="3"/>
      <c r="AU105" s="3"/>
      <c r="AV105" s="3"/>
      <c r="AW105" s="3"/>
      <c r="AX105" s="3"/>
      <c r="AY105" s="3"/>
      <c r="AZ105" s="3"/>
      <c r="BA105" s="3"/>
      <c r="BB105" s="3"/>
      <c r="BC105" s="3"/>
      <c r="BD105" s="3"/>
      <c r="BE105" s="3"/>
      <c r="BF105" s="3"/>
      <c r="BG105" s="3"/>
      <c r="BH105" s="3"/>
      <c r="BI105" s="3"/>
      <c r="BJ105" s="3"/>
      <c r="BK105" s="3"/>
    </row>
    <row r="106" spans="1:63" s="288" customFormat="1" ht="17.25" customHeight="1" x14ac:dyDescent="0.25">
      <c r="A106" s="286"/>
      <c r="B106" s="214"/>
      <c r="C106" s="214"/>
      <c r="D106" s="214"/>
      <c r="E106" s="214"/>
      <c r="F106" s="214"/>
      <c r="G106" s="214"/>
      <c r="H106" s="214"/>
      <c r="I106" s="214"/>
      <c r="J106" s="153"/>
      <c r="L106" s="201"/>
      <c r="M106" s="201"/>
      <c r="N106" s="301" t="s">
        <v>264</v>
      </c>
      <c r="O106" s="301"/>
      <c r="P106" s="33"/>
      <c r="Q106" s="33"/>
      <c r="R106" s="301"/>
      <c r="S106" s="33"/>
      <c r="V106" s="299"/>
      <c r="W106" s="293"/>
      <c r="X106" s="152"/>
      <c r="Y106" s="3"/>
      <c r="Z106" s="3"/>
      <c r="AA106" s="3"/>
      <c r="AB106" s="3"/>
      <c r="AC106" s="3"/>
      <c r="AD106" s="3"/>
      <c r="AE106" s="3"/>
      <c r="AF106" s="3"/>
      <c r="AG106" s="3"/>
      <c r="AH106" s="3"/>
      <c r="AI106" s="3"/>
      <c r="AJ106" s="3"/>
      <c r="AK106" s="3"/>
      <c r="AL106" s="3"/>
      <c r="AM106" s="3"/>
      <c r="AN106" s="3"/>
      <c r="AO106" s="294"/>
      <c r="AP106" s="295"/>
      <c r="AQ106" s="233"/>
      <c r="AR106" s="3"/>
      <c r="AS106" s="3"/>
      <c r="AT106" s="3"/>
      <c r="AU106" s="3"/>
      <c r="AV106" s="3"/>
      <c r="AW106" s="3"/>
      <c r="AX106" s="3"/>
      <c r="AY106" s="3"/>
      <c r="AZ106" s="3"/>
      <c r="BA106" s="3"/>
      <c r="BB106" s="3"/>
      <c r="BC106" s="3"/>
      <c r="BD106" s="3"/>
      <c r="BE106" s="3"/>
      <c r="BF106" s="3"/>
      <c r="BG106" s="3"/>
      <c r="BH106" s="3"/>
      <c r="BI106" s="3"/>
      <c r="BJ106" s="3"/>
      <c r="BK106" s="3"/>
    </row>
  </sheetData>
  <mergeCells count="324">
    <mergeCell ref="AQ93:AQ101"/>
    <mergeCell ref="AF93:AF101"/>
    <mergeCell ref="AG93:AG101"/>
    <mergeCell ref="AH93:AH101"/>
    <mergeCell ref="AI93:AI101"/>
    <mergeCell ref="AJ93:AJ101"/>
    <mergeCell ref="AK93:AK101"/>
    <mergeCell ref="AP83:AP92"/>
    <mergeCell ref="AQ83:AQ92"/>
    <mergeCell ref="AM83:AM92"/>
    <mergeCell ref="AN83:AN92"/>
    <mergeCell ref="AO83:AO92"/>
    <mergeCell ref="AM93:AM101"/>
    <mergeCell ref="AN93:AN101"/>
    <mergeCell ref="AO93:AO101"/>
    <mergeCell ref="AP93:AP101"/>
    <mergeCell ref="N93:N101"/>
    <mergeCell ref="O93:O101"/>
    <mergeCell ref="P93:P101"/>
    <mergeCell ref="R93:R101"/>
    <mergeCell ref="S93:S101"/>
    <mergeCell ref="Y93:Y101"/>
    <mergeCell ref="AJ83:AJ92"/>
    <mergeCell ref="AK83:AK92"/>
    <mergeCell ref="AL83:AL92"/>
    <mergeCell ref="AD83:AD92"/>
    <mergeCell ref="AE83:AE92"/>
    <mergeCell ref="AF83:AF92"/>
    <mergeCell ref="AG83:AG92"/>
    <mergeCell ref="AH83:AH92"/>
    <mergeCell ref="AI83:AI92"/>
    <mergeCell ref="Y83:Y92"/>
    <mergeCell ref="T94:T101"/>
    <mergeCell ref="AL93:AL101"/>
    <mergeCell ref="Z93:Z101"/>
    <mergeCell ref="AA93:AA101"/>
    <mergeCell ref="AB93:AB101"/>
    <mergeCell ref="AC93:AC101"/>
    <mergeCell ref="AD93:AD101"/>
    <mergeCell ref="AE93:AE101"/>
    <mergeCell ref="AM69:AM82"/>
    <mergeCell ref="AN69:AN82"/>
    <mergeCell ref="Z69:Z82"/>
    <mergeCell ref="AA69:AA82"/>
    <mergeCell ref="AB69:AB82"/>
    <mergeCell ref="AC69:AC82"/>
    <mergeCell ref="AD69:AD82"/>
    <mergeCell ref="AE69:AE82"/>
    <mergeCell ref="R69:R82"/>
    <mergeCell ref="S69:S82"/>
    <mergeCell ref="T69:T74"/>
    <mergeCell ref="Y69:Y82"/>
    <mergeCell ref="T75:T77"/>
    <mergeCell ref="T78:T82"/>
    <mergeCell ref="AJ69:AJ82"/>
    <mergeCell ref="AK69:AK82"/>
    <mergeCell ref="AI69:AI82"/>
    <mergeCell ref="J83:J92"/>
    <mergeCell ref="K83:K92"/>
    <mergeCell ref="L83:L92"/>
    <mergeCell ref="M83:M92"/>
    <mergeCell ref="N83:N92"/>
    <mergeCell ref="O83:O92"/>
    <mergeCell ref="AL69:AL82"/>
    <mergeCell ref="L69:L82"/>
    <mergeCell ref="Z83:Z92"/>
    <mergeCell ref="AA83:AA92"/>
    <mergeCell ref="AB83:AB92"/>
    <mergeCell ref="AC83:AC92"/>
    <mergeCell ref="P83:P92"/>
    <mergeCell ref="Q83:Q92"/>
    <mergeCell ref="R83:R92"/>
    <mergeCell ref="S83:S92"/>
    <mergeCell ref="T83:T91"/>
    <mergeCell ref="AP66:AP68"/>
    <mergeCell ref="AQ66:AQ68"/>
    <mergeCell ref="A69:A82"/>
    <mergeCell ref="B69:C82"/>
    <mergeCell ref="D69:D82"/>
    <mergeCell ref="E69:F82"/>
    <mergeCell ref="G69:G82"/>
    <mergeCell ref="H69:I82"/>
    <mergeCell ref="J69:J82"/>
    <mergeCell ref="K69:K82"/>
    <mergeCell ref="AJ66:AJ68"/>
    <mergeCell ref="AK66:AK68"/>
    <mergeCell ref="AL66:AL68"/>
    <mergeCell ref="AM66:AM68"/>
    <mergeCell ref="AN66:AN68"/>
    <mergeCell ref="AO66:AO68"/>
    <mergeCell ref="AD66:AD68"/>
    <mergeCell ref="AE66:AE68"/>
    <mergeCell ref="AA66:AA68"/>
    <mergeCell ref="AO69:AO82"/>
    <mergeCell ref="AP69:AP82"/>
    <mergeCell ref="AQ69:AQ82"/>
    <mergeCell ref="AF69:AF82"/>
    <mergeCell ref="AG69:AG82"/>
    <mergeCell ref="AB66:AB68"/>
    <mergeCell ref="AC66:AC68"/>
    <mergeCell ref="M69:M82"/>
    <mergeCell ref="N69:N82"/>
    <mergeCell ref="O69:O82"/>
    <mergeCell ref="P69:P82"/>
    <mergeCell ref="Q69:Q82"/>
    <mergeCell ref="AH69:AH82"/>
    <mergeCell ref="AF66:AF68"/>
    <mergeCell ref="P66:P68"/>
    <mergeCell ref="Q66:Q68"/>
    <mergeCell ref="R66:R68"/>
    <mergeCell ref="S66:S68"/>
    <mergeCell ref="T66:T68"/>
    <mergeCell ref="J66:J68"/>
    <mergeCell ref="K66:K68"/>
    <mergeCell ref="L66:L68"/>
    <mergeCell ref="M66:M68"/>
    <mergeCell ref="N66:N68"/>
    <mergeCell ref="O66:O68"/>
    <mergeCell ref="AM62:AM65"/>
    <mergeCell ref="AN62:AN65"/>
    <mergeCell ref="AO62:AO65"/>
    <mergeCell ref="S62:S65"/>
    <mergeCell ref="T62:T64"/>
    <mergeCell ref="Y62:Y65"/>
    <mergeCell ref="Z62:Z65"/>
    <mergeCell ref="M62:M65"/>
    <mergeCell ref="N62:N65"/>
    <mergeCell ref="O62:O65"/>
    <mergeCell ref="P62:P65"/>
    <mergeCell ref="Q62:Q65"/>
    <mergeCell ref="R62:R65"/>
    <mergeCell ref="AG66:AG68"/>
    <mergeCell ref="AH66:AH68"/>
    <mergeCell ref="AI66:AI68"/>
    <mergeCell ref="Y66:Y68"/>
    <mergeCell ref="Z66:Z68"/>
    <mergeCell ref="AP62:AP65"/>
    <mergeCell ref="AQ62:AQ65"/>
    <mergeCell ref="AG62:AG65"/>
    <mergeCell ref="AH62:AH65"/>
    <mergeCell ref="AI62:AI65"/>
    <mergeCell ref="AJ62:AJ65"/>
    <mergeCell ref="AK62:AK65"/>
    <mergeCell ref="AL62:AL65"/>
    <mergeCell ref="AA62:AA65"/>
    <mergeCell ref="AB62:AB65"/>
    <mergeCell ref="AC62:AC65"/>
    <mergeCell ref="AD62:AD65"/>
    <mergeCell ref="AE62:AE65"/>
    <mergeCell ref="AF62:AF65"/>
    <mergeCell ref="AQ54:AQ61"/>
    <mergeCell ref="J60:J61"/>
    <mergeCell ref="K60:K61"/>
    <mergeCell ref="AJ54:AJ61"/>
    <mergeCell ref="AK54:AK61"/>
    <mergeCell ref="AL54:AL61"/>
    <mergeCell ref="AM54:AM61"/>
    <mergeCell ref="AN54:AN61"/>
    <mergeCell ref="AO54:AO61"/>
    <mergeCell ref="AD54:AD61"/>
    <mergeCell ref="AE54:AE61"/>
    <mergeCell ref="AF54:AF61"/>
    <mergeCell ref="AG54:AG61"/>
    <mergeCell ref="AH54:AH61"/>
    <mergeCell ref="AI54:AI61"/>
    <mergeCell ref="Y54:Y61"/>
    <mergeCell ref="Z54:Z61"/>
    <mergeCell ref="S54:S61"/>
    <mergeCell ref="T54:T56"/>
    <mergeCell ref="Q60:Q61"/>
    <mergeCell ref="T60:T61"/>
    <mergeCell ref="M54:M56"/>
    <mergeCell ref="N54:N61"/>
    <mergeCell ref="O54:O61"/>
    <mergeCell ref="E62:F65"/>
    <mergeCell ref="G62:G65"/>
    <mergeCell ref="H62:I65"/>
    <mergeCell ref="J62:J65"/>
    <mergeCell ref="K62:K65"/>
    <mergeCell ref="L62:L65"/>
    <mergeCell ref="J54:J56"/>
    <mergeCell ref="K54:K56"/>
    <mergeCell ref="L54:L56"/>
    <mergeCell ref="L60:L61"/>
    <mergeCell ref="M60:M61"/>
    <mergeCell ref="AP44:AP51"/>
    <mergeCell ref="R44:R51"/>
    <mergeCell ref="S44:S51"/>
    <mergeCell ref="T44:T47"/>
    <mergeCell ref="J44:J51"/>
    <mergeCell ref="K44:K51"/>
    <mergeCell ref="L44:L51"/>
    <mergeCell ref="M44:M51"/>
    <mergeCell ref="N44:N51"/>
    <mergeCell ref="O44:O51"/>
    <mergeCell ref="AA54:AA61"/>
    <mergeCell ref="AB54:AB61"/>
    <mergeCell ref="AC54:AC61"/>
    <mergeCell ref="P54:P61"/>
    <mergeCell ref="Q54:Q56"/>
    <mergeCell ref="R54:R61"/>
    <mergeCell ref="AP54:AP61"/>
    <mergeCell ref="AQ44:AQ51"/>
    <mergeCell ref="T48:T49"/>
    <mergeCell ref="T50:T51"/>
    <mergeCell ref="F52:K52"/>
    <mergeCell ref="AJ44:AJ51"/>
    <mergeCell ref="AK44:AK51"/>
    <mergeCell ref="AL44:AL51"/>
    <mergeCell ref="AM44:AM51"/>
    <mergeCell ref="AN44:AN51"/>
    <mergeCell ref="AO44:AO51"/>
    <mergeCell ref="AD44:AD51"/>
    <mergeCell ref="AE44:AE51"/>
    <mergeCell ref="AF44:AF51"/>
    <mergeCell ref="AG44:AG51"/>
    <mergeCell ref="AH44:AH51"/>
    <mergeCell ref="AI44:AI51"/>
    <mergeCell ref="Y44:Y51"/>
    <mergeCell ref="Z44:Z51"/>
    <mergeCell ref="AA44:AA51"/>
    <mergeCell ref="AB44:AB51"/>
    <mergeCell ref="AC44:AC51"/>
    <mergeCell ref="P44:P51"/>
    <mergeCell ref="Q44:Q51"/>
    <mergeCell ref="E42:K42"/>
    <mergeCell ref="H43:K43"/>
    <mergeCell ref="AI34:AI41"/>
    <mergeCell ref="AJ34:AJ41"/>
    <mergeCell ref="AK34:AK41"/>
    <mergeCell ref="AL34:AL41"/>
    <mergeCell ref="AM34:AM41"/>
    <mergeCell ref="AN34:AN41"/>
    <mergeCell ref="AC34:AC41"/>
    <mergeCell ref="AD34:AD41"/>
    <mergeCell ref="AE34:AE41"/>
    <mergeCell ref="AF34:AF41"/>
    <mergeCell ref="AG34:AG41"/>
    <mergeCell ref="AH34:AH41"/>
    <mergeCell ref="Y34:Y41"/>
    <mergeCell ref="Z34:Z41"/>
    <mergeCell ref="AA34:AA41"/>
    <mergeCell ref="AB34:AB41"/>
    <mergeCell ref="O34:O41"/>
    <mergeCell ref="P34:P41"/>
    <mergeCell ref="Q34:Q41"/>
    <mergeCell ref="R34:R41"/>
    <mergeCell ref="AP11:AP32"/>
    <mergeCell ref="AQ11:AQ32"/>
    <mergeCell ref="AM11:AM32"/>
    <mergeCell ref="AN11:AN32"/>
    <mergeCell ref="AO11:AO32"/>
    <mergeCell ref="Z11:Z32"/>
    <mergeCell ref="AA11:AA32"/>
    <mergeCell ref="AB11:AB32"/>
    <mergeCell ref="AC11:AC32"/>
    <mergeCell ref="AO34:AO41"/>
    <mergeCell ref="AP34:AP41"/>
    <mergeCell ref="AQ34:AQ41"/>
    <mergeCell ref="T40:T41"/>
    <mergeCell ref="H33:K33"/>
    <mergeCell ref="J34:J41"/>
    <mergeCell ref="K34:K41"/>
    <mergeCell ref="L34:L41"/>
    <mergeCell ref="M34:M41"/>
    <mergeCell ref="N34:N41"/>
    <mergeCell ref="S34:S41"/>
    <mergeCell ref="T34:T38"/>
    <mergeCell ref="H10:K10"/>
    <mergeCell ref="J11:J32"/>
    <mergeCell ref="K11:K32"/>
    <mergeCell ref="L11:L32"/>
    <mergeCell ref="M11:M32"/>
    <mergeCell ref="N11:N32"/>
    <mergeCell ref="B8:K8"/>
    <mergeCell ref="E9:K9"/>
    <mergeCell ref="S11:S32"/>
    <mergeCell ref="O11:O32"/>
    <mergeCell ref="R11:R32"/>
    <mergeCell ref="AE6:AJ6"/>
    <mergeCell ref="AK6:AM6"/>
    <mergeCell ref="Q6:Q7"/>
    <mergeCell ref="R6:R7"/>
    <mergeCell ref="S6:S7"/>
    <mergeCell ref="T6:T7"/>
    <mergeCell ref="U6:U7"/>
    <mergeCell ref="V6:V7"/>
    <mergeCell ref="P11:P32"/>
    <mergeCell ref="Q11:Q32"/>
    <mergeCell ref="AJ11:AJ32"/>
    <mergeCell ref="AK11:AK32"/>
    <mergeCell ref="AL11:AL32"/>
    <mergeCell ref="AD11:AD32"/>
    <mergeCell ref="AE11:AE32"/>
    <mergeCell ref="AF11:AF32"/>
    <mergeCell ref="AG11:AG32"/>
    <mergeCell ref="AH11:AH32"/>
    <mergeCell ref="AI11:AI32"/>
    <mergeCell ref="Y11:Y32"/>
    <mergeCell ref="T12:T32"/>
    <mergeCell ref="K6:K7"/>
    <mergeCell ref="L6:L7"/>
    <mergeCell ref="M6:M7"/>
    <mergeCell ref="N6:N7"/>
    <mergeCell ref="O6:O7"/>
    <mergeCell ref="P6:P7"/>
    <mergeCell ref="A1:AO4"/>
    <mergeCell ref="A5:M5"/>
    <mergeCell ref="N5:AQ5"/>
    <mergeCell ref="A6:A7"/>
    <mergeCell ref="B6:C7"/>
    <mergeCell ref="D6:D7"/>
    <mergeCell ref="E6:F7"/>
    <mergeCell ref="G6:G7"/>
    <mergeCell ref="H6:I7"/>
    <mergeCell ref="J6:J7"/>
    <mergeCell ref="AQ6:AQ7"/>
    <mergeCell ref="AN6:AN7"/>
    <mergeCell ref="AO6:AO7"/>
    <mergeCell ref="AP6:AP7"/>
    <mergeCell ref="W6:W7"/>
    <mergeCell ref="X6:X7"/>
    <mergeCell ref="Y6:Z6"/>
    <mergeCell ref="AA6:AD6"/>
  </mergeCells>
  <pageMargins left="1.1023622047244095" right="0.11811023622047245" top="0.35433070866141736" bottom="0.35433070866141736" header="0.31496062992125984" footer="0.31496062992125984"/>
  <pageSetup paperSize="5"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IT93"/>
  <sheetViews>
    <sheetView showGridLines="0" zoomScale="60" zoomScaleNormal="60" workbookViewId="0">
      <pane ySplit="8" topLeftCell="A9" activePane="bottomLeft" state="frozen"/>
      <selection pane="bottomLeft" activeCell="A9" sqref="A9"/>
    </sheetView>
  </sheetViews>
  <sheetFormatPr baseColWidth="10" defaultRowHeight="15.75" x14ac:dyDescent="0.25"/>
  <cols>
    <col min="1" max="1" width="13" style="26" bestFit="1" customWidth="1"/>
    <col min="2" max="2" width="6.85546875" style="3" customWidth="1"/>
    <col min="3" max="3" width="12.140625" style="3" customWidth="1"/>
    <col min="4" max="4" width="14" style="3" customWidth="1"/>
    <col min="5" max="5" width="17.85546875" style="3" customWidth="1"/>
    <col min="6" max="6" width="3.5703125" style="3" customWidth="1"/>
    <col min="7" max="7" width="13.28515625" style="3" customWidth="1"/>
    <col min="8" max="8" width="5.85546875" style="3" customWidth="1"/>
    <col min="9" max="9" width="19.7109375" style="3" customWidth="1"/>
    <col min="10" max="10" width="14.5703125" style="3" customWidth="1"/>
    <col min="11" max="11" width="50.5703125" style="288" customWidth="1"/>
    <col min="12" max="12" width="28.7109375" style="201" customWidth="1"/>
    <col min="13" max="13" width="25.140625" style="289" customWidth="1"/>
    <col min="14" max="14" width="36.7109375" style="201" customWidth="1"/>
    <col min="15" max="15" width="24.5703125" style="201" customWidth="1"/>
    <col min="16" max="16" width="24.5703125" style="288" customWidth="1"/>
    <col min="17" max="17" width="17.85546875" style="356" customWidth="1"/>
    <col min="18" max="18" width="27.5703125" style="357" bestFit="1" customWidth="1"/>
    <col min="19" max="19" width="37.28515625" style="288" customWidth="1"/>
    <col min="20" max="20" width="48.42578125" style="288" customWidth="1"/>
    <col min="21" max="21" width="32" style="288" customWidth="1"/>
    <col min="22" max="22" width="32.7109375" style="358" customWidth="1"/>
    <col min="23" max="23" width="18.5703125" style="293" customWidth="1"/>
    <col min="24" max="24" width="16.7109375" style="288" customWidth="1"/>
    <col min="25" max="25" width="10.42578125" style="3" customWidth="1"/>
    <col min="26" max="26" width="10.5703125" style="3" customWidth="1"/>
    <col min="27" max="27" width="11.85546875" style="3" customWidth="1"/>
    <col min="28" max="28" width="10.140625" style="3" customWidth="1"/>
    <col min="29" max="29" width="10.5703125" style="3" customWidth="1"/>
    <col min="30" max="30" width="9.5703125" style="3" customWidth="1"/>
    <col min="31" max="31" width="9.28515625" style="3" customWidth="1"/>
    <col min="32" max="32" width="8.85546875" style="3" customWidth="1"/>
    <col min="33" max="35" width="8" style="3" customWidth="1"/>
    <col min="36" max="36" width="8.7109375" style="3" customWidth="1"/>
    <col min="37" max="37" width="9.85546875" style="3" customWidth="1"/>
    <col min="38" max="38" width="10.5703125" style="3" customWidth="1"/>
    <col min="39" max="39" width="9.85546875" style="3" customWidth="1"/>
    <col min="40" max="40" width="13.140625" style="3" customWidth="1"/>
    <col min="41" max="41" width="25.42578125" style="294" customWidth="1"/>
    <col min="42" max="42" width="23" style="295" customWidth="1"/>
    <col min="43" max="43" width="27.42578125" style="233" customWidth="1"/>
    <col min="44" max="254" width="11.42578125" style="3"/>
    <col min="257" max="257" width="13" bestFit="1" customWidth="1"/>
    <col min="258" max="258" width="6.85546875" customWidth="1"/>
    <col min="259" max="259" width="14.28515625" customWidth="1"/>
    <col min="260" max="260" width="14" customWidth="1"/>
    <col min="261" max="261" width="17.85546875" customWidth="1"/>
    <col min="262" max="262" width="3.5703125" customWidth="1"/>
    <col min="263" max="263" width="13.28515625" customWidth="1"/>
    <col min="264" max="264" width="5.85546875" customWidth="1"/>
    <col min="265" max="265" width="23.28515625" customWidth="1"/>
    <col min="266" max="266" width="17.140625" customWidth="1"/>
    <col min="267" max="267" width="50.5703125" customWidth="1"/>
    <col min="268" max="268" width="28.7109375" customWidth="1"/>
    <col min="269" max="269" width="25.140625" customWidth="1"/>
    <col min="270" max="270" width="36.7109375" customWidth="1"/>
    <col min="271" max="272" width="24.5703125" customWidth="1"/>
    <col min="273" max="273" width="17.85546875" customWidth="1"/>
    <col min="274" max="274" width="27.5703125" bestFit="1" customWidth="1"/>
    <col min="275" max="275" width="37.28515625" customWidth="1"/>
    <col min="276" max="276" width="48.42578125" customWidth="1"/>
    <col min="277" max="277" width="32" customWidth="1"/>
    <col min="278" max="278" width="32.7109375" customWidth="1"/>
    <col min="279" max="279" width="18.5703125" customWidth="1"/>
    <col min="280" max="280" width="16.7109375" customWidth="1"/>
    <col min="281" max="281" width="10.42578125" customWidth="1"/>
    <col min="282" max="282" width="10.5703125" customWidth="1"/>
    <col min="283" max="283" width="9.28515625" customWidth="1"/>
    <col min="284" max="284" width="10.140625" customWidth="1"/>
    <col min="285" max="285" width="8.42578125" customWidth="1"/>
    <col min="286" max="286" width="9.5703125" customWidth="1"/>
    <col min="287" max="287" width="9.28515625" customWidth="1"/>
    <col min="288" max="288" width="8.85546875" customWidth="1"/>
    <col min="289" max="291" width="8" customWidth="1"/>
    <col min="292" max="292" width="8.7109375" customWidth="1"/>
    <col min="293" max="293" width="8.140625" customWidth="1"/>
    <col min="294" max="294" width="10.5703125" customWidth="1"/>
    <col min="295" max="295" width="9.85546875" customWidth="1"/>
    <col min="296" max="296" width="13.140625" customWidth="1"/>
    <col min="297" max="297" width="25.42578125" customWidth="1"/>
    <col min="298" max="298" width="30.85546875" customWidth="1"/>
    <col min="299" max="299" width="27.42578125" customWidth="1"/>
    <col min="513" max="513" width="13" bestFit="1" customWidth="1"/>
    <col min="514" max="514" width="6.85546875" customWidth="1"/>
    <col min="515" max="515" width="14.28515625" customWidth="1"/>
    <col min="516" max="516" width="14" customWidth="1"/>
    <col min="517" max="517" width="17.85546875" customWidth="1"/>
    <col min="518" max="518" width="3.5703125" customWidth="1"/>
    <col min="519" max="519" width="13.28515625" customWidth="1"/>
    <col min="520" max="520" width="5.85546875" customWidth="1"/>
    <col min="521" max="521" width="23.28515625" customWidth="1"/>
    <col min="522" max="522" width="17.140625" customWidth="1"/>
    <col min="523" max="523" width="50.5703125" customWidth="1"/>
    <col min="524" max="524" width="28.7109375" customWidth="1"/>
    <col min="525" max="525" width="25.140625" customWidth="1"/>
    <col min="526" max="526" width="36.7109375" customWidth="1"/>
    <col min="527" max="528" width="24.5703125" customWidth="1"/>
    <col min="529" max="529" width="17.85546875" customWidth="1"/>
    <col min="530" max="530" width="27.5703125" bestFit="1" customWidth="1"/>
    <col min="531" max="531" width="37.28515625" customWidth="1"/>
    <col min="532" max="532" width="48.42578125" customWidth="1"/>
    <col min="533" max="533" width="32" customWidth="1"/>
    <col min="534" max="534" width="32.7109375" customWidth="1"/>
    <col min="535" max="535" width="18.5703125" customWidth="1"/>
    <col min="536" max="536" width="16.7109375" customWidth="1"/>
    <col min="537" max="537" width="10.42578125" customWidth="1"/>
    <col min="538" max="538" width="10.5703125" customWidth="1"/>
    <col min="539" max="539" width="9.28515625" customWidth="1"/>
    <col min="540" max="540" width="10.140625" customWidth="1"/>
    <col min="541" max="541" width="8.42578125" customWidth="1"/>
    <col min="542" max="542" width="9.5703125" customWidth="1"/>
    <col min="543" max="543" width="9.28515625" customWidth="1"/>
    <col min="544" max="544" width="8.85546875" customWidth="1"/>
    <col min="545" max="547" width="8" customWidth="1"/>
    <col min="548" max="548" width="8.7109375" customWidth="1"/>
    <col min="549" max="549" width="8.140625" customWidth="1"/>
    <col min="550" max="550" width="10.5703125" customWidth="1"/>
    <col min="551" max="551" width="9.85546875" customWidth="1"/>
    <col min="552" max="552" width="13.140625" customWidth="1"/>
    <col min="553" max="553" width="25.42578125" customWidth="1"/>
    <col min="554" max="554" width="30.85546875" customWidth="1"/>
    <col min="555" max="555" width="27.42578125" customWidth="1"/>
    <col min="769" max="769" width="13" bestFit="1" customWidth="1"/>
    <col min="770" max="770" width="6.85546875" customWidth="1"/>
    <col min="771" max="771" width="14.28515625" customWidth="1"/>
    <col min="772" max="772" width="14" customWidth="1"/>
    <col min="773" max="773" width="17.85546875" customWidth="1"/>
    <col min="774" max="774" width="3.5703125" customWidth="1"/>
    <col min="775" max="775" width="13.28515625" customWidth="1"/>
    <col min="776" max="776" width="5.85546875" customWidth="1"/>
    <col min="777" max="777" width="23.28515625" customWidth="1"/>
    <col min="778" max="778" width="17.140625" customWidth="1"/>
    <col min="779" max="779" width="50.5703125" customWidth="1"/>
    <col min="780" max="780" width="28.7109375" customWidth="1"/>
    <col min="781" max="781" width="25.140625" customWidth="1"/>
    <col min="782" max="782" width="36.7109375" customWidth="1"/>
    <col min="783" max="784" width="24.5703125" customWidth="1"/>
    <col min="785" max="785" width="17.85546875" customWidth="1"/>
    <col min="786" max="786" width="27.5703125" bestFit="1" customWidth="1"/>
    <col min="787" max="787" width="37.28515625" customWidth="1"/>
    <col min="788" max="788" width="48.42578125" customWidth="1"/>
    <col min="789" max="789" width="32" customWidth="1"/>
    <col min="790" max="790" width="32.7109375" customWidth="1"/>
    <col min="791" max="791" width="18.5703125" customWidth="1"/>
    <col min="792" max="792" width="16.7109375" customWidth="1"/>
    <col min="793" max="793" width="10.42578125" customWidth="1"/>
    <col min="794" max="794" width="10.5703125" customWidth="1"/>
    <col min="795" max="795" width="9.28515625" customWidth="1"/>
    <col min="796" max="796" width="10.140625" customWidth="1"/>
    <col min="797" max="797" width="8.42578125" customWidth="1"/>
    <col min="798" max="798" width="9.5703125" customWidth="1"/>
    <col min="799" max="799" width="9.28515625" customWidth="1"/>
    <col min="800" max="800" width="8.85546875" customWidth="1"/>
    <col min="801" max="803" width="8" customWidth="1"/>
    <col min="804" max="804" width="8.7109375" customWidth="1"/>
    <col min="805" max="805" width="8.140625" customWidth="1"/>
    <col min="806" max="806" width="10.5703125" customWidth="1"/>
    <col min="807" max="807" width="9.85546875" customWidth="1"/>
    <col min="808" max="808" width="13.140625" customWidth="1"/>
    <col min="809" max="809" width="25.42578125" customWidth="1"/>
    <col min="810" max="810" width="30.85546875" customWidth="1"/>
    <col min="811" max="811" width="27.42578125" customWidth="1"/>
    <col min="1025" max="1025" width="13" bestFit="1" customWidth="1"/>
    <col min="1026" max="1026" width="6.85546875" customWidth="1"/>
    <col min="1027" max="1027" width="14.28515625" customWidth="1"/>
    <col min="1028" max="1028" width="14" customWidth="1"/>
    <col min="1029" max="1029" width="17.85546875" customWidth="1"/>
    <col min="1030" max="1030" width="3.5703125" customWidth="1"/>
    <col min="1031" max="1031" width="13.28515625" customWidth="1"/>
    <col min="1032" max="1032" width="5.85546875" customWidth="1"/>
    <col min="1033" max="1033" width="23.28515625" customWidth="1"/>
    <col min="1034" max="1034" width="17.140625" customWidth="1"/>
    <col min="1035" max="1035" width="50.5703125" customWidth="1"/>
    <col min="1036" max="1036" width="28.7109375" customWidth="1"/>
    <col min="1037" max="1037" width="25.140625" customWidth="1"/>
    <col min="1038" max="1038" width="36.7109375" customWidth="1"/>
    <col min="1039" max="1040" width="24.5703125" customWidth="1"/>
    <col min="1041" max="1041" width="17.85546875" customWidth="1"/>
    <col min="1042" max="1042" width="27.5703125" bestFit="1" customWidth="1"/>
    <col min="1043" max="1043" width="37.28515625" customWidth="1"/>
    <col min="1044" max="1044" width="48.42578125" customWidth="1"/>
    <col min="1045" max="1045" width="32" customWidth="1"/>
    <col min="1046" max="1046" width="32.7109375" customWidth="1"/>
    <col min="1047" max="1047" width="18.5703125" customWidth="1"/>
    <col min="1048" max="1048" width="16.7109375" customWidth="1"/>
    <col min="1049" max="1049" width="10.42578125" customWidth="1"/>
    <col min="1050" max="1050" width="10.5703125" customWidth="1"/>
    <col min="1051" max="1051" width="9.28515625" customWidth="1"/>
    <col min="1052" max="1052" width="10.140625" customWidth="1"/>
    <col min="1053" max="1053" width="8.42578125" customWidth="1"/>
    <col min="1054" max="1054" width="9.5703125" customWidth="1"/>
    <col min="1055" max="1055" width="9.28515625" customWidth="1"/>
    <col min="1056" max="1056" width="8.85546875" customWidth="1"/>
    <col min="1057" max="1059" width="8" customWidth="1"/>
    <col min="1060" max="1060" width="8.7109375" customWidth="1"/>
    <col min="1061" max="1061" width="8.140625" customWidth="1"/>
    <col min="1062" max="1062" width="10.5703125" customWidth="1"/>
    <col min="1063" max="1063" width="9.85546875" customWidth="1"/>
    <col min="1064" max="1064" width="13.140625" customWidth="1"/>
    <col min="1065" max="1065" width="25.42578125" customWidth="1"/>
    <col min="1066" max="1066" width="30.85546875" customWidth="1"/>
    <col min="1067" max="1067" width="27.42578125" customWidth="1"/>
    <col min="1281" max="1281" width="13" bestFit="1" customWidth="1"/>
    <col min="1282" max="1282" width="6.85546875" customWidth="1"/>
    <col min="1283" max="1283" width="14.28515625" customWidth="1"/>
    <col min="1284" max="1284" width="14" customWidth="1"/>
    <col min="1285" max="1285" width="17.85546875" customWidth="1"/>
    <col min="1286" max="1286" width="3.5703125" customWidth="1"/>
    <col min="1287" max="1287" width="13.28515625" customWidth="1"/>
    <col min="1288" max="1288" width="5.85546875" customWidth="1"/>
    <col min="1289" max="1289" width="23.28515625" customWidth="1"/>
    <col min="1290" max="1290" width="17.140625" customWidth="1"/>
    <col min="1291" max="1291" width="50.5703125" customWidth="1"/>
    <col min="1292" max="1292" width="28.7109375" customWidth="1"/>
    <col min="1293" max="1293" width="25.140625" customWidth="1"/>
    <col min="1294" max="1294" width="36.7109375" customWidth="1"/>
    <col min="1295" max="1296" width="24.5703125" customWidth="1"/>
    <col min="1297" max="1297" width="17.85546875" customWidth="1"/>
    <col min="1298" max="1298" width="27.5703125" bestFit="1" customWidth="1"/>
    <col min="1299" max="1299" width="37.28515625" customWidth="1"/>
    <col min="1300" max="1300" width="48.42578125" customWidth="1"/>
    <col min="1301" max="1301" width="32" customWidth="1"/>
    <col min="1302" max="1302" width="32.7109375" customWidth="1"/>
    <col min="1303" max="1303" width="18.5703125" customWidth="1"/>
    <col min="1304" max="1304" width="16.7109375" customWidth="1"/>
    <col min="1305" max="1305" width="10.42578125" customWidth="1"/>
    <col min="1306" max="1306" width="10.5703125" customWidth="1"/>
    <col min="1307" max="1307" width="9.28515625" customWidth="1"/>
    <col min="1308" max="1308" width="10.140625" customWidth="1"/>
    <col min="1309" max="1309" width="8.42578125" customWidth="1"/>
    <col min="1310" max="1310" width="9.5703125" customWidth="1"/>
    <col min="1311" max="1311" width="9.28515625" customWidth="1"/>
    <col min="1312" max="1312" width="8.85546875" customWidth="1"/>
    <col min="1313" max="1315" width="8" customWidth="1"/>
    <col min="1316" max="1316" width="8.7109375" customWidth="1"/>
    <col min="1317" max="1317" width="8.140625" customWidth="1"/>
    <col min="1318" max="1318" width="10.5703125" customWidth="1"/>
    <col min="1319" max="1319" width="9.85546875" customWidth="1"/>
    <col min="1320" max="1320" width="13.140625" customWidth="1"/>
    <col min="1321" max="1321" width="25.42578125" customWidth="1"/>
    <col min="1322" max="1322" width="30.85546875" customWidth="1"/>
    <col min="1323" max="1323" width="27.42578125" customWidth="1"/>
    <col min="1537" max="1537" width="13" bestFit="1" customWidth="1"/>
    <col min="1538" max="1538" width="6.85546875" customWidth="1"/>
    <col min="1539" max="1539" width="14.28515625" customWidth="1"/>
    <col min="1540" max="1540" width="14" customWidth="1"/>
    <col min="1541" max="1541" width="17.85546875" customWidth="1"/>
    <col min="1542" max="1542" width="3.5703125" customWidth="1"/>
    <col min="1543" max="1543" width="13.28515625" customWidth="1"/>
    <col min="1544" max="1544" width="5.85546875" customWidth="1"/>
    <col min="1545" max="1545" width="23.28515625" customWidth="1"/>
    <col min="1546" max="1546" width="17.140625" customWidth="1"/>
    <col min="1547" max="1547" width="50.5703125" customWidth="1"/>
    <col min="1548" max="1548" width="28.7109375" customWidth="1"/>
    <col min="1549" max="1549" width="25.140625" customWidth="1"/>
    <col min="1550" max="1550" width="36.7109375" customWidth="1"/>
    <col min="1551" max="1552" width="24.5703125" customWidth="1"/>
    <col min="1553" max="1553" width="17.85546875" customWidth="1"/>
    <col min="1554" max="1554" width="27.5703125" bestFit="1" customWidth="1"/>
    <col min="1555" max="1555" width="37.28515625" customWidth="1"/>
    <col min="1556" max="1556" width="48.42578125" customWidth="1"/>
    <col min="1557" max="1557" width="32" customWidth="1"/>
    <col min="1558" max="1558" width="32.7109375" customWidth="1"/>
    <col min="1559" max="1559" width="18.5703125" customWidth="1"/>
    <col min="1560" max="1560" width="16.7109375" customWidth="1"/>
    <col min="1561" max="1561" width="10.42578125" customWidth="1"/>
    <col min="1562" max="1562" width="10.5703125" customWidth="1"/>
    <col min="1563" max="1563" width="9.28515625" customWidth="1"/>
    <col min="1564" max="1564" width="10.140625" customWidth="1"/>
    <col min="1565" max="1565" width="8.42578125" customWidth="1"/>
    <col min="1566" max="1566" width="9.5703125" customWidth="1"/>
    <col min="1567" max="1567" width="9.28515625" customWidth="1"/>
    <col min="1568" max="1568" width="8.85546875" customWidth="1"/>
    <col min="1569" max="1571" width="8" customWidth="1"/>
    <col min="1572" max="1572" width="8.7109375" customWidth="1"/>
    <col min="1573" max="1573" width="8.140625" customWidth="1"/>
    <col min="1574" max="1574" width="10.5703125" customWidth="1"/>
    <col min="1575" max="1575" width="9.85546875" customWidth="1"/>
    <col min="1576" max="1576" width="13.140625" customWidth="1"/>
    <col min="1577" max="1577" width="25.42578125" customWidth="1"/>
    <col min="1578" max="1578" width="30.85546875" customWidth="1"/>
    <col min="1579" max="1579" width="27.42578125" customWidth="1"/>
    <col min="1793" max="1793" width="13" bestFit="1" customWidth="1"/>
    <col min="1794" max="1794" width="6.85546875" customWidth="1"/>
    <col min="1795" max="1795" width="14.28515625" customWidth="1"/>
    <col min="1796" max="1796" width="14" customWidth="1"/>
    <col min="1797" max="1797" width="17.85546875" customWidth="1"/>
    <col min="1798" max="1798" width="3.5703125" customWidth="1"/>
    <col min="1799" max="1799" width="13.28515625" customWidth="1"/>
    <col min="1800" max="1800" width="5.85546875" customWidth="1"/>
    <col min="1801" max="1801" width="23.28515625" customWidth="1"/>
    <col min="1802" max="1802" width="17.140625" customWidth="1"/>
    <col min="1803" max="1803" width="50.5703125" customWidth="1"/>
    <col min="1804" max="1804" width="28.7109375" customWidth="1"/>
    <col min="1805" max="1805" width="25.140625" customWidth="1"/>
    <col min="1806" max="1806" width="36.7109375" customWidth="1"/>
    <col min="1807" max="1808" width="24.5703125" customWidth="1"/>
    <col min="1809" max="1809" width="17.85546875" customWidth="1"/>
    <col min="1810" max="1810" width="27.5703125" bestFit="1" customWidth="1"/>
    <col min="1811" max="1811" width="37.28515625" customWidth="1"/>
    <col min="1812" max="1812" width="48.42578125" customWidth="1"/>
    <col min="1813" max="1813" width="32" customWidth="1"/>
    <col min="1814" max="1814" width="32.7109375" customWidth="1"/>
    <col min="1815" max="1815" width="18.5703125" customWidth="1"/>
    <col min="1816" max="1816" width="16.7109375" customWidth="1"/>
    <col min="1817" max="1817" width="10.42578125" customWidth="1"/>
    <col min="1818" max="1818" width="10.5703125" customWidth="1"/>
    <col min="1819" max="1819" width="9.28515625" customWidth="1"/>
    <col min="1820" max="1820" width="10.140625" customWidth="1"/>
    <col min="1821" max="1821" width="8.42578125" customWidth="1"/>
    <col min="1822" max="1822" width="9.5703125" customWidth="1"/>
    <col min="1823" max="1823" width="9.28515625" customWidth="1"/>
    <col min="1824" max="1824" width="8.85546875" customWidth="1"/>
    <col min="1825" max="1827" width="8" customWidth="1"/>
    <col min="1828" max="1828" width="8.7109375" customWidth="1"/>
    <col min="1829" max="1829" width="8.140625" customWidth="1"/>
    <col min="1830" max="1830" width="10.5703125" customWidth="1"/>
    <col min="1831" max="1831" width="9.85546875" customWidth="1"/>
    <col min="1832" max="1832" width="13.140625" customWidth="1"/>
    <col min="1833" max="1833" width="25.42578125" customWidth="1"/>
    <col min="1834" max="1834" width="30.85546875" customWidth="1"/>
    <col min="1835" max="1835" width="27.42578125" customWidth="1"/>
    <col min="2049" max="2049" width="13" bestFit="1" customWidth="1"/>
    <col min="2050" max="2050" width="6.85546875" customWidth="1"/>
    <col min="2051" max="2051" width="14.28515625" customWidth="1"/>
    <col min="2052" max="2052" width="14" customWidth="1"/>
    <col min="2053" max="2053" width="17.85546875" customWidth="1"/>
    <col min="2054" max="2054" width="3.5703125" customWidth="1"/>
    <col min="2055" max="2055" width="13.28515625" customWidth="1"/>
    <col min="2056" max="2056" width="5.85546875" customWidth="1"/>
    <col min="2057" max="2057" width="23.28515625" customWidth="1"/>
    <col min="2058" max="2058" width="17.140625" customWidth="1"/>
    <col min="2059" max="2059" width="50.5703125" customWidth="1"/>
    <col min="2060" max="2060" width="28.7109375" customWidth="1"/>
    <col min="2061" max="2061" width="25.140625" customWidth="1"/>
    <col min="2062" max="2062" width="36.7109375" customWidth="1"/>
    <col min="2063" max="2064" width="24.5703125" customWidth="1"/>
    <col min="2065" max="2065" width="17.85546875" customWidth="1"/>
    <col min="2066" max="2066" width="27.5703125" bestFit="1" customWidth="1"/>
    <col min="2067" max="2067" width="37.28515625" customWidth="1"/>
    <col min="2068" max="2068" width="48.42578125" customWidth="1"/>
    <col min="2069" max="2069" width="32" customWidth="1"/>
    <col min="2070" max="2070" width="32.7109375" customWidth="1"/>
    <col min="2071" max="2071" width="18.5703125" customWidth="1"/>
    <col min="2072" max="2072" width="16.7109375" customWidth="1"/>
    <col min="2073" max="2073" width="10.42578125" customWidth="1"/>
    <col min="2074" max="2074" width="10.5703125" customWidth="1"/>
    <col min="2075" max="2075" width="9.28515625" customWidth="1"/>
    <col min="2076" max="2076" width="10.140625" customWidth="1"/>
    <col min="2077" max="2077" width="8.42578125" customWidth="1"/>
    <col min="2078" max="2078" width="9.5703125" customWidth="1"/>
    <col min="2079" max="2079" width="9.28515625" customWidth="1"/>
    <col min="2080" max="2080" width="8.85546875" customWidth="1"/>
    <col min="2081" max="2083" width="8" customWidth="1"/>
    <col min="2084" max="2084" width="8.7109375" customWidth="1"/>
    <col min="2085" max="2085" width="8.140625" customWidth="1"/>
    <col min="2086" max="2086" width="10.5703125" customWidth="1"/>
    <col min="2087" max="2087" width="9.85546875" customWidth="1"/>
    <col min="2088" max="2088" width="13.140625" customWidth="1"/>
    <col min="2089" max="2089" width="25.42578125" customWidth="1"/>
    <col min="2090" max="2090" width="30.85546875" customWidth="1"/>
    <col min="2091" max="2091" width="27.42578125" customWidth="1"/>
    <col min="2305" max="2305" width="13" bestFit="1" customWidth="1"/>
    <col min="2306" max="2306" width="6.85546875" customWidth="1"/>
    <col min="2307" max="2307" width="14.28515625" customWidth="1"/>
    <col min="2308" max="2308" width="14" customWidth="1"/>
    <col min="2309" max="2309" width="17.85546875" customWidth="1"/>
    <col min="2310" max="2310" width="3.5703125" customWidth="1"/>
    <col min="2311" max="2311" width="13.28515625" customWidth="1"/>
    <col min="2312" max="2312" width="5.85546875" customWidth="1"/>
    <col min="2313" max="2313" width="23.28515625" customWidth="1"/>
    <col min="2314" max="2314" width="17.140625" customWidth="1"/>
    <col min="2315" max="2315" width="50.5703125" customWidth="1"/>
    <col min="2316" max="2316" width="28.7109375" customWidth="1"/>
    <col min="2317" max="2317" width="25.140625" customWidth="1"/>
    <col min="2318" max="2318" width="36.7109375" customWidth="1"/>
    <col min="2319" max="2320" width="24.5703125" customWidth="1"/>
    <col min="2321" max="2321" width="17.85546875" customWidth="1"/>
    <col min="2322" max="2322" width="27.5703125" bestFit="1" customWidth="1"/>
    <col min="2323" max="2323" width="37.28515625" customWidth="1"/>
    <col min="2324" max="2324" width="48.42578125" customWidth="1"/>
    <col min="2325" max="2325" width="32" customWidth="1"/>
    <col min="2326" max="2326" width="32.7109375" customWidth="1"/>
    <col min="2327" max="2327" width="18.5703125" customWidth="1"/>
    <col min="2328" max="2328" width="16.7109375" customWidth="1"/>
    <col min="2329" max="2329" width="10.42578125" customWidth="1"/>
    <col min="2330" max="2330" width="10.5703125" customWidth="1"/>
    <col min="2331" max="2331" width="9.28515625" customWidth="1"/>
    <col min="2332" max="2332" width="10.140625" customWidth="1"/>
    <col min="2333" max="2333" width="8.42578125" customWidth="1"/>
    <col min="2334" max="2334" width="9.5703125" customWidth="1"/>
    <col min="2335" max="2335" width="9.28515625" customWidth="1"/>
    <col min="2336" max="2336" width="8.85546875" customWidth="1"/>
    <col min="2337" max="2339" width="8" customWidth="1"/>
    <col min="2340" max="2340" width="8.7109375" customWidth="1"/>
    <col min="2341" max="2341" width="8.140625" customWidth="1"/>
    <col min="2342" max="2342" width="10.5703125" customWidth="1"/>
    <col min="2343" max="2343" width="9.85546875" customWidth="1"/>
    <col min="2344" max="2344" width="13.140625" customWidth="1"/>
    <col min="2345" max="2345" width="25.42578125" customWidth="1"/>
    <col min="2346" max="2346" width="30.85546875" customWidth="1"/>
    <col min="2347" max="2347" width="27.42578125" customWidth="1"/>
    <col min="2561" max="2561" width="13" bestFit="1" customWidth="1"/>
    <col min="2562" max="2562" width="6.85546875" customWidth="1"/>
    <col min="2563" max="2563" width="14.28515625" customWidth="1"/>
    <col min="2564" max="2564" width="14" customWidth="1"/>
    <col min="2565" max="2565" width="17.85546875" customWidth="1"/>
    <col min="2566" max="2566" width="3.5703125" customWidth="1"/>
    <col min="2567" max="2567" width="13.28515625" customWidth="1"/>
    <col min="2568" max="2568" width="5.85546875" customWidth="1"/>
    <col min="2569" max="2569" width="23.28515625" customWidth="1"/>
    <col min="2570" max="2570" width="17.140625" customWidth="1"/>
    <col min="2571" max="2571" width="50.5703125" customWidth="1"/>
    <col min="2572" max="2572" width="28.7109375" customWidth="1"/>
    <col min="2573" max="2573" width="25.140625" customWidth="1"/>
    <col min="2574" max="2574" width="36.7109375" customWidth="1"/>
    <col min="2575" max="2576" width="24.5703125" customWidth="1"/>
    <col min="2577" max="2577" width="17.85546875" customWidth="1"/>
    <col min="2578" max="2578" width="27.5703125" bestFit="1" customWidth="1"/>
    <col min="2579" max="2579" width="37.28515625" customWidth="1"/>
    <col min="2580" max="2580" width="48.42578125" customWidth="1"/>
    <col min="2581" max="2581" width="32" customWidth="1"/>
    <col min="2582" max="2582" width="32.7109375" customWidth="1"/>
    <col min="2583" max="2583" width="18.5703125" customWidth="1"/>
    <col min="2584" max="2584" width="16.7109375" customWidth="1"/>
    <col min="2585" max="2585" width="10.42578125" customWidth="1"/>
    <col min="2586" max="2586" width="10.5703125" customWidth="1"/>
    <col min="2587" max="2587" width="9.28515625" customWidth="1"/>
    <col min="2588" max="2588" width="10.140625" customWidth="1"/>
    <col min="2589" max="2589" width="8.42578125" customWidth="1"/>
    <col min="2590" max="2590" width="9.5703125" customWidth="1"/>
    <col min="2591" max="2591" width="9.28515625" customWidth="1"/>
    <col min="2592" max="2592" width="8.85546875" customWidth="1"/>
    <col min="2593" max="2595" width="8" customWidth="1"/>
    <col min="2596" max="2596" width="8.7109375" customWidth="1"/>
    <col min="2597" max="2597" width="8.140625" customWidth="1"/>
    <col min="2598" max="2598" width="10.5703125" customWidth="1"/>
    <col min="2599" max="2599" width="9.85546875" customWidth="1"/>
    <col min="2600" max="2600" width="13.140625" customWidth="1"/>
    <col min="2601" max="2601" width="25.42578125" customWidth="1"/>
    <col min="2602" max="2602" width="30.85546875" customWidth="1"/>
    <col min="2603" max="2603" width="27.42578125" customWidth="1"/>
    <col min="2817" max="2817" width="13" bestFit="1" customWidth="1"/>
    <col min="2818" max="2818" width="6.85546875" customWidth="1"/>
    <col min="2819" max="2819" width="14.28515625" customWidth="1"/>
    <col min="2820" max="2820" width="14" customWidth="1"/>
    <col min="2821" max="2821" width="17.85546875" customWidth="1"/>
    <col min="2822" max="2822" width="3.5703125" customWidth="1"/>
    <col min="2823" max="2823" width="13.28515625" customWidth="1"/>
    <col min="2824" max="2824" width="5.85546875" customWidth="1"/>
    <col min="2825" max="2825" width="23.28515625" customWidth="1"/>
    <col min="2826" max="2826" width="17.140625" customWidth="1"/>
    <col min="2827" max="2827" width="50.5703125" customWidth="1"/>
    <col min="2828" max="2828" width="28.7109375" customWidth="1"/>
    <col min="2829" max="2829" width="25.140625" customWidth="1"/>
    <col min="2830" max="2830" width="36.7109375" customWidth="1"/>
    <col min="2831" max="2832" width="24.5703125" customWidth="1"/>
    <col min="2833" max="2833" width="17.85546875" customWidth="1"/>
    <col min="2834" max="2834" width="27.5703125" bestFit="1" customWidth="1"/>
    <col min="2835" max="2835" width="37.28515625" customWidth="1"/>
    <col min="2836" max="2836" width="48.42578125" customWidth="1"/>
    <col min="2837" max="2837" width="32" customWidth="1"/>
    <col min="2838" max="2838" width="32.7109375" customWidth="1"/>
    <col min="2839" max="2839" width="18.5703125" customWidth="1"/>
    <col min="2840" max="2840" width="16.7109375" customWidth="1"/>
    <col min="2841" max="2841" width="10.42578125" customWidth="1"/>
    <col min="2842" max="2842" width="10.5703125" customWidth="1"/>
    <col min="2843" max="2843" width="9.28515625" customWidth="1"/>
    <col min="2844" max="2844" width="10.140625" customWidth="1"/>
    <col min="2845" max="2845" width="8.42578125" customWidth="1"/>
    <col min="2846" max="2846" width="9.5703125" customWidth="1"/>
    <col min="2847" max="2847" width="9.28515625" customWidth="1"/>
    <col min="2848" max="2848" width="8.85546875" customWidth="1"/>
    <col min="2849" max="2851" width="8" customWidth="1"/>
    <col min="2852" max="2852" width="8.7109375" customWidth="1"/>
    <col min="2853" max="2853" width="8.140625" customWidth="1"/>
    <col min="2854" max="2854" width="10.5703125" customWidth="1"/>
    <col min="2855" max="2855" width="9.85546875" customWidth="1"/>
    <col min="2856" max="2856" width="13.140625" customWidth="1"/>
    <col min="2857" max="2857" width="25.42578125" customWidth="1"/>
    <col min="2858" max="2858" width="30.85546875" customWidth="1"/>
    <col min="2859" max="2859" width="27.42578125" customWidth="1"/>
    <col min="3073" max="3073" width="13" bestFit="1" customWidth="1"/>
    <col min="3074" max="3074" width="6.85546875" customWidth="1"/>
    <col min="3075" max="3075" width="14.28515625" customWidth="1"/>
    <col min="3076" max="3076" width="14" customWidth="1"/>
    <col min="3077" max="3077" width="17.85546875" customWidth="1"/>
    <col min="3078" max="3078" width="3.5703125" customWidth="1"/>
    <col min="3079" max="3079" width="13.28515625" customWidth="1"/>
    <col min="3080" max="3080" width="5.85546875" customWidth="1"/>
    <col min="3081" max="3081" width="23.28515625" customWidth="1"/>
    <col min="3082" max="3082" width="17.140625" customWidth="1"/>
    <col min="3083" max="3083" width="50.5703125" customWidth="1"/>
    <col min="3084" max="3084" width="28.7109375" customWidth="1"/>
    <col min="3085" max="3085" width="25.140625" customWidth="1"/>
    <col min="3086" max="3086" width="36.7109375" customWidth="1"/>
    <col min="3087" max="3088" width="24.5703125" customWidth="1"/>
    <col min="3089" max="3089" width="17.85546875" customWidth="1"/>
    <col min="3090" max="3090" width="27.5703125" bestFit="1" customWidth="1"/>
    <col min="3091" max="3091" width="37.28515625" customWidth="1"/>
    <col min="3092" max="3092" width="48.42578125" customWidth="1"/>
    <col min="3093" max="3093" width="32" customWidth="1"/>
    <col min="3094" max="3094" width="32.7109375" customWidth="1"/>
    <col min="3095" max="3095" width="18.5703125" customWidth="1"/>
    <col min="3096" max="3096" width="16.7109375" customWidth="1"/>
    <col min="3097" max="3097" width="10.42578125" customWidth="1"/>
    <col min="3098" max="3098" width="10.5703125" customWidth="1"/>
    <col min="3099" max="3099" width="9.28515625" customWidth="1"/>
    <col min="3100" max="3100" width="10.140625" customWidth="1"/>
    <col min="3101" max="3101" width="8.42578125" customWidth="1"/>
    <col min="3102" max="3102" width="9.5703125" customWidth="1"/>
    <col min="3103" max="3103" width="9.28515625" customWidth="1"/>
    <col min="3104" max="3104" width="8.85546875" customWidth="1"/>
    <col min="3105" max="3107" width="8" customWidth="1"/>
    <col min="3108" max="3108" width="8.7109375" customWidth="1"/>
    <col min="3109" max="3109" width="8.140625" customWidth="1"/>
    <col min="3110" max="3110" width="10.5703125" customWidth="1"/>
    <col min="3111" max="3111" width="9.85546875" customWidth="1"/>
    <col min="3112" max="3112" width="13.140625" customWidth="1"/>
    <col min="3113" max="3113" width="25.42578125" customWidth="1"/>
    <col min="3114" max="3114" width="30.85546875" customWidth="1"/>
    <col min="3115" max="3115" width="27.42578125" customWidth="1"/>
    <col min="3329" max="3329" width="13" bestFit="1" customWidth="1"/>
    <col min="3330" max="3330" width="6.85546875" customWidth="1"/>
    <col min="3331" max="3331" width="14.28515625" customWidth="1"/>
    <col min="3332" max="3332" width="14" customWidth="1"/>
    <col min="3333" max="3333" width="17.85546875" customWidth="1"/>
    <col min="3334" max="3334" width="3.5703125" customWidth="1"/>
    <col min="3335" max="3335" width="13.28515625" customWidth="1"/>
    <col min="3336" max="3336" width="5.85546875" customWidth="1"/>
    <col min="3337" max="3337" width="23.28515625" customWidth="1"/>
    <col min="3338" max="3338" width="17.140625" customWidth="1"/>
    <col min="3339" max="3339" width="50.5703125" customWidth="1"/>
    <col min="3340" max="3340" width="28.7109375" customWidth="1"/>
    <col min="3341" max="3341" width="25.140625" customWidth="1"/>
    <col min="3342" max="3342" width="36.7109375" customWidth="1"/>
    <col min="3343" max="3344" width="24.5703125" customWidth="1"/>
    <col min="3345" max="3345" width="17.85546875" customWidth="1"/>
    <col min="3346" max="3346" width="27.5703125" bestFit="1" customWidth="1"/>
    <col min="3347" max="3347" width="37.28515625" customWidth="1"/>
    <col min="3348" max="3348" width="48.42578125" customWidth="1"/>
    <col min="3349" max="3349" width="32" customWidth="1"/>
    <col min="3350" max="3350" width="32.7109375" customWidth="1"/>
    <col min="3351" max="3351" width="18.5703125" customWidth="1"/>
    <col min="3352" max="3352" width="16.7109375" customWidth="1"/>
    <col min="3353" max="3353" width="10.42578125" customWidth="1"/>
    <col min="3354" max="3354" width="10.5703125" customWidth="1"/>
    <col min="3355" max="3355" width="9.28515625" customWidth="1"/>
    <col min="3356" max="3356" width="10.140625" customWidth="1"/>
    <col min="3357" max="3357" width="8.42578125" customWidth="1"/>
    <col min="3358" max="3358" width="9.5703125" customWidth="1"/>
    <col min="3359" max="3359" width="9.28515625" customWidth="1"/>
    <col min="3360" max="3360" width="8.85546875" customWidth="1"/>
    <col min="3361" max="3363" width="8" customWidth="1"/>
    <col min="3364" max="3364" width="8.7109375" customWidth="1"/>
    <col min="3365" max="3365" width="8.140625" customWidth="1"/>
    <col min="3366" max="3366" width="10.5703125" customWidth="1"/>
    <col min="3367" max="3367" width="9.85546875" customWidth="1"/>
    <col min="3368" max="3368" width="13.140625" customWidth="1"/>
    <col min="3369" max="3369" width="25.42578125" customWidth="1"/>
    <col min="3370" max="3370" width="30.85546875" customWidth="1"/>
    <col min="3371" max="3371" width="27.42578125" customWidth="1"/>
    <col min="3585" max="3585" width="13" bestFit="1" customWidth="1"/>
    <col min="3586" max="3586" width="6.85546875" customWidth="1"/>
    <col min="3587" max="3587" width="14.28515625" customWidth="1"/>
    <col min="3588" max="3588" width="14" customWidth="1"/>
    <col min="3589" max="3589" width="17.85546875" customWidth="1"/>
    <col min="3590" max="3590" width="3.5703125" customWidth="1"/>
    <col min="3591" max="3591" width="13.28515625" customWidth="1"/>
    <col min="3592" max="3592" width="5.85546875" customWidth="1"/>
    <col min="3593" max="3593" width="23.28515625" customWidth="1"/>
    <col min="3594" max="3594" width="17.140625" customWidth="1"/>
    <col min="3595" max="3595" width="50.5703125" customWidth="1"/>
    <col min="3596" max="3596" width="28.7109375" customWidth="1"/>
    <col min="3597" max="3597" width="25.140625" customWidth="1"/>
    <col min="3598" max="3598" width="36.7109375" customWidth="1"/>
    <col min="3599" max="3600" width="24.5703125" customWidth="1"/>
    <col min="3601" max="3601" width="17.85546875" customWidth="1"/>
    <col min="3602" max="3602" width="27.5703125" bestFit="1" customWidth="1"/>
    <col min="3603" max="3603" width="37.28515625" customWidth="1"/>
    <col min="3604" max="3604" width="48.42578125" customWidth="1"/>
    <col min="3605" max="3605" width="32" customWidth="1"/>
    <col min="3606" max="3606" width="32.7109375" customWidth="1"/>
    <col min="3607" max="3607" width="18.5703125" customWidth="1"/>
    <col min="3608" max="3608" width="16.7109375" customWidth="1"/>
    <col min="3609" max="3609" width="10.42578125" customWidth="1"/>
    <col min="3610" max="3610" width="10.5703125" customWidth="1"/>
    <col min="3611" max="3611" width="9.28515625" customWidth="1"/>
    <col min="3612" max="3612" width="10.140625" customWidth="1"/>
    <col min="3613" max="3613" width="8.42578125" customWidth="1"/>
    <col min="3614" max="3614" width="9.5703125" customWidth="1"/>
    <col min="3615" max="3615" width="9.28515625" customWidth="1"/>
    <col min="3616" max="3616" width="8.85546875" customWidth="1"/>
    <col min="3617" max="3619" width="8" customWidth="1"/>
    <col min="3620" max="3620" width="8.7109375" customWidth="1"/>
    <col min="3621" max="3621" width="8.140625" customWidth="1"/>
    <col min="3622" max="3622" width="10.5703125" customWidth="1"/>
    <col min="3623" max="3623" width="9.85546875" customWidth="1"/>
    <col min="3624" max="3624" width="13.140625" customWidth="1"/>
    <col min="3625" max="3625" width="25.42578125" customWidth="1"/>
    <col min="3626" max="3626" width="30.85546875" customWidth="1"/>
    <col min="3627" max="3627" width="27.42578125" customWidth="1"/>
    <col min="3841" max="3841" width="13" bestFit="1" customWidth="1"/>
    <col min="3842" max="3842" width="6.85546875" customWidth="1"/>
    <col min="3843" max="3843" width="14.28515625" customWidth="1"/>
    <col min="3844" max="3844" width="14" customWidth="1"/>
    <col min="3845" max="3845" width="17.85546875" customWidth="1"/>
    <col min="3846" max="3846" width="3.5703125" customWidth="1"/>
    <col min="3847" max="3847" width="13.28515625" customWidth="1"/>
    <col min="3848" max="3848" width="5.85546875" customWidth="1"/>
    <col min="3849" max="3849" width="23.28515625" customWidth="1"/>
    <col min="3850" max="3850" width="17.140625" customWidth="1"/>
    <col min="3851" max="3851" width="50.5703125" customWidth="1"/>
    <col min="3852" max="3852" width="28.7109375" customWidth="1"/>
    <col min="3853" max="3853" width="25.140625" customWidth="1"/>
    <col min="3854" max="3854" width="36.7109375" customWidth="1"/>
    <col min="3855" max="3856" width="24.5703125" customWidth="1"/>
    <col min="3857" max="3857" width="17.85546875" customWidth="1"/>
    <col min="3858" max="3858" width="27.5703125" bestFit="1" customWidth="1"/>
    <col min="3859" max="3859" width="37.28515625" customWidth="1"/>
    <col min="3860" max="3860" width="48.42578125" customWidth="1"/>
    <col min="3861" max="3861" width="32" customWidth="1"/>
    <col min="3862" max="3862" width="32.7109375" customWidth="1"/>
    <col min="3863" max="3863" width="18.5703125" customWidth="1"/>
    <col min="3864" max="3864" width="16.7109375" customWidth="1"/>
    <col min="3865" max="3865" width="10.42578125" customWidth="1"/>
    <col min="3866" max="3866" width="10.5703125" customWidth="1"/>
    <col min="3867" max="3867" width="9.28515625" customWidth="1"/>
    <col min="3868" max="3868" width="10.140625" customWidth="1"/>
    <col min="3869" max="3869" width="8.42578125" customWidth="1"/>
    <col min="3870" max="3870" width="9.5703125" customWidth="1"/>
    <col min="3871" max="3871" width="9.28515625" customWidth="1"/>
    <col min="3872" max="3872" width="8.85546875" customWidth="1"/>
    <col min="3873" max="3875" width="8" customWidth="1"/>
    <col min="3876" max="3876" width="8.7109375" customWidth="1"/>
    <col min="3877" max="3877" width="8.140625" customWidth="1"/>
    <col min="3878" max="3878" width="10.5703125" customWidth="1"/>
    <col min="3879" max="3879" width="9.85546875" customWidth="1"/>
    <col min="3880" max="3880" width="13.140625" customWidth="1"/>
    <col min="3881" max="3881" width="25.42578125" customWidth="1"/>
    <col min="3882" max="3882" width="30.85546875" customWidth="1"/>
    <col min="3883" max="3883" width="27.42578125" customWidth="1"/>
    <col min="4097" max="4097" width="13" bestFit="1" customWidth="1"/>
    <col min="4098" max="4098" width="6.85546875" customWidth="1"/>
    <col min="4099" max="4099" width="14.28515625" customWidth="1"/>
    <col min="4100" max="4100" width="14" customWidth="1"/>
    <col min="4101" max="4101" width="17.85546875" customWidth="1"/>
    <col min="4102" max="4102" width="3.5703125" customWidth="1"/>
    <col min="4103" max="4103" width="13.28515625" customWidth="1"/>
    <col min="4104" max="4104" width="5.85546875" customWidth="1"/>
    <col min="4105" max="4105" width="23.28515625" customWidth="1"/>
    <col min="4106" max="4106" width="17.140625" customWidth="1"/>
    <col min="4107" max="4107" width="50.5703125" customWidth="1"/>
    <col min="4108" max="4108" width="28.7109375" customWidth="1"/>
    <col min="4109" max="4109" width="25.140625" customWidth="1"/>
    <col min="4110" max="4110" width="36.7109375" customWidth="1"/>
    <col min="4111" max="4112" width="24.5703125" customWidth="1"/>
    <col min="4113" max="4113" width="17.85546875" customWidth="1"/>
    <col min="4114" max="4114" width="27.5703125" bestFit="1" customWidth="1"/>
    <col min="4115" max="4115" width="37.28515625" customWidth="1"/>
    <col min="4116" max="4116" width="48.42578125" customWidth="1"/>
    <col min="4117" max="4117" width="32" customWidth="1"/>
    <col min="4118" max="4118" width="32.7109375" customWidth="1"/>
    <col min="4119" max="4119" width="18.5703125" customWidth="1"/>
    <col min="4120" max="4120" width="16.7109375" customWidth="1"/>
    <col min="4121" max="4121" width="10.42578125" customWidth="1"/>
    <col min="4122" max="4122" width="10.5703125" customWidth="1"/>
    <col min="4123" max="4123" width="9.28515625" customWidth="1"/>
    <col min="4124" max="4124" width="10.140625" customWidth="1"/>
    <col min="4125" max="4125" width="8.42578125" customWidth="1"/>
    <col min="4126" max="4126" width="9.5703125" customWidth="1"/>
    <col min="4127" max="4127" width="9.28515625" customWidth="1"/>
    <col min="4128" max="4128" width="8.85546875" customWidth="1"/>
    <col min="4129" max="4131" width="8" customWidth="1"/>
    <col min="4132" max="4132" width="8.7109375" customWidth="1"/>
    <col min="4133" max="4133" width="8.140625" customWidth="1"/>
    <col min="4134" max="4134" width="10.5703125" customWidth="1"/>
    <col min="4135" max="4135" width="9.85546875" customWidth="1"/>
    <col min="4136" max="4136" width="13.140625" customWidth="1"/>
    <col min="4137" max="4137" width="25.42578125" customWidth="1"/>
    <col min="4138" max="4138" width="30.85546875" customWidth="1"/>
    <col min="4139" max="4139" width="27.42578125" customWidth="1"/>
    <col min="4353" max="4353" width="13" bestFit="1" customWidth="1"/>
    <col min="4354" max="4354" width="6.85546875" customWidth="1"/>
    <col min="4355" max="4355" width="14.28515625" customWidth="1"/>
    <col min="4356" max="4356" width="14" customWidth="1"/>
    <col min="4357" max="4357" width="17.85546875" customWidth="1"/>
    <col min="4358" max="4358" width="3.5703125" customWidth="1"/>
    <col min="4359" max="4359" width="13.28515625" customWidth="1"/>
    <col min="4360" max="4360" width="5.85546875" customWidth="1"/>
    <col min="4361" max="4361" width="23.28515625" customWidth="1"/>
    <col min="4362" max="4362" width="17.140625" customWidth="1"/>
    <col min="4363" max="4363" width="50.5703125" customWidth="1"/>
    <col min="4364" max="4364" width="28.7109375" customWidth="1"/>
    <col min="4365" max="4365" width="25.140625" customWidth="1"/>
    <col min="4366" max="4366" width="36.7109375" customWidth="1"/>
    <col min="4367" max="4368" width="24.5703125" customWidth="1"/>
    <col min="4369" max="4369" width="17.85546875" customWidth="1"/>
    <col min="4370" max="4370" width="27.5703125" bestFit="1" customWidth="1"/>
    <col min="4371" max="4371" width="37.28515625" customWidth="1"/>
    <col min="4372" max="4372" width="48.42578125" customWidth="1"/>
    <col min="4373" max="4373" width="32" customWidth="1"/>
    <col min="4374" max="4374" width="32.7109375" customWidth="1"/>
    <col min="4375" max="4375" width="18.5703125" customWidth="1"/>
    <col min="4376" max="4376" width="16.7109375" customWidth="1"/>
    <col min="4377" max="4377" width="10.42578125" customWidth="1"/>
    <col min="4378" max="4378" width="10.5703125" customWidth="1"/>
    <col min="4379" max="4379" width="9.28515625" customWidth="1"/>
    <col min="4380" max="4380" width="10.140625" customWidth="1"/>
    <col min="4381" max="4381" width="8.42578125" customWidth="1"/>
    <col min="4382" max="4382" width="9.5703125" customWidth="1"/>
    <col min="4383" max="4383" width="9.28515625" customWidth="1"/>
    <col min="4384" max="4384" width="8.85546875" customWidth="1"/>
    <col min="4385" max="4387" width="8" customWidth="1"/>
    <col min="4388" max="4388" width="8.7109375" customWidth="1"/>
    <col min="4389" max="4389" width="8.140625" customWidth="1"/>
    <col min="4390" max="4390" width="10.5703125" customWidth="1"/>
    <col min="4391" max="4391" width="9.85546875" customWidth="1"/>
    <col min="4392" max="4392" width="13.140625" customWidth="1"/>
    <col min="4393" max="4393" width="25.42578125" customWidth="1"/>
    <col min="4394" max="4394" width="30.85546875" customWidth="1"/>
    <col min="4395" max="4395" width="27.42578125" customWidth="1"/>
    <col min="4609" max="4609" width="13" bestFit="1" customWidth="1"/>
    <col min="4610" max="4610" width="6.85546875" customWidth="1"/>
    <col min="4611" max="4611" width="14.28515625" customWidth="1"/>
    <col min="4612" max="4612" width="14" customWidth="1"/>
    <col min="4613" max="4613" width="17.85546875" customWidth="1"/>
    <col min="4614" max="4614" width="3.5703125" customWidth="1"/>
    <col min="4615" max="4615" width="13.28515625" customWidth="1"/>
    <col min="4616" max="4616" width="5.85546875" customWidth="1"/>
    <col min="4617" max="4617" width="23.28515625" customWidth="1"/>
    <col min="4618" max="4618" width="17.140625" customWidth="1"/>
    <col min="4619" max="4619" width="50.5703125" customWidth="1"/>
    <col min="4620" max="4620" width="28.7109375" customWidth="1"/>
    <col min="4621" max="4621" width="25.140625" customWidth="1"/>
    <col min="4622" max="4622" width="36.7109375" customWidth="1"/>
    <col min="4623" max="4624" width="24.5703125" customWidth="1"/>
    <col min="4625" max="4625" width="17.85546875" customWidth="1"/>
    <col min="4626" max="4626" width="27.5703125" bestFit="1" customWidth="1"/>
    <col min="4627" max="4627" width="37.28515625" customWidth="1"/>
    <col min="4628" max="4628" width="48.42578125" customWidth="1"/>
    <col min="4629" max="4629" width="32" customWidth="1"/>
    <col min="4630" max="4630" width="32.7109375" customWidth="1"/>
    <col min="4631" max="4631" width="18.5703125" customWidth="1"/>
    <col min="4632" max="4632" width="16.7109375" customWidth="1"/>
    <col min="4633" max="4633" width="10.42578125" customWidth="1"/>
    <col min="4634" max="4634" width="10.5703125" customWidth="1"/>
    <col min="4635" max="4635" width="9.28515625" customWidth="1"/>
    <col min="4636" max="4636" width="10.140625" customWidth="1"/>
    <col min="4637" max="4637" width="8.42578125" customWidth="1"/>
    <col min="4638" max="4638" width="9.5703125" customWidth="1"/>
    <col min="4639" max="4639" width="9.28515625" customWidth="1"/>
    <col min="4640" max="4640" width="8.85546875" customWidth="1"/>
    <col min="4641" max="4643" width="8" customWidth="1"/>
    <col min="4644" max="4644" width="8.7109375" customWidth="1"/>
    <col min="4645" max="4645" width="8.140625" customWidth="1"/>
    <col min="4646" max="4646" width="10.5703125" customWidth="1"/>
    <col min="4647" max="4647" width="9.85546875" customWidth="1"/>
    <col min="4648" max="4648" width="13.140625" customWidth="1"/>
    <col min="4649" max="4649" width="25.42578125" customWidth="1"/>
    <col min="4650" max="4650" width="30.85546875" customWidth="1"/>
    <col min="4651" max="4651" width="27.42578125" customWidth="1"/>
    <col min="4865" max="4865" width="13" bestFit="1" customWidth="1"/>
    <col min="4866" max="4866" width="6.85546875" customWidth="1"/>
    <col min="4867" max="4867" width="14.28515625" customWidth="1"/>
    <col min="4868" max="4868" width="14" customWidth="1"/>
    <col min="4869" max="4869" width="17.85546875" customWidth="1"/>
    <col min="4870" max="4870" width="3.5703125" customWidth="1"/>
    <col min="4871" max="4871" width="13.28515625" customWidth="1"/>
    <col min="4872" max="4872" width="5.85546875" customWidth="1"/>
    <col min="4873" max="4873" width="23.28515625" customWidth="1"/>
    <col min="4874" max="4874" width="17.140625" customWidth="1"/>
    <col min="4875" max="4875" width="50.5703125" customWidth="1"/>
    <col min="4876" max="4876" width="28.7109375" customWidth="1"/>
    <col min="4877" max="4877" width="25.140625" customWidth="1"/>
    <col min="4878" max="4878" width="36.7109375" customWidth="1"/>
    <col min="4879" max="4880" width="24.5703125" customWidth="1"/>
    <col min="4881" max="4881" width="17.85546875" customWidth="1"/>
    <col min="4882" max="4882" width="27.5703125" bestFit="1" customWidth="1"/>
    <col min="4883" max="4883" width="37.28515625" customWidth="1"/>
    <col min="4884" max="4884" width="48.42578125" customWidth="1"/>
    <col min="4885" max="4885" width="32" customWidth="1"/>
    <col min="4886" max="4886" width="32.7109375" customWidth="1"/>
    <col min="4887" max="4887" width="18.5703125" customWidth="1"/>
    <col min="4888" max="4888" width="16.7109375" customWidth="1"/>
    <col min="4889" max="4889" width="10.42578125" customWidth="1"/>
    <col min="4890" max="4890" width="10.5703125" customWidth="1"/>
    <col min="4891" max="4891" width="9.28515625" customWidth="1"/>
    <col min="4892" max="4892" width="10.140625" customWidth="1"/>
    <col min="4893" max="4893" width="8.42578125" customWidth="1"/>
    <col min="4894" max="4894" width="9.5703125" customWidth="1"/>
    <col min="4895" max="4895" width="9.28515625" customWidth="1"/>
    <col min="4896" max="4896" width="8.85546875" customWidth="1"/>
    <col min="4897" max="4899" width="8" customWidth="1"/>
    <col min="4900" max="4900" width="8.7109375" customWidth="1"/>
    <col min="4901" max="4901" width="8.140625" customWidth="1"/>
    <col min="4902" max="4902" width="10.5703125" customWidth="1"/>
    <col min="4903" max="4903" width="9.85546875" customWidth="1"/>
    <col min="4904" max="4904" width="13.140625" customWidth="1"/>
    <col min="4905" max="4905" width="25.42578125" customWidth="1"/>
    <col min="4906" max="4906" width="30.85546875" customWidth="1"/>
    <col min="4907" max="4907" width="27.42578125" customWidth="1"/>
    <col min="5121" max="5121" width="13" bestFit="1" customWidth="1"/>
    <col min="5122" max="5122" width="6.85546875" customWidth="1"/>
    <col min="5123" max="5123" width="14.28515625" customWidth="1"/>
    <col min="5124" max="5124" width="14" customWidth="1"/>
    <col min="5125" max="5125" width="17.85546875" customWidth="1"/>
    <col min="5126" max="5126" width="3.5703125" customWidth="1"/>
    <col min="5127" max="5127" width="13.28515625" customWidth="1"/>
    <col min="5128" max="5128" width="5.85546875" customWidth="1"/>
    <col min="5129" max="5129" width="23.28515625" customWidth="1"/>
    <col min="5130" max="5130" width="17.140625" customWidth="1"/>
    <col min="5131" max="5131" width="50.5703125" customWidth="1"/>
    <col min="5132" max="5132" width="28.7109375" customWidth="1"/>
    <col min="5133" max="5133" width="25.140625" customWidth="1"/>
    <col min="5134" max="5134" width="36.7109375" customWidth="1"/>
    <col min="5135" max="5136" width="24.5703125" customWidth="1"/>
    <col min="5137" max="5137" width="17.85546875" customWidth="1"/>
    <col min="5138" max="5138" width="27.5703125" bestFit="1" customWidth="1"/>
    <col min="5139" max="5139" width="37.28515625" customWidth="1"/>
    <col min="5140" max="5140" width="48.42578125" customWidth="1"/>
    <col min="5141" max="5141" width="32" customWidth="1"/>
    <col min="5142" max="5142" width="32.7109375" customWidth="1"/>
    <col min="5143" max="5143" width="18.5703125" customWidth="1"/>
    <col min="5144" max="5144" width="16.7109375" customWidth="1"/>
    <col min="5145" max="5145" width="10.42578125" customWidth="1"/>
    <col min="5146" max="5146" width="10.5703125" customWidth="1"/>
    <col min="5147" max="5147" width="9.28515625" customWidth="1"/>
    <col min="5148" max="5148" width="10.140625" customWidth="1"/>
    <col min="5149" max="5149" width="8.42578125" customWidth="1"/>
    <col min="5150" max="5150" width="9.5703125" customWidth="1"/>
    <col min="5151" max="5151" width="9.28515625" customWidth="1"/>
    <col min="5152" max="5152" width="8.85546875" customWidth="1"/>
    <col min="5153" max="5155" width="8" customWidth="1"/>
    <col min="5156" max="5156" width="8.7109375" customWidth="1"/>
    <col min="5157" max="5157" width="8.140625" customWidth="1"/>
    <col min="5158" max="5158" width="10.5703125" customWidth="1"/>
    <col min="5159" max="5159" width="9.85546875" customWidth="1"/>
    <col min="5160" max="5160" width="13.140625" customWidth="1"/>
    <col min="5161" max="5161" width="25.42578125" customWidth="1"/>
    <col min="5162" max="5162" width="30.85546875" customWidth="1"/>
    <col min="5163" max="5163" width="27.42578125" customWidth="1"/>
    <col min="5377" max="5377" width="13" bestFit="1" customWidth="1"/>
    <col min="5378" max="5378" width="6.85546875" customWidth="1"/>
    <col min="5379" max="5379" width="14.28515625" customWidth="1"/>
    <col min="5380" max="5380" width="14" customWidth="1"/>
    <col min="5381" max="5381" width="17.85546875" customWidth="1"/>
    <col min="5382" max="5382" width="3.5703125" customWidth="1"/>
    <col min="5383" max="5383" width="13.28515625" customWidth="1"/>
    <col min="5384" max="5384" width="5.85546875" customWidth="1"/>
    <col min="5385" max="5385" width="23.28515625" customWidth="1"/>
    <col min="5386" max="5386" width="17.140625" customWidth="1"/>
    <col min="5387" max="5387" width="50.5703125" customWidth="1"/>
    <col min="5388" max="5388" width="28.7109375" customWidth="1"/>
    <col min="5389" max="5389" width="25.140625" customWidth="1"/>
    <col min="5390" max="5390" width="36.7109375" customWidth="1"/>
    <col min="5391" max="5392" width="24.5703125" customWidth="1"/>
    <col min="5393" max="5393" width="17.85546875" customWidth="1"/>
    <col min="5394" max="5394" width="27.5703125" bestFit="1" customWidth="1"/>
    <col min="5395" max="5395" width="37.28515625" customWidth="1"/>
    <col min="5396" max="5396" width="48.42578125" customWidth="1"/>
    <col min="5397" max="5397" width="32" customWidth="1"/>
    <col min="5398" max="5398" width="32.7109375" customWidth="1"/>
    <col min="5399" max="5399" width="18.5703125" customWidth="1"/>
    <col min="5400" max="5400" width="16.7109375" customWidth="1"/>
    <col min="5401" max="5401" width="10.42578125" customWidth="1"/>
    <col min="5402" max="5402" width="10.5703125" customWidth="1"/>
    <col min="5403" max="5403" width="9.28515625" customWidth="1"/>
    <col min="5404" max="5404" width="10.140625" customWidth="1"/>
    <col min="5405" max="5405" width="8.42578125" customWidth="1"/>
    <col min="5406" max="5406" width="9.5703125" customWidth="1"/>
    <col min="5407" max="5407" width="9.28515625" customWidth="1"/>
    <col min="5408" max="5408" width="8.85546875" customWidth="1"/>
    <col min="5409" max="5411" width="8" customWidth="1"/>
    <col min="5412" max="5412" width="8.7109375" customWidth="1"/>
    <col min="5413" max="5413" width="8.140625" customWidth="1"/>
    <col min="5414" max="5414" width="10.5703125" customWidth="1"/>
    <col min="5415" max="5415" width="9.85546875" customWidth="1"/>
    <col min="5416" max="5416" width="13.140625" customWidth="1"/>
    <col min="5417" max="5417" width="25.42578125" customWidth="1"/>
    <col min="5418" max="5418" width="30.85546875" customWidth="1"/>
    <col min="5419" max="5419" width="27.42578125" customWidth="1"/>
    <col min="5633" max="5633" width="13" bestFit="1" customWidth="1"/>
    <col min="5634" max="5634" width="6.85546875" customWidth="1"/>
    <col min="5635" max="5635" width="14.28515625" customWidth="1"/>
    <col min="5636" max="5636" width="14" customWidth="1"/>
    <col min="5637" max="5637" width="17.85546875" customWidth="1"/>
    <col min="5638" max="5638" width="3.5703125" customWidth="1"/>
    <col min="5639" max="5639" width="13.28515625" customWidth="1"/>
    <col min="5640" max="5640" width="5.85546875" customWidth="1"/>
    <col min="5641" max="5641" width="23.28515625" customWidth="1"/>
    <col min="5642" max="5642" width="17.140625" customWidth="1"/>
    <col min="5643" max="5643" width="50.5703125" customWidth="1"/>
    <col min="5644" max="5644" width="28.7109375" customWidth="1"/>
    <col min="5645" max="5645" width="25.140625" customWidth="1"/>
    <col min="5646" max="5646" width="36.7109375" customWidth="1"/>
    <col min="5647" max="5648" width="24.5703125" customWidth="1"/>
    <col min="5649" max="5649" width="17.85546875" customWidth="1"/>
    <col min="5650" max="5650" width="27.5703125" bestFit="1" customWidth="1"/>
    <col min="5651" max="5651" width="37.28515625" customWidth="1"/>
    <col min="5652" max="5652" width="48.42578125" customWidth="1"/>
    <col min="5653" max="5653" width="32" customWidth="1"/>
    <col min="5654" max="5654" width="32.7109375" customWidth="1"/>
    <col min="5655" max="5655" width="18.5703125" customWidth="1"/>
    <col min="5656" max="5656" width="16.7109375" customWidth="1"/>
    <col min="5657" max="5657" width="10.42578125" customWidth="1"/>
    <col min="5658" max="5658" width="10.5703125" customWidth="1"/>
    <col min="5659" max="5659" width="9.28515625" customWidth="1"/>
    <col min="5660" max="5660" width="10.140625" customWidth="1"/>
    <col min="5661" max="5661" width="8.42578125" customWidth="1"/>
    <col min="5662" max="5662" width="9.5703125" customWidth="1"/>
    <col min="5663" max="5663" width="9.28515625" customWidth="1"/>
    <col min="5664" max="5664" width="8.85546875" customWidth="1"/>
    <col min="5665" max="5667" width="8" customWidth="1"/>
    <col min="5668" max="5668" width="8.7109375" customWidth="1"/>
    <col min="5669" max="5669" width="8.140625" customWidth="1"/>
    <col min="5670" max="5670" width="10.5703125" customWidth="1"/>
    <col min="5671" max="5671" width="9.85546875" customWidth="1"/>
    <col min="5672" max="5672" width="13.140625" customWidth="1"/>
    <col min="5673" max="5673" width="25.42578125" customWidth="1"/>
    <col min="5674" max="5674" width="30.85546875" customWidth="1"/>
    <col min="5675" max="5675" width="27.42578125" customWidth="1"/>
    <col min="5889" max="5889" width="13" bestFit="1" customWidth="1"/>
    <col min="5890" max="5890" width="6.85546875" customWidth="1"/>
    <col min="5891" max="5891" width="14.28515625" customWidth="1"/>
    <col min="5892" max="5892" width="14" customWidth="1"/>
    <col min="5893" max="5893" width="17.85546875" customWidth="1"/>
    <col min="5894" max="5894" width="3.5703125" customWidth="1"/>
    <col min="5895" max="5895" width="13.28515625" customWidth="1"/>
    <col min="5896" max="5896" width="5.85546875" customWidth="1"/>
    <col min="5897" max="5897" width="23.28515625" customWidth="1"/>
    <col min="5898" max="5898" width="17.140625" customWidth="1"/>
    <col min="5899" max="5899" width="50.5703125" customWidth="1"/>
    <col min="5900" max="5900" width="28.7109375" customWidth="1"/>
    <col min="5901" max="5901" width="25.140625" customWidth="1"/>
    <col min="5902" max="5902" width="36.7109375" customWidth="1"/>
    <col min="5903" max="5904" width="24.5703125" customWidth="1"/>
    <col min="5905" max="5905" width="17.85546875" customWidth="1"/>
    <col min="5906" max="5906" width="27.5703125" bestFit="1" customWidth="1"/>
    <col min="5907" max="5907" width="37.28515625" customWidth="1"/>
    <col min="5908" max="5908" width="48.42578125" customWidth="1"/>
    <col min="5909" max="5909" width="32" customWidth="1"/>
    <col min="5910" max="5910" width="32.7109375" customWidth="1"/>
    <col min="5911" max="5911" width="18.5703125" customWidth="1"/>
    <col min="5912" max="5912" width="16.7109375" customWidth="1"/>
    <col min="5913" max="5913" width="10.42578125" customWidth="1"/>
    <col min="5914" max="5914" width="10.5703125" customWidth="1"/>
    <col min="5915" max="5915" width="9.28515625" customWidth="1"/>
    <col min="5916" max="5916" width="10.140625" customWidth="1"/>
    <col min="5917" max="5917" width="8.42578125" customWidth="1"/>
    <col min="5918" max="5918" width="9.5703125" customWidth="1"/>
    <col min="5919" max="5919" width="9.28515625" customWidth="1"/>
    <col min="5920" max="5920" width="8.85546875" customWidth="1"/>
    <col min="5921" max="5923" width="8" customWidth="1"/>
    <col min="5924" max="5924" width="8.7109375" customWidth="1"/>
    <col min="5925" max="5925" width="8.140625" customWidth="1"/>
    <col min="5926" max="5926" width="10.5703125" customWidth="1"/>
    <col min="5927" max="5927" width="9.85546875" customWidth="1"/>
    <col min="5928" max="5928" width="13.140625" customWidth="1"/>
    <col min="5929" max="5929" width="25.42578125" customWidth="1"/>
    <col min="5930" max="5930" width="30.85546875" customWidth="1"/>
    <col min="5931" max="5931" width="27.42578125" customWidth="1"/>
    <col min="6145" max="6145" width="13" bestFit="1" customWidth="1"/>
    <col min="6146" max="6146" width="6.85546875" customWidth="1"/>
    <col min="6147" max="6147" width="14.28515625" customWidth="1"/>
    <col min="6148" max="6148" width="14" customWidth="1"/>
    <col min="6149" max="6149" width="17.85546875" customWidth="1"/>
    <col min="6150" max="6150" width="3.5703125" customWidth="1"/>
    <col min="6151" max="6151" width="13.28515625" customWidth="1"/>
    <col min="6152" max="6152" width="5.85546875" customWidth="1"/>
    <col min="6153" max="6153" width="23.28515625" customWidth="1"/>
    <col min="6154" max="6154" width="17.140625" customWidth="1"/>
    <col min="6155" max="6155" width="50.5703125" customWidth="1"/>
    <col min="6156" max="6156" width="28.7109375" customWidth="1"/>
    <col min="6157" max="6157" width="25.140625" customWidth="1"/>
    <col min="6158" max="6158" width="36.7109375" customWidth="1"/>
    <col min="6159" max="6160" width="24.5703125" customWidth="1"/>
    <col min="6161" max="6161" width="17.85546875" customWidth="1"/>
    <col min="6162" max="6162" width="27.5703125" bestFit="1" customWidth="1"/>
    <col min="6163" max="6163" width="37.28515625" customWidth="1"/>
    <col min="6164" max="6164" width="48.42578125" customWidth="1"/>
    <col min="6165" max="6165" width="32" customWidth="1"/>
    <col min="6166" max="6166" width="32.7109375" customWidth="1"/>
    <col min="6167" max="6167" width="18.5703125" customWidth="1"/>
    <col min="6168" max="6168" width="16.7109375" customWidth="1"/>
    <col min="6169" max="6169" width="10.42578125" customWidth="1"/>
    <col min="6170" max="6170" width="10.5703125" customWidth="1"/>
    <col min="6171" max="6171" width="9.28515625" customWidth="1"/>
    <col min="6172" max="6172" width="10.140625" customWidth="1"/>
    <col min="6173" max="6173" width="8.42578125" customWidth="1"/>
    <col min="6174" max="6174" width="9.5703125" customWidth="1"/>
    <col min="6175" max="6175" width="9.28515625" customWidth="1"/>
    <col min="6176" max="6176" width="8.85546875" customWidth="1"/>
    <col min="6177" max="6179" width="8" customWidth="1"/>
    <col min="6180" max="6180" width="8.7109375" customWidth="1"/>
    <col min="6181" max="6181" width="8.140625" customWidth="1"/>
    <col min="6182" max="6182" width="10.5703125" customWidth="1"/>
    <col min="6183" max="6183" width="9.85546875" customWidth="1"/>
    <col min="6184" max="6184" width="13.140625" customWidth="1"/>
    <col min="6185" max="6185" width="25.42578125" customWidth="1"/>
    <col min="6186" max="6186" width="30.85546875" customWidth="1"/>
    <col min="6187" max="6187" width="27.42578125" customWidth="1"/>
    <col min="6401" max="6401" width="13" bestFit="1" customWidth="1"/>
    <col min="6402" max="6402" width="6.85546875" customWidth="1"/>
    <col min="6403" max="6403" width="14.28515625" customWidth="1"/>
    <col min="6404" max="6404" width="14" customWidth="1"/>
    <col min="6405" max="6405" width="17.85546875" customWidth="1"/>
    <col min="6406" max="6406" width="3.5703125" customWidth="1"/>
    <col min="6407" max="6407" width="13.28515625" customWidth="1"/>
    <col min="6408" max="6408" width="5.85546875" customWidth="1"/>
    <col min="6409" max="6409" width="23.28515625" customWidth="1"/>
    <col min="6410" max="6410" width="17.140625" customWidth="1"/>
    <col min="6411" max="6411" width="50.5703125" customWidth="1"/>
    <col min="6412" max="6412" width="28.7109375" customWidth="1"/>
    <col min="6413" max="6413" width="25.140625" customWidth="1"/>
    <col min="6414" max="6414" width="36.7109375" customWidth="1"/>
    <col min="6415" max="6416" width="24.5703125" customWidth="1"/>
    <col min="6417" max="6417" width="17.85546875" customWidth="1"/>
    <col min="6418" max="6418" width="27.5703125" bestFit="1" customWidth="1"/>
    <col min="6419" max="6419" width="37.28515625" customWidth="1"/>
    <col min="6420" max="6420" width="48.42578125" customWidth="1"/>
    <col min="6421" max="6421" width="32" customWidth="1"/>
    <col min="6422" max="6422" width="32.7109375" customWidth="1"/>
    <col min="6423" max="6423" width="18.5703125" customWidth="1"/>
    <col min="6424" max="6424" width="16.7109375" customWidth="1"/>
    <col min="6425" max="6425" width="10.42578125" customWidth="1"/>
    <col min="6426" max="6426" width="10.5703125" customWidth="1"/>
    <col min="6427" max="6427" width="9.28515625" customWidth="1"/>
    <col min="6428" max="6428" width="10.140625" customWidth="1"/>
    <col min="6429" max="6429" width="8.42578125" customWidth="1"/>
    <col min="6430" max="6430" width="9.5703125" customWidth="1"/>
    <col min="6431" max="6431" width="9.28515625" customWidth="1"/>
    <col min="6432" max="6432" width="8.85546875" customWidth="1"/>
    <col min="6433" max="6435" width="8" customWidth="1"/>
    <col min="6436" max="6436" width="8.7109375" customWidth="1"/>
    <col min="6437" max="6437" width="8.140625" customWidth="1"/>
    <col min="6438" max="6438" width="10.5703125" customWidth="1"/>
    <col min="6439" max="6439" width="9.85546875" customWidth="1"/>
    <col min="6440" max="6440" width="13.140625" customWidth="1"/>
    <col min="6441" max="6441" width="25.42578125" customWidth="1"/>
    <col min="6442" max="6442" width="30.85546875" customWidth="1"/>
    <col min="6443" max="6443" width="27.42578125" customWidth="1"/>
    <col min="6657" max="6657" width="13" bestFit="1" customWidth="1"/>
    <col min="6658" max="6658" width="6.85546875" customWidth="1"/>
    <col min="6659" max="6659" width="14.28515625" customWidth="1"/>
    <col min="6660" max="6660" width="14" customWidth="1"/>
    <col min="6661" max="6661" width="17.85546875" customWidth="1"/>
    <col min="6662" max="6662" width="3.5703125" customWidth="1"/>
    <col min="6663" max="6663" width="13.28515625" customWidth="1"/>
    <col min="6664" max="6664" width="5.85546875" customWidth="1"/>
    <col min="6665" max="6665" width="23.28515625" customWidth="1"/>
    <col min="6666" max="6666" width="17.140625" customWidth="1"/>
    <col min="6667" max="6667" width="50.5703125" customWidth="1"/>
    <col min="6668" max="6668" width="28.7109375" customWidth="1"/>
    <col min="6669" max="6669" width="25.140625" customWidth="1"/>
    <col min="6670" max="6670" width="36.7109375" customWidth="1"/>
    <col min="6671" max="6672" width="24.5703125" customWidth="1"/>
    <col min="6673" max="6673" width="17.85546875" customWidth="1"/>
    <col min="6674" max="6674" width="27.5703125" bestFit="1" customWidth="1"/>
    <col min="6675" max="6675" width="37.28515625" customWidth="1"/>
    <col min="6676" max="6676" width="48.42578125" customWidth="1"/>
    <col min="6677" max="6677" width="32" customWidth="1"/>
    <col min="6678" max="6678" width="32.7109375" customWidth="1"/>
    <col min="6679" max="6679" width="18.5703125" customWidth="1"/>
    <col min="6680" max="6680" width="16.7109375" customWidth="1"/>
    <col min="6681" max="6681" width="10.42578125" customWidth="1"/>
    <col min="6682" max="6682" width="10.5703125" customWidth="1"/>
    <col min="6683" max="6683" width="9.28515625" customWidth="1"/>
    <col min="6684" max="6684" width="10.140625" customWidth="1"/>
    <col min="6685" max="6685" width="8.42578125" customWidth="1"/>
    <col min="6686" max="6686" width="9.5703125" customWidth="1"/>
    <col min="6687" max="6687" width="9.28515625" customWidth="1"/>
    <col min="6688" max="6688" width="8.85546875" customWidth="1"/>
    <col min="6689" max="6691" width="8" customWidth="1"/>
    <col min="6692" max="6692" width="8.7109375" customWidth="1"/>
    <col min="6693" max="6693" width="8.140625" customWidth="1"/>
    <col min="6694" max="6694" width="10.5703125" customWidth="1"/>
    <col min="6695" max="6695" width="9.85546875" customWidth="1"/>
    <col min="6696" max="6696" width="13.140625" customWidth="1"/>
    <col min="6697" max="6697" width="25.42578125" customWidth="1"/>
    <col min="6698" max="6698" width="30.85546875" customWidth="1"/>
    <col min="6699" max="6699" width="27.42578125" customWidth="1"/>
    <col min="6913" max="6913" width="13" bestFit="1" customWidth="1"/>
    <col min="6914" max="6914" width="6.85546875" customWidth="1"/>
    <col min="6915" max="6915" width="14.28515625" customWidth="1"/>
    <col min="6916" max="6916" width="14" customWidth="1"/>
    <col min="6917" max="6917" width="17.85546875" customWidth="1"/>
    <col min="6918" max="6918" width="3.5703125" customWidth="1"/>
    <col min="6919" max="6919" width="13.28515625" customWidth="1"/>
    <col min="6920" max="6920" width="5.85546875" customWidth="1"/>
    <col min="6921" max="6921" width="23.28515625" customWidth="1"/>
    <col min="6922" max="6922" width="17.140625" customWidth="1"/>
    <col min="6923" max="6923" width="50.5703125" customWidth="1"/>
    <col min="6924" max="6924" width="28.7109375" customWidth="1"/>
    <col min="6925" max="6925" width="25.140625" customWidth="1"/>
    <col min="6926" max="6926" width="36.7109375" customWidth="1"/>
    <col min="6927" max="6928" width="24.5703125" customWidth="1"/>
    <col min="6929" max="6929" width="17.85546875" customWidth="1"/>
    <col min="6930" max="6930" width="27.5703125" bestFit="1" customWidth="1"/>
    <col min="6931" max="6931" width="37.28515625" customWidth="1"/>
    <col min="6932" max="6932" width="48.42578125" customWidth="1"/>
    <col min="6933" max="6933" width="32" customWidth="1"/>
    <col min="6934" max="6934" width="32.7109375" customWidth="1"/>
    <col min="6935" max="6935" width="18.5703125" customWidth="1"/>
    <col min="6936" max="6936" width="16.7109375" customWidth="1"/>
    <col min="6937" max="6937" width="10.42578125" customWidth="1"/>
    <col min="6938" max="6938" width="10.5703125" customWidth="1"/>
    <col min="6939" max="6939" width="9.28515625" customWidth="1"/>
    <col min="6940" max="6940" width="10.140625" customWidth="1"/>
    <col min="6941" max="6941" width="8.42578125" customWidth="1"/>
    <col min="6942" max="6942" width="9.5703125" customWidth="1"/>
    <col min="6943" max="6943" width="9.28515625" customWidth="1"/>
    <col min="6944" max="6944" width="8.85546875" customWidth="1"/>
    <col min="6945" max="6947" width="8" customWidth="1"/>
    <col min="6948" max="6948" width="8.7109375" customWidth="1"/>
    <col min="6949" max="6949" width="8.140625" customWidth="1"/>
    <col min="6950" max="6950" width="10.5703125" customWidth="1"/>
    <col min="6951" max="6951" width="9.85546875" customWidth="1"/>
    <col min="6952" max="6952" width="13.140625" customWidth="1"/>
    <col min="6953" max="6953" width="25.42578125" customWidth="1"/>
    <col min="6954" max="6954" width="30.85546875" customWidth="1"/>
    <col min="6955" max="6955" width="27.42578125" customWidth="1"/>
    <col min="7169" max="7169" width="13" bestFit="1" customWidth="1"/>
    <col min="7170" max="7170" width="6.85546875" customWidth="1"/>
    <col min="7171" max="7171" width="14.28515625" customWidth="1"/>
    <col min="7172" max="7172" width="14" customWidth="1"/>
    <col min="7173" max="7173" width="17.85546875" customWidth="1"/>
    <col min="7174" max="7174" width="3.5703125" customWidth="1"/>
    <col min="7175" max="7175" width="13.28515625" customWidth="1"/>
    <col min="7176" max="7176" width="5.85546875" customWidth="1"/>
    <col min="7177" max="7177" width="23.28515625" customWidth="1"/>
    <col min="7178" max="7178" width="17.140625" customWidth="1"/>
    <col min="7179" max="7179" width="50.5703125" customWidth="1"/>
    <col min="7180" max="7180" width="28.7109375" customWidth="1"/>
    <col min="7181" max="7181" width="25.140625" customWidth="1"/>
    <col min="7182" max="7182" width="36.7109375" customWidth="1"/>
    <col min="7183" max="7184" width="24.5703125" customWidth="1"/>
    <col min="7185" max="7185" width="17.85546875" customWidth="1"/>
    <col min="7186" max="7186" width="27.5703125" bestFit="1" customWidth="1"/>
    <col min="7187" max="7187" width="37.28515625" customWidth="1"/>
    <col min="7188" max="7188" width="48.42578125" customWidth="1"/>
    <col min="7189" max="7189" width="32" customWidth="1"/>
    <col min="7190" max="7190" width="32.7109375" customWidth="1"/>
    <col min="7191" max="7191" width="18.5703125" customWidth="1"/>
    <col min="7192" max="7192" width="16.7109375" customWidth="1"/>
    <col min="7193" max="7193" width="10.42578125" customWidth="1"/>
    <col min="7194" max="7194" width="10.5703125" customWidth="1"/>
    <col min="7195" max="7195" width="9.28515625" customWidth="1"/>
    <col min="7196" max="7196" width="10.140625" customWidth="1"/>
    <col min="7197" max="7197" width="8.42578125" customWidth="1"/>
    <col min="7198" max="7198" width="9.5703125" customWidth="1"/>
    <col min="7199" max="7199" width="9.28515625" customWidth="1"/>
    <col min="7200" max="7200" width="8.85546875" customWidth="1"/>
    <col min="7201" max="7203" width="8" customWidth="1"/>
    <col min="7204" max="7204" width="8.7109375" customWidth="1"/>
    <col min="7205" max="7205" width="8.140625" customWidth="1"/>
    <col min="7206" max="7206" width="10.5703125" customWidth="1"/>
    <col min="7207" max="7207" width="9.85546875" customWidth="1"/>
    <col min="7208" max="7208" width="13.140625" customWidth="1"/>
    <col min="7209" max="7209" width="25.42578125" customWidth="1"/>
    <col min="7210" max="7210" width="30.85546875" customWidth="1"/>
    <col min="7211" max="7211" width="27.42578125" customWidth="1"/>
    <col min="7425" max="7425" width="13" bestFit="1" customWidth="1"/>
    <col min="7426" max="7426" width="6.85546875" customWidth="1"/>
    <col min="7427" max="7427" width="14.28515625" customWidth="1"/>
    <col min="7428" max="7428" width="14" customWidth="1"/>
    <col min="7429" max="7429" width="17.85546875" customWidth="1"/>
    <col min="7430" max="7430" width="3.5703125" customWidth="1"/>
    <col min="7431" max="7431" width="13.28515625" customWidth="1"/>
    <col min="7432" max="7432" width="5.85546875" customWidth="1"/>
    <col min="7433" max="7433" width="23.28515625" customWidth="1"/>
    <col min="7434" max="7434" width="17.140625" customWidth="1"/>
    <col min="7435" max="7435" width="50.5703125" customWidth="1"/>
    <col min="7436" max="7436" width="28.7109375" customWidth="1"/>
    <col min="7437" max="7437" width="25.140625" customWidth="1"/>
    <col min="7438" max="7438" width="36.7109375" customWidth="1"/>
    <col min="7439" max="7440" width="24.5703125" customWidth="1"/>
    <col min="7441" max="7441" width="17.85546875" customWidth="1"/>
    <col min="7442" max="7442" width="27.5703125" bestFit="1" customWidth="1"/>
    <col min="7443" max="7443" width="37.28515625" customWidth="1"/>
    <col min="7444" max="7444" width="48.42578125" customWidth="1"/>
    <col min="7445" max="7445" width="32" customWidth="1"/>
    <col min="7446" max="7446" width="32.7109375" customWidth="1"/>
    <col min="7447" max="7447" width="18.5703125" customWidth="1"/>
    <col min="7448" max="7448" width="16.7109375" customWidth="1"/>
    <col min="7449" max="7449" width="10.42578125" customWidth="1"/>
    <col min="7450" max="7450" width="10.5703125" customWidth="1"/>
    <col min="7451" max="7451" width="9.28515625" customWidth="1"/>
    <col min="7452" max="7452" width="10.140625" customWidth="1"/>
    <col min="7453" max="7453" width="8.42578125" customWidth="1"/>
    <col min="7454" max="7454" width="9.5703125" customWidth="1"/>
    <col min="7455" max="7455" width="9.28515625" customWidth="1"/>
    <col min="7456" max="7456" width="8.85546875" customWidth="1"/>
    <col min="7457" max="7459" width="8" customWidth="1"/>
    <col min="7460" max="7460" width="8.7109375" customWidth="1"/>
    <col min="7461" max="7461" width="8.140625" customWidth="1"/>
    <col min="7462" max="7462" width="10.5703125" customWidth="1"/>
    <col min="7463" max="7463" width="9.85546875" customWidth="1"/>
    <col min="7464" max="7464" width="13.140625" customWidth="1"/>
    <col min="7465" max="7465" width="25.42578125" customWidth="1"/>
    <col min="7466" max="7466" width="30.85546875" customWidth="1"/>
    <col min="7467" max="7467" width="27.42578125" customWidth="1"/>
    <col min="7681" max="7681" width="13" bestFit="1" customWidth="1"/>
    <col min="7682" max="7682" width="6.85546875" customWidth="1"/>
    <col min="7683" max="7683" width="14.28515625" customWidth="1"/>
    <col min="7684" max="7684" width="14" customWidth="1"/>
    <col min="7685" max="7685" width="17.85546875" customWidth="1"/>
    <col min="7686" max="7686" width="3.5703125" customWidth="1"/>
    <col min="7687" max="7687" width="13.28515625" customWidth="1"/>
    <col min="7688" max="7688" width="5.85546875" customWidth="1"/>
    <col min="7689" max="7689" width="23.28515625" customWidth="1"/>
    <col min="7690" max="7690" width="17.140625" customWidth="1"/>
    <col min="7691" max="7691" width="50.5703125" customWidth="1"/>
    <col min="7692" max="7692" width="28.7109375" customWidth="1"/>
    <col min="7693" max="7693" width="25.140625" customWidth="1"/>
    <col min="7694" max="7694" width="36.7109375" customWidth="1"/>
    <col min="7695" max="7696" width="24.5703125" customWidth="1"/>
    <col min="7697" max="7697" width="17.85546875" customWidth="1"/>
    <col min="7698" max="7698" width="27.5703125" bestFit="1" customWidth="1"/>
    <col min="7699" max="7699" width="37.28515625" customWidth="1"/>
    <col min="7700" max="7700" width="48.42578125" customWidth="1"/>
    <col min="7701" max="7701" width="32" customWidth="1"/>
    <col min="7702" max="7702" width="32.7109375" customWidth="1"/>
    <col min="7703" max="7703" width="18.5703125" customWidth="1"/>
    <col min="7704" max="7704" width="16.7109375" customWidth="1"/>
    <col min="7705" max="7705" width="10.42578125" customWidth="1"/>
    <col min="7706" max="7706" width="10.5703125" customWidth="1"/>
    <col min="7707" max="7707" width="9.28515625" customWidth="1"/>
    <col min="7708" max="7708" width="10.140625" customWidth="1"/>
    <col min="7709" max="7709" width="8.42578125" customWidth="1"/>
    <col min="7710" max="7710" width="9.5703125" customWidth="1"/>
    <col min="7711" max="7711" width="9.28515625" customWidth="1"/>
    <col min="7712" max="7712" width="8.85546875" customWidth="1"/>
    <col min="7713" max="7715" width="8" customWidth="1"/>
    <col min="7716" max="7716" width="8.7109375" customWidth="1"/>
    <col min="7717" max="7717" width="8.140625" customWidth="1"/>
    <col min="7718" max="7718" width="10.5703125" customWidth="1"/>
    <col min="7719" max="7719" width="9.85546875" customWidth="1"/>
    <col min="7720" max="7720" width="13.140625" customWidth="1"/>
    <col min="7721" max="7721" width="25.42578125" customWidth="1"/>
    <col min="7722" max="7722" width="30.85546875" customWidth="1"/>
    <col min="7723" max="7723" width="27.42578125" customWidth="1"/>
    <col min="7937" max="7937" width="13" bestFit="1" customWidth="1"/>
    <col min="7938" max="7938" width="6.85546875" customWidth="1"/>
    <col min="7939" max="7939" width="14.28515625" customWidth="1"/>
    <col min="7940" max="7940" width="14" customWidth="1"/>
    <col min="7941" max="7941" width="17.85546875" customWidth="1"/>
    <col min="7942" max="7942" width="3.5703125" customWidth="1"/>
    <col min="7943" max="7943" width="13.28515625" customWidth="1"/>
    <col min="7944" max="7944" width="5.85546875" customWidth="1"/>
    <col min="7945" max="7945" width="23.28515625" customWidth="1"/>
    <col min="7946" max="7946" width="17.140625" customWidth="1"/>
    <col min="7947" max="7947" width="50.5703125" customWidth="1"/>
    <col min="7948" max="7948" width="28.7109375" customWidth="1"/>
    <col min="7949" max="7949" width="25.140625" customWidth="1"/>
    <col min="7950" max="7950" width="36.7109375" customWidth="1"/>
    <col min="7951" max="7952" width="24.5703125" customWidth="1"/>
    <col min="7953" max="7953" width="17.85546875" customWidth="1"/>
    <col min="7954" max="7954" width="27.5703125" bestFit="1" customWidth="1"/>
    <col min="7955" max="7955" width="37.28515625" customWidth="1"/>
    <col min="7956" max="7956" width="48.42578125" customWidth="1"/>
    <col min="7957" max="7957" width="32" customWidth="1"/>
    <col min="7958" max="7958" width="32.7109375" customWidth="1"/>
    <col min="7959" max="7959" width="18.5703125" customWidth="1"/>
    <col min="7960" max="7960" width="16.7109375" customWidth="1"/>
    <col min="7961" max="7961" width="10.42578125" customWidth="1"/>
    <col min="7962" max="7962" width="10.5703125" customWidth="1"/>
    <col min="7963" max="7963" width="9.28515625" customWidth="1"/>
    <col min="7964" max="7964" width="10.140625" customWidth="1"/>
    <col min="7965" max="7965" width="8.42578125" customWidth="1"/>
    <col min="7966" max="7966" width="9.5703125" customWidth="1"/>
    <col min="7967" max="7967" width="9.28515625" customWidth="1"/>
    <col min="7968" max="7968" width="8.85546875" customWidth="1"/>
    <col min="7969" max="7971" width="8" customWidth="1"/>
    <col min="7972" max="7972" width="8.7109375" customWidth="1"/>
    <col min="7973" max="7973" width="8.140625" customWidth="1"/>
    <col min="7974" max="7974" width="10.5703125" customWidth="1"/>
    <col min="7975" max="7975" width="9.85546875" customWidth="1"/>
    <col min="7976" max="7976" width="13.140625" customWidth="1"/>
    <col min="7977" max="7977" width="25.42578125" customWidth="1"/>
    <col min="7978" max="7978" width="30.85546875" customWidth="1"/>
    <col min="7979" max="7979" width="27.42578125" customWidth="1"/>
    <col min="8193" max="8193" width="13" bestFit="1" customWidth="1"/>
    <col min="8194" max="8194" width="6.85546875" customWidth="1"/>
    <col min="8195" max="8195" width="14.28515625" customWidth="1"/>
    <col min="8196" max="8196" width="14" customWidth="1"/>
    <col min="8197" max="8197" width="17.85546875" customWidth="1"/>
    <col min="8198" max="8198" width="3.5703125" customWidth="1"/>
    <col min="8199" max="8199" width="13.28515625" customWidth="1"/>
    <col min="8200" max="8200" width="5.85546875" customWidth="1"/>
    <col min="8201" max="8201" width="23.28515625" customWidth="1"/>
    <col min="8202" max="8202" width="17.140625" customWidth="1"/>
    <col min="8203" max="8203" width="50.5703125" customWidth="1"/>
    <col min="8204" max="8204" width="28.7109375" customWidth="1"/>
    <col min="8205" max="8205" width="25.140625" customWidth="1"/>
    <col min="8206" max="8206" width="36.7109375" customWidth="1"/>
    <col min="8207" max="8208" width="24.5703125" customWidth="1"/>
    <col min="8209" max="8209" width="17.85546875" customWidth="1"/>
    <col min="8210" max="8210" width="27.5703125" bestFit="1" customWidth="1"/>
    <col min="8211" max="8211" width="37.28515625" customWidth="1"/>
    <col min="8212" max="8212" width="48.42578125" customWidth="1"/>
    <col min="8213" max="8213" width="32" customWidth="1"/>
    <col min="8214" max="8214" width="32.7109375" customWidth="1"/>
    <col min="8215" max="8215" width="18.5703125" customWidth="1"/>
    <col min="8216" max="8216" width="16.7109375" customWidth="1"/>
    <col min="8217" max="8217" width="10.42578125" customWidth="1"/>
    <col min="8218" max="8218" width="10.5703125" customWidth="1"/>
    <col min="8219" max="8219" width="9.28515625" customWidth="1"/>
    <col min="8220" max="8220" width="10.140625" customWidth="1"/>
    <col min="8221" max="8221" width="8.42578125" customWidth="1"/>
    <col min="8222" max="8222" width="9.5703125" customWidth="1"/>
    <col min="8223" max="8223" width="9.28515625" customWidth="1"/>
    <col min="8224" max="8224" width="8.85546875" customWidth="1"/>
    <col min="8225" max="8227" width="8" customWidth="1"/>
    <col min="8228" max="8228" width="8.7109375" customWidth="1"/>
    <col min="8229" max="8229" width="8.140625" customWidth="1"/>
    <col min="8230" max="8230" width="10.5703125" customWidth="1"/>
    <col min="8231" max="8231" width="9.85546875" customWidth="1"/>
    <col min="8232" max="8232" width="13.140625" customWidth="1"/>
    <col min="8233" max="8233" width="25.42578125" customWidth="1"/>
    <col min="8234" max="8234" width="30.85546875" customWidth="1"/>
    <col min="8235" max="8235" width="27.42578125" customWidth="1"/>
    <col min="8449" max="8449" width="13" bestFit="1" customWidth="1"/>
    <col min="8450" max="8450" width="6.85546875" customWidth="1"/>
    <col min="8451" max="8451" width="14.28515625" customWidth="1"/>
    <col min="8452" max="8452" width="14" customWidth="1"/>
    <col min="8453" max="8453" width="17.85546875" customWidth="1"/>
    <col min="8454" max="8454" width="3.5703125" customWidth="1"/>
    <col min="8455" max="8455" width="13.28515625" customWidth="1"/>
    <col min="8456" max="8456" width="5.85546875" customWidth="1"/>
    <col min="8457" max="8457" width="23.28515625" customWidth="1"/>
    <col min="8458" max="8458" width="17.140625" customWidth="1"/>
    <col min="8459" max="8459" width="50.5703125" customWidth="1"/>
    <col min="8460" max="8460" width="28.7109375" customWidth="1"/>
    <col min="8461" max="8461" width="25.140625" customWidth="1"/>
    <col min="8462" max="8462" width="36.7109375" customWidth="1"/>
    <col min="8463" max="8464" width="24.5703125" customWidth="1"/>
    <col min="8465" max="8465" width="17.85546875" customWidth="1"/>
    <col min="8466" max="8466" width="27.5703125" bestFit="1" customWidth="1"/>
    <col min="8467" max="8467" width="37.28515625" customWidth="1"/>
    <col min="8468" max="8468" width="48.42578125" customWidth="1"/>
    <col min="8469" max="8469" width="32" customWidth="1"/>
    <col min="8470" max="8470" width="32.7109375" customWidth="1"/>
    <col min="8471" max="8471" width="18.5703125" customWidth="1"/>
    <col min="8472" max="8472" width="16.7109375" customWidth="1"/>
    <col min="8473" max="8473" width="10.42578125" customWidth="1"/>
    <col min="8474" max="8474" width="10.5703125" customWidth="1"/>
    <col min="8475" max="8475" width="9.28515625" customWidth="1"/>
    <col min="8476" max="8476" width="10.140625" customWidth="1"/>
    <col min="8477" max="8477" width="8.42578125" customWidth="1"/>
    <col min="8478" max="8478" width="9.5703125" customWidth="1"/>
    <col min="8479" max="8479" width="9.28515625" customWidth="1"/>
    <col min="8480" max="8480" width="8.85546875" customWidth="1"/>
    <col min="8481" max="8483" width="8" customWidth="1"/>
    <col min="8484" max="8484" width="8.7109375" customWidth="1"/>
    <col min="8485" max="8485" width="8.140625" customWidth="1"/>
    <col min="8486" max="8486" width="10.5703125" customWidth="1"/>
    <col min="8487" max="8487" width="9.85546875" customWidth="1"/>
    <col min="8488" max="8488" width="13.140625" customWidth="1"/>
    <col min="8489" max="8489" width="25.42578125" customWidth="1"/>
    <col min="8490" max="8490" width="30.85546875" customWidth="1"/>
    <col min="8491" max="8491" width="27.42578125" customWidth="1"/>
    <col min="8705" max="8705" width="13" bestFit="1" customWidth="1"/>
    <col min="8706" max="8706" width="6.85546875" customWidth="1"/>
    <col min="8707" max="8707" width="14.28515625" customWidth="1"/>
    <col min="8708" max="8708" width="14" customWidth="1"/>
    <col min="8709" max="8709" width="17.85546875" customWidth="1"/>
    <col min="8710" max="8710" width="3.5703125" customWidth="1"/>
    <col min="8711" max="8711" width="13.28515625" customWidth="1"/>
    <col min="8712" max="8712" width="5.85546875" customWidth="1"/>
    <col min="8713" max="8713" width="23.28515625" customWidth="1"/>
    <col min="8714" max="8714" width="17.140625" customWidth="1"/>
    <col min="8715" max="8715" width="50.5703125" customWidth="1"/>
    <col min="8716" max="8716" width="28.7109375" customWidth="1"/>
    <col min="8717" max="8717" width="25.140625" customWidth="1"/>
    <col min="8718" max="8718" width="36.7109375" customWidth="1"/>
    <col min="8719" max="8720" width="24.5703125" customWidth="1"/>
    <col min="8721" max="8721" width="17.85546875" customWidth="1"/>
    <col min="8722" max="8722" width="27.5703125" bestFit="1" customWidth="1"/>
    <col min="8723" max="8723" width="37.28515625" customWidth="1"/>
    <col min="8724" max="8724" width="48.42578125" customWidth="1"/>
    <col min="8725" max="8725" width="32" customWidth="1"/>
    <col min="8726" max="8726" width="32.7109375" customWidth="1"/>
    <col min="8727" max="8727" width="18.5703125" customWidth="1"/>
    <col min="8728" max="8728" width="16.7109375" customWidth="1"/>
    <col min="8729" max="8729" width="10.42578125" customWidth="1"/>
    <col min="8730" max="8730" width="10.5703125" customWidth="1"/>
    <col min="8731" max="8731" width="9.28515625" customWidth="1"/>
    <col min="8732" max="8732" width="10.140625" customWidth="1"/>
    <col min="8733" max="8733" width="8.42578125" customWidth="1"/>
    <col min="8734" max="8734" width="9.5703125" customWidth="1"/>
    <col min="8735" max="8735" width="9.28515625" customWidth="1"/>
    <col min="8736" max="8736" width="8.85546875" customWidth="1"/>
    <col min="8737" max="8739" width="8" customWidth="1"/>
    <col min="8740" max="8740" width="8.7109375" customWidth="1"/>
    <col min="8741" max="8741" width="8.140625" customWidth="1"/>
    <col min="8742" max="8742" width="10.5703125" customWidth="1"/>
    <col min="8743" max="8743" width="9.85546875" customWidth="1"/>
    <col min="8744" max="8744" width="13.140625" customWidth="1"/>
    <col min="8745" max="8745" width="25.42578125" customWidth="1"/>
    <col min="8746" max="8746" width="30.85546875" customWidth="1"/>
    <col min="8747" max="8747" width="27.42578125" customWidth="1"/>
    <col min="8961" max="8961" width="13" bestFit="1" customWidth="1"/>
    <col min="8962" max="8962" width="6.85546875" customWidth="1"/>
    <col min="8963" max="8963" width="14.28515625" customWidth="1"/>
    <col min="8964" max="8964" width="14" customWidth="1"/>
    <col min="8965" max="8965" width="17.85546875" customWidth="1"/>
    <col min="8966" max="8966" width="3.5703125" customWidth="1"/>
    <col min="8967" max="8967" width="13.28515625" customWidth="1"/>
    <col min="8968" max="8968" width="5.85546875" customWidth="1"/>
    <col min="8969" max="8969" width="23.28515625" customWidth="1"/>
    <col min="8970" max="8970" width="17.140625" customWidth="1"/>
    <col min="8971" max="8971" width="50.5703125" customWidth="1"/>
    <col min="8972" max="8972" width="28.7109375" customWidth="1"/>
    <col min="8973" max="8973" width="25.140625" customWidth="1"/>
    <col min="8974" max="8974" width="36.7109375" customWidth="1"/>
    <col min="8975" max="8976" width="24.5703125" customWidth="1"/>
    <col min="8977" max="8977" width="17.85546875" customWidth="1"/>
    <col min="8978" max="8978" width="27.5703125" bestFit="1" customWidth="1"/>
    <col min="8979" max="8979" width="37.28515625" customWidth="1"/>
    <col min="8980" max="8980" width="48.42578125" customWidth="1"/>
    <col min="8981" max="8981" width="32" customWidth="1"/>
    <col min="8982" max="8982" width="32.7109375" customWidth="1"/>
    <col min="8983" max="8983" width="18.5703125" customWidth="1"/>
    <col min="8984" max="8984" width="16.7109375" customWidth="1"/>
    <col min="8985" max="8985" width="10.42578125" customWidth="1"/>
    <col min="8986" max="8986" width="10.5703125" customWidth="1"/>
    <col min="8987" max="8987" width="9.28515625" customWidth="1"/>
    <col min="8988" max="8988" width="10.140625" customWidth="1"/>
    <col min="8989" max="8989" width="8.42578125" customWidth="1"/>
    <col min="8990" max="8990" width="9.5703125" customWidth="1"/>
    <col min="8991" max="8991" width="9.28515625" customWidth="1"/>
    <col min="8992" max="8992" width="8.85546875" customWidth="1"/>
    <col min="8993" max="8995" width="8" customWidth="1"/>
    <col min="8996" max="8996" width="8.7109375" customWidth="1"/>
    <col min="8997" max="8997" width="8.140625" customWidth="1"/>
    <col min="8998" max="8998" width="10.5703125" customWidth="1"/>
    <col min="8999" max="8999" width="9.85546875" customWidth="1"/>
    <col min="9000" max="9000" width="13.140625" customWidth="1"/>
    <col min="9001" max="9001" width="25.42578125" customWidth="1"/>
    <col min="9002" max="9002" width="30.85546875" customWidth="1"/>
    <col min="9003" max="9003" width="27.42578125" customWidth="1"/>
    <col min="9217" max="9217" width="13" bestFit="1" customWidth="1"/>
    <col min="9218" max="9218" width="6.85546875" customWidth="1"/>
    <col min="9219" max="9219" width="14.28515625" customWidth="1"/>
    <col min="9220" max="9220" width="14" customWidth="1"/>
    <col min="9221" max="9221" width="17.85546875" customWidth="1"/>
    <col min="9222" max="9222" width="3.5703125" customWidth="1"/>
    <col min="9223" max="9223" width="13.28515625" customWidth="1"/>
    <col min="9224" max="9224" width="5.85546875" customWidth="1"/>
    <col min="9225" max="9225" width="23.28515625" customWidth="1"/>
    <col min="9226" max="9226" width="17.140625" customWidth="1"/>
    <col min="9227" max="9227" width="50.5703125" customWidth="1"/>
    <col min="9228" max="9228" width="28.7109375" customWidth="1"/>
    <col min="9229" max="9229" width="25.140625" customWidth="1"/>
    <col min="9230" max="9230" width="36.7109375" customWidth="1"/>
    <col min="9231" max="9232" width="24.5703125" customWidth="1"/>
    <col min="9233" max="9233" width="17.85546875" customWidth="1"/>
    <col min="9234" max="9234" width="27.5703125" bestFit="1" customWidth="1"/>
    <col min="9235" max="9235" width="37.28515625" customWidth="1"/>
    <col min="9236" max="9236" width="48.42578125" customWidth="1"/>
    <col min="9237" max="9237" width="32" customWidth="1"/>
    <col min="9238" max="9238" width="32.7109375" customWidth="1"/>
    <col min="9239" max="9239" width="18.5703125" customWidth="1"/>
    <col min="9240" max="9240" width="16.7109375" customWidth="1"/>
    <col min="9241" max="9241" width="10.42578125" customWidth="1"/>
    <col min="9242" max="9242" width="10.5703125" customWidth="1"/>
    <col min="9243" max="9243" width="9.28515625" customWidth="1"/>
    <col min="9244" max="9244" width="10.140625" customWidth="1"/>
    <col min="9245" max="9245" width="8.42578125" customWidth="1"/>
    <col min="9246" max="9246" width="9.5703125" customWidth="1"/>
    <col min="9247" max="9247" width="9.28515625" customWidth="1"/>
    <col min="9248" max="9248" width="8.85546875" customWidth="1"/>
    <col min="9249" max="9251" width="8" customWidth="1"/>
    <col min="9252" max="9252" width="8.7109375" customWidth="1"/>
    <col min="9253" max="9253" width="8.140625" customWidth="1"/>
    <col min="9254" max="9254" width="10.5703125" customWidth="1"/>
    <col min="9255" max="9255" width="9.85546875" customWidth="1"/>
    <col min="9256" max="9256" width="13.140625" customWidth="1"/>
    <col min="9257" max="9257" width="25.42578125" customWidth="1"/>
    <col min="9258" max="9258" width="30.85546875" customWidth="1"/>
    <col min="9259" max="9259" width="27.42578125" customWidth="1"/>
    <col min="9473" max="9473" width="13" bestFit="1" customWidth="1"/>
    <col min="9474" max="9474" width="6.85546875" customWidth="1"/>
    <col min="9475" max="9475" width="14.28515625" customWidth="1"/>
    <col min="9476" max="9476" width="14" customWidth="1"/>
    <col min="9477" max="9477" width="17.85546875" customWidth="1"/>
    <col min="9478" max="9478" width="3.5703125" customWidth="1"/>
    <col min="9479" max="9479" width="13.28515625" customWidth="1"/>
    <col min="9480" max="9480" width="5.85546875" customWidth="1"/>
    <col min="9481" max="9481" width="23.28515625" customWidth="1"/>
    <col min="9482" max="9482" width="17.140625" customWidth="1"/>
    <col min="9483" max="9483" width="50.5703125" customWidth="1"/>
    <col min="9484" max="9484" width="28.7109375" customWidth="1"/>
    <col min="9485" max="9485" width="25.140625" customWidth="1"/>
    <col min="9486" max="9486" width="36.7109375" customWidth="1"/>
    <col min="9487" max="9488" width="24.5703125" customWidth="1"/>
    <col min="9489" max="9489" width="17.85546875" customWidth="1"/>
    <col min="9490" max="9490" width="27.5703125" bestFit="1" customWidth="1"/>
    <col min="9491" max="9491" width="37.28515625" customWidth="1"/>
    <col min="9492" max="9492" width="48.42578125" customWidth="1"/>
    <col min="9493" max="9493" width="32" customWidth="1"/>
    <col min="9494" max="9494" width="32.7109375" customWidth="1"/>
    <col min="9495" max="9495" width="18.5703125" customWidth="1"/>
    <col min="9496" max="9496" width="16.7109375" customWidth="1"/>
    <col min="9497" max="9497" width="10.42578125" customWidth="1"/>
    <col min="9498" max="9498" width="10.5703125" customWidth="1"/>
    <col min="9499" max="9499" width="9.28515625" customWidth="1"/>
    <col min="9500" max="9500" width="10.140625" customWidth="1"/>
    <col min="9501" max="9501" width="8.42578125" customWidth="1"/>
    <col min="9502" max="9502" width="9.5703125" customWidth="1"/>
    <col min="9503" max="9503" width="9.28515625" customWidth="1"/>
    <col min="9504" max="9504" width="8.85546875" customWidth="1"/>
    <col min="9505" max="9507" width="8" customWidth="1"/>
    <col min="9508" max="9508" width="8.7109375" customWidth="1"/>
    <col min="9509" max="9509" width="8.140625" customWidth="1"/>
    <col min="9510" max="9510" width="10.5703125" customWidth="1"/>
    <col min="9511" max="9511" width="9.85546875" customWidth="1"/>
    <col min="9512" max="9512" width="13.140625" customWidth="1"/>
    <col min="9513" max="9513" width="25.42578125" customWidth="1"/>
    <col min="9514" max="9514" width="30.85546875" customWidth="1"/>
    <col min="9515" max="9515" width="27.42578125" customWidth="1"/>
    <col min="9729" max="9729" width="13" bestFit="1" customWidth="1"/>
    <col min="9730" max="9730" width="6.85546875" customWidth="1"/>
    <col min="9731" max="9731" width="14.28515625" customWidth="1"/>
    <col min="9732" max="9732" width="14" customWidth="1"/>
    <col min="9733" max="9733" width="17.85546875" customWidth="1"/>
    <col min="9734" max="9734" width="3.5703125" customWidth="1"/>
    <col min="9735" max="9735" width="13.28515625" customWidth="1"/>
    <col min="9736" max="9736" width="5.85546875" customWidth="1"/>
    <col min="9737" max="9737" width="23.28515625" customWidth="1"/>
    <col min="9738" max="9738" width="17.140625" customWidth="1"/>
    <col min="9739" max="9739" width="50.5703125" customWidth="1"/>
    <col min="9740" max="9740" width="28.7109375" customWidth="1"/>
    <col min="9741" max="9741" width="25.140625" customWidth="1"/>
    <col min="9742" max="9742" width="36.7109375" customWidth="1"/>
    <col min="9743" max="9744" width="24.5703125" customWidth="1"/>
    <col min="9745" max="9745" width="17.85546875" customWidth="1"/>
    <col min="9746" max="9746" width="27.5703125" bestFit="1" customWidth="1"/>
    <col min="9747" max="9747" width="37.28515625" customWidth="1"/>
    <col min="9748" max="9748" width="48.42578125" customWidth="1"/>
    <col min="9749" max="9749" width="32" customWidth="1"/>
    <col min="9750" max="9750" width="32.7109375" customWidth="1"/>
    <col min="9751" max="9751" width="18.5703125" customWidth="1"/>
    <col min="9752" max="9752" width="16.7109375" customWidth="1"/>
    <col min="9753" max="9753" width="10.42578125" customWidth="1"/>
    <col min="9754" max="9754" width="10.5703125" customWidth="1"/>
    <col min="9755" max="9755" width="9.28515625" customWidth="1"/>
    <col min="9756" max="9756" width="10.140625" customWidth="1"/>
    <col min="9757" max="9757" width="8.42578125" customWidth="1"/>
    <col min="9758" max="9758" width="9.5703125" customWidth="1"/>
    <col min="9759" max="9759" width="9.28515625" customWidth="1"/>
    <col min="9760" max="9760" width="8.85546875" customWidth="1"/>
    <col min="9761" max="9763" width="8" customWidth="1"/>
    <col min="9764" max="9764" width="8.7109375" customWidth="1"/>
    <col min="9765" max="9765" width="8.140625" customWidth="1"/>
    <col min="9766" max="9766" width="10.5703125" customWidth="1"/>
    <col min="9767" max="9767" width="9.85546875" customWidth="1"/>
    <col min="9768" max="9768" width="13.140625" customWidth="1"/>
    <col min="9769" max="9769" width="25.42578125" customWidth="1"/>
    <col min="9770" max="9770" width="30.85546875" customWidth="1"/>
    <col min="9771" max="9771" width="27.42578125" customWidth="1"/>
    <col min="9985" max="9985" width="13" bestFit="1" customWidth="1"/>
    <col min="9986" max="9986" width="6.85546875" customWidth="1"/>
    <col min="9987" max="9987" width="14.28515625" customWidth="1"/>
    <col min="9988" max="9988" width="14" customWidth="1"/>
    <col min="9989" max="9989" width="17.85546875" customWidth="1"/>
    <col min="9990" max="9990" width="3.5703125" customWidth="1"/>
    <col min="9991" max="9991" width="13.28515625" customWidth="1"/>
    <col min="9992" max="9992" width="5.85546875" customWidth="1"/>
    <col min="9993" max="9993" width="23.28515625" customWidth="1"/>
    <col min="9994" max="9994" width="17.140625" customWidth="1"/>
    <col min="9995" max="9995" width="50.5703125" customWidth="1"/>
    <col min="9996" max="9996" width="28.7109375" customWidth="1"/>
    <col min="9997" max="9997" width="25.140625" customWidth="1"/>
    <col min="9998" max="9998" width="36.7109375" customWidth="1"/>
    <col min="9999" max="10000" width="24.5703125" customWidth="1"/>
    <col min="10001" max="10001" width="17.85546875" customWidth="1"/>
    <col min="10002" max="10002" width="27.5703125" bestFit="1" customWidth="1"/>
    <col min="10003" max="10003" width="37.28515625" customWidth="1"/>
    <col min="10004" max="10004" width="48.42578125" customWidth="1"/>
    <col min="10005" max="10005" width="32" customWidth="1"/>
    <col min="10006" max="10006" width="32.7109375" customWidth="1"/>
    <col min="10007" max="10007" width="18.5703125" customWidth="1"/>
    <col min="10008" max="10008" width="16.7109375" customWidth="1"/>
    <col min="10009" max="10009" width="10.42578125" customWidth="1"/>
    <col min="10010" max="10010" width="10.5703125" customWidth="1"/>
    <col min="10011" max="10011" width="9.28515625" customWidth="1"/>
    <col min="10012" max="10012" width="10.140625" customWidth="1"/>
    <col min="10013" max="10013" width="8.42578125" customWidth="1"/>
    <col min="10014" max="10014" width="9.5703125" customWidth="1"/>
    <col min="10015" max="10015" width="9.28515625" customWidth="1"/>
    <col min="10016" max="10016" width="8.85546875" customWidth="1"/>
    <col min="10017" max="10019" width="8" customWidth="1"/>
    <col min="10020" max="10020" width="8.7109375" customWidth="1"/>
    <col min="10021" max="10021" width="8.140625" customWidth="1"/>
    <col min="10022" max="10022" width="10.5703125" customWidth="1"/>
    <col min="10023" max="10023" width="9.85546875" customWidth="1"/>
    <col min="10024" max="10024" width="13.140625" customWidth="1"/>
    <col min="10025" max="10025" width="25.42578125" customWidth="1"/>
    <col min="10026" max="10026" width="30.85546875" customWidth="1"/>
    <col min="10027" max="10027" width="27.42578125" customWidth="1"/>
    <col min="10241" max="10241" width="13" bestFit="1" customWidth="1"/>
    <col min="10242" max="10242" width="6.85546875" customWidth="1"/>
    <col min="10243" max="10243" width="14.28515625" customWidth="1"/>
    <col min="10244" max="10244" width="14" customWidth="1"/>
    <col min="10245" max="10245" width="17.85546875" customWidth="1"/>
    <col min="10246" max="10246" width="3.5703125" customWidth="1"/>
    <col min="10247" max="10247" width="13.28515625" customWidth="1"/>
    <col min="10248" max="10248" width="5.85546875" customWidth="1"/>
    <col min="10249" max="10249" width="23.28515625" customWidth="1"/>
    <col min="10250" max="10250" width="17.140625" customWidth="1"/>
    <col min="10251" max="10251" width="50.5703125" customWidth="1"/>
    <col min="10252" max="10252" width="28.7109375" customWidth="1"/>
    <col min="10253" max="10253" width="25.140625" customWidth="1"/>
    <col min="10254" max="10254" width="36.7109375" customWidth="1"/>
    <col min="10255" max="10256" width="24.5703125" customWidth="1"/>
    <col min="10257" max="10257" width="17.85546875" customWidth="1"/>
    <col min="10258" max="10258" width="27.5703125" bestFit="1" customWidth="1"/>
    <col min="10259" max="10259" width="37.28515625" customWidth="1"/>
    <col min="10260" max="10260" width="48.42578125" customWidth="1"/>
    <col min="10261" max="10261" width="32" customWidth="1"/>
    <col min="10262" max="10262" width="32.7109375" customWidth="1"/>
    <col min="10263" max="10263" width="18.5703125" customWidth="1"/>
    <col min="10264" max="10264" width="16.7109375" customWidth="1"/>
    <col min="10265" max="10265" width="10.42578125" customWidth="1"/>
    <col min="10266" max="10266" width="10.5703125" customWidth="1"/>
    <col min="10267" max="10267" width="9.28515625" customWidth="1"/>
    <col min="10268" max="10268" width="10.140625" customWidth="1"/>
    <col min="10269" max="10269" width="8.42578125" customWidth="1"/>
    <col min="10270" max="10270" width="9.5703125" customWidth="1"/>
    <col min="10271" max="10271" width="9.28515625" customWidth="1"/>
    <col min="10272" max="10272" width="8.85546875" customWidth="1"/>
    <col min="10273" max="10275" width="8" customWidth="1"/>
    <col min="10276" max="10276" width="8.7109375" customWidth="1"/>
    <col min="10277" max="10277" width="8.140625" customWidth="1"/>
    <col min="10278" max="10278" width="10.5703125" customWidth="1"/>
    <col min="10279" max="10279" width="9.85546875" customWidth="1"/>
    <col min="10280" max="10280" width="13.140625" customWidth="1"/>
    <col min="10281" max="10281" width="25.42578125" customWidth="1"/>
    <col min="10282" max="10282" width="30.85546875" customWidth="1"/>
    <col min="10283" max="10283" width="27.42578125" customWidth="1"/>
    <col min="10497" max="10497" width="13" bestFit="1" customWidth="1"/>
    <col min="10498" max="10498" width="6.85546875" customWidth="1"/>
    <col min="10499" max="10499" width="14.28515625" customWidth="1"/>
    <col min="10500" max="10500" width="14" customWidth="1"/>
    <col min="10501" max="10501" width="17.85546875" customWidth="1"/>
    <col min="10502" max="10502" width="3.5703125" customWidth="1"/>
    <col min="10503" max="10503" width="13.28515625" customWidth="1"/>
    <col min="10504" max="10504" width="5.85546875" customWidth="1"/>
    <col min="10505" max="10505" width="23.28515625" customWidth="1"/>
    <col min="10506" max="10506" width="17.140625" customWidth="1"/>
    <col min="10507" max="10507" width="50.5703125" customWidth="1"/>
    <col min="10508" max="10508" width="28.7109375" customWidth="1"/>
    <col min="10509" max="10509" width="25.140625" customWidth="1"/>
    <col min="10510" max="10510" width="36.7109375" customWidth="1"/>
    <col min="10511" max="10512" width="24.5703125" customWidth="1"/>
    <col min="10513" max="10513" width="17.85546875" customWidth="1"/>
    <col min="10514" max="10514" width="27.5703125" bestFit="1" customWidth="1"/>
    <col min="10515" max="10515" width="37.28515625" customWidth="1"/>
    <col min="10516" max="10516" width="48.42578125" customWidth="1"/>
    <col min="10517" max="10517" width="32" customWidth="1"/>
    <col min="10518" max="10518" width="32.7109375" customWidth="1"/>
    <col min="10519" max="10519" width="18.5703125" customWidth="1"/>
    <col min="10520" max="10520" width="16.7109375" customWidth="1"/>
    <col min="10521" max="10521" width="10.42578125" customWidth="1"/>
    <col min="10522" max="10522" width="10.5703125" customWidth="1"/>
    <col min="10523" max="10523" width="9.28515625" customWidth="1"/>
    <col min="10524" max="10524" width="10.140625" customWidth="1"/>
    <col min="10525" max="10525" width="8.42578125" customWidth="1"/>
    <col min="10526" max="10526" width="9.5703125" customWidth="1"/>
    <col min="10527" max="10527" width="9.28515625" customWidth="1"/>
    <col min="10528" max="10528" width="8.85546875" customWidth="1"/>
    <col min="10529" max="10531" width="8" customWidth="1"/>
    <col min="10532" max="10532" width="8.7109375" customWidth="1"/>
    <col min="10533" max="10533" width="8.140625" customWidth="1"/>
    <col min="10534" max="10534" width="10.5703125" customWidth="1"/>
    <col min="10535" max="10535" width="9.85546875" customWidth="1"/>
    <col min="10536" max="10536" width="13.140625" customWidth="1"/>
    <col min="10537" max="10537" width="25.42578125" customWidth="1"/>
    <col min="10538" max="10538" width="30.85546875" customWidth="1"/>
    <col min="10539" max="10539" width="27.42578125" customWidth="1"/>
    <col min="10753" max="10753" width="13" bestFit="1" customWidth="1"/>
    <col min="10754" max="10754" width="6.85546875" customWidth="1"/>
    <col min="10755" max="10755" width="14.28515625" customWidth="1"/>
    <col min="10756" max="10756" width="14" customWidth="1"/>
    <col min="10757" max="10757" width="17.85546875" customWidth="1"/>
    <col min="10758" max="10758" width="3.5703125" customWidth="1"/>
    <col min="10759" max="10759" width="13.28515625" customWidth="1"/>
    <col min="10760" max="10760" width="5.85546875" customWidth="1"/>
    <col min="10761" max="10761" width="23.28515625" customWidth="1"/>
    <col min="10762" max="10762" width="17.140625" customWidth="1"/>
    <col min="10763" max="10763" width="50.5703125" customWidth="1"/>
    <col min="10764" max="10764" width="28.7109375" customWidth="1"/>
    <col min="10765" max="10765" width="25.140625" customWidth="1"/>
    <col min="10766" max="10766" width="36.7109375" customWidth="1"/>
    <col min="10767" max="10768" width="24.5703125" customWidth="1"/>
    <col min="10769" max="10769" width="17.85546875" customWidth="1"/>
    <col min="10770" max="10770" width="27.5703125" bestFit="1" customWidth="1"/>
    <col min="10771" max="10771" width="37.28515625" customWidth="1"/>
    <col min="10772" max="10772" width="48.42578125" customWidth="1"/>
    <col min="10773" max="10773" width="32" customWidth="1"/>
    <col min="10774" max="10774" width="32.7109375" customWidth="1"/>
    <col min="10775" max="10775" width="18.5703125" customWidth="1"/>
    <col min="10776" max="10776" width="16.7109375" customWidth="1"/>
    <col min="10777" max="10777" width="10.42578125" customWidth="1"/>
    <col min="10778" max="10778" width="10.5703125" customWidth="1"/>
    <col min="10779" max="10779" width="9.28515625" customWidth="1"/>
    <col min="10780" max="10780" width="10.140625" customWidth="1"/>
    <col min="10781" max="10781" width="8.42578125" customWidth="1"/>
    <col min="10782" max="10782" width="9.5703125" customWidth="1"/>
    <col min="10783" max="10783" width="9.28515625" customWidth="1"/>
    <col min="10784" max="10784" width="8.85546875" customWidth="1"/>
    <col min="10785" max="10787" width="8" customWidth="1"/>
    <col min="10788" max="10788" width="8.7109375" customWidth="1"/>
    <col min="10789" max="10789" width="8.140625" customWidth="1"/>
    <col min="10790" max="10790" width="10.5703125" customWidth="1"/>
    <col min="10791" max="10791" width="9.85546875" customWidth="1"/>
    <col min="10792" max="10792" width="13.140625" customWidth="1"/>
    <col min="10793" max="10793" width="25.42578125" customWidth="1"/>
    <col min="10794" max="10794" width="30.85546875" customWidth="1"/>
    <col min="10795" max="10795" width="27.42578125" customWidth="1"/>
    <col min="11009" max="11009" width="13" bestFit="1" customWidth="1"/>
    <col min="11010" max="11010" width="6.85546875" customWidth="1"/>
    <col min="11011" max="11011" width="14.28515625" customWidth="1"/>
    <col min="11012" max="11012" width="14" customWidth="1"/>
    <col min="11013" max="11013" width="17.85546875" customWidth="1"/>
    <col min="11014" max="11014" width="3.5703125" customWidth="1"/>
    <col min="11015" max="11015" width="13.28515625" customWidth="1"/>
    <col min="11016" max="11016" width="5.85546875" customWidth="1"/>
    <col min="11017" max="11017" width="23.28515625" customWidth="1"/>
    <col min="11018" max="11018" width="17.140625" customWidth="1"/>
    <col min="11019" max="11019" width="50.5703125" customWidth="1"/>
    <col min="11020" max="11020" width="28.7109375" customWidth="1"/>
    <col min="11021" max="11021" width="25.140625" customWidth="1"/>
    <col min="11022" max="11022" width="36.7109375" customWidth="1"/>
    <col min="11023" max="11024" width="24.5703125" customWidth="1"/>
    <col min="11025" max="11025" width="17.85546875" customWidth="1"/>
    <col min="11026" max="11026" width="27.5703125" bestFit="1" customWidth="1"/>
    <col min="11027" max="11027" width="37.28515625" customWidth="1"/>
    <col min="11028" max="11028" width="48.42578125" customWidth="1"/>
    <col min="11029" max="11029" width="32" customWidth="1"/>
    <col min="11030" max="11030" width="32.7109375" customWidth="1"/>
    <col min="11031" max="11031" width="18.5703125" customWidth="1"/>
    <col min="11032" max="11032" width="16.7109375" customWidth="1"/>
    <col min="11033" max="11033" width="10.42578125" customWidth="1"/>
    <col min="11034" max="11034" width="10.5703125" customWidth="1"/>
    <col min="11035" max="11035" width="9.28515625" customWidth="1"/>
    <col min="11036" max="11036" width="10.140625" customWidth="1"/>
    <col min="11037" max="11037" width="8.42578125" customWidth="1"/>
    <col min="11038" max="11038" width="9.5703125" customWidth="1"/>
    <col min="11039" max="11039" width="9.28515625" customWidth="1"/>
    <col min="11040" max="11040" width="8.85546875" customWidth="1"/>
    <col min="11041" max="11043" width="8" customWidth="1"/>
    <col min="11044" max="11044" width="8.7109375" customWidth="1"/>
    <col min="11045" max="11045" width="8.140625" customWidth="1"/>
    <col min="11046" max="11046" width="10.5703125" customWidth="1"/>
    <col min="11047" max="11047" width="9.85546875" customWidth="1"/>
    <col min="11048" max="11048" width="13.140625" customWidth="1"/>
    <col min="11049" max="11049" width="25.42578125" customWidth="1"/>
    <col min="11050" max="11050" width="30.85546875" customWidth="1"/>
    <col min="11051" max="11051" width="27.42578125" customWidth="1"/>
    <col min="11265" max="11265" width="13" bestFit="1" customWidth="1"/>
    <col min="11266" max="11266" width="6.85546875" customWidth="1"/>
    <col min="11267" max="11267" width="14.28515625" customWidth="1"/>
    <col min="11268" max="11268" width="14" customWidth="1"/>
    <col min="11269" max="11269" width="17.85546875" customWidth="1"/>
    <col min="11270" max="11270" width="3.5703125" customWidth="1"/>
    <col min="11271" max="11271" width="13.28515625" customWidth="1"/>
    <col min="11272" max="11272" width="5.85546875" customWidth="1"/>
    <col min="11273" max="11273" width="23.28515625" customWidth="1"/>
    <col min="11274" max="11274" width="17.140625" customWidth="1"/>
    <col min="11275" max="11275" width="50.5703125" customWidth="1"/>
    <col min="11276" max="11276" width="28.7109375" customWidth="1"/>
    <col min="11277" max="11277" width="25.140625" customWidth="1"/>
    <col min="11278" max="11278" width="36.7109375" customWidth="1"/>
    <col min="11279" max="11280" width="24.5703125" customWidth="1"/>
    <col min="11281" max="11281" width="17.85546875" customWidth="1"/>
    <col min="11282" max="11282" width="27.5703125" bestFit="1" customWidth="1"/>
    <col min="11283" max="11283" width="37.28515625" customWidth="1"/>
    <col min="11284" max="11284" width="48.42578125" customWidth="1"/>
    <col min="11285" max="11285" width="32" customWidth="1"/>
    <col min="11286" max="11286" width="32.7109375" customWidth="1"/>
    <col min="11287" max="11287" width="18.5703125" customWidth="1"/>
    <col min="11288" max="11288" width="16.7109375" customWidth="1"/>
    <col min="11289" max="11289" width="10.42578125" customWidth="1"/>
    <col min="11290" max="11290" width="10.5703125" customWidth="1"/>
    <col min="11291" max="11291" width="9.28515625" customWidth="1"/>
    <col min="11292" max="11292" width="10.140625" customWidth="1"/>
    <col min="11293" max="11293" width="8.42578125" customWidth="1"/>
    <col min="11294" max="11294" width="9.5703125" customWidth="1"/>
    <col min="11295" max="11295" width="9.28515625" customWidth="1"/>
    <col min="11296" max="11296" width="8.85546875" customWidth="1"/>
    <col min="11297" max="11299" width="8" customWidth="1"/>
    <col min="11300" max="11300" width="8.7109375" customWidth="1"/>
    <col min="11301" max="11301" width="8.140625" customWidth="1"/>
    <col min="11302" max="11302" width="10.5703125" customWidth="1"/>
    <col min="11303" max="11303" width="9.85546875" customWidth="1"/>
    <col min="11304" max="11304" width="13.140625" customWidth="1"/>
    <col min="11305" max="11305" width="25.42578125" customWidth="1"/>
    <col min="11306" max="11306" width="30.85546875" customWidth="1"/>
    <col min="11307" max="11307" width="27.42578125" customWidth="1"/>
    <col min="11521" max="11521" width="13" bestFit="1" customWidth="1"/>
    <col min="11522" max="11522" width="6.85546875" customWidth="1"/>
    <col min="11523" max="11523" width="14.28515625" customWidth="1"/>
    <col min="11524" max="11524" width="14" customWidth="1"/>
    <col min="11525" max="11525" width="17.85546875" customWidth="1"/>
    <col min="11526" max="11526" width="3.5703125" customWidth="1"/>
    <col min="11527" max="11527" width="13.28515625" customWidth="1"/>
    <col min="11528" max="11528" width="5.85546875" customWidth="1"/>
    <col min="11529" max="11529" width="23.28515625" customWidth="1"/>
    <col min="11530" max="11530" width="17.140625" customWidth="1"/>
    <col min="11531" max="11531" width="50.5703125" customWidth="1"/>
    <col min="11532" max="11532" width="28.7109375" customWidth="1"/>
    <col min="11533" max="11533" width="25.140625" customWidth="1"/>
    <col min="11534" max="11534" width="36.7109375" customWidth="1"/>
    <col min="11535" max="11536" width="24.5703125" customWidth="1"/>
    <col min="11537" max="11537" width="17.85546875" customWidth="1"/>
    <col min="11538" max="11538" width="27.5703125" bestFit="1" customWidth="1"/>
    <col min="11539" max="11539" width="37.28515625" customWidth="1"/>
    <col min="11540" max="11540" width="48.42578125" customWidth="1"/>
    <col min="11541" max="11541" width="32" customWidth="1"/>
    <col min="11542" max="11542" width="32.7109375" customWidth="1"/>
    <col min="11543" max="11543" width="18.5703125" customWidth="1"/>
    <col min="11544" max="11544" width="16.7109375" customWidth="1"/>
    <col min="11545" max="11545" width="10.42578125" customWidth="1"/>
    <col min="11546" max="11546" width="10.5703125" customWidth="1"/>
    <col min="11547" max="11547" width="9.28515625" customWidth="1"/>
    <col min="11548" max="11548" width="10.140625" customWidth="1"/>
    <col min="11549" max="11549" width="8.42578125" customWidth="1"/>
    <col min="11550" max="11550" width="9.5703125" customWidth="1"/>
    <col min="11551" max="11551" width="9.28515625" customWidth="1"/>
    <col min="11552" max="11552" width="8.85546875" customWidth="1"/>
    <col min="11553" max="11555" width="8" customWidth="1"/>
    <col min="11556" max="11556" width="8.7109375" customWidth="1"/>
    <col min="11557" max="11557" width="8.140625" customWidth="1"/>
    <col min="11558" max="11558" width="10.5703125" customWidth="1"/>
    <col min="11559" max="11559" width="9.85546875" customWidth="1"/>
    <col min="11560" max="11560" width="13.140625" customWidth="1"/>
    <col min="11561" max="11561" width="25.42578125" customWidth="1"/>
    <col min="11562" max="11562" width="30.85546875" customWidth="1"/>
    <col min="11563" max="11563" width="27.42578125" customWidth="1"/>
    <col min="11777" max="11777" width="13" bestFit="1" customWidth="1"/>
    <col min="11778" max="11778" width="6.85546875" customWidth="1"/>
    <col min="11779" max="11779" width="14.28515625" customWidth="1"/>
    <col min="11780" max="11780" width="14" customWidth="1"/>
    <col min="11781" max="11781" width="17.85546875" customWidth="1"/>
    <col min="11782" max="11782" width="3.5703125" customWidth="1"/>
    <col min="11783" max="11783" width="13.28515625" customWidth="1"/>
    <col min="11784" max="11784" width="5.85546875" customWidth="1"/>
    <col min="11785" max="11785" width="23.28515625" customWidth="1"/>
    <col min="11786" max="11786" width="17.140625" customWidth="1"/>
    <col min="11787" max="11787" width="50.5703125" customWidth="1"/>
    <col min="11788" max="11788" width="28.7109375" customWidth="1"/>
    <col min="11789" max="11789" width="25.140625" customWidth="1"/>
    <col min="11790" max="11790" width="36.7109375" customWidth="1"/>
    <col min="11791" max="11792" width="24.5703125" customWidth="1"/>
    <col min="11793" max="11793" width="17.85546875" customWidth="1"/>
    <col min="11794" max="11794" width="27.5703125" bestFit="1" customWidth="1"/>
    <col min="11795" max="11795" width="37.28515625" customWidth="1"/>
    <col min="11796" max="11796" width="48.42578125" customWidth="1"/>
    <col min="11797" max="11797" width="32" customWidth="1"/>
    <col min="11798" max="11798" width="32.7109375" customWidth="1"/>
    <col min="11799" max="11799" width="18.5703125" customWidth="1"/>
    <col min="11800" max="11800" width="16.7109375" customWidth="1"/>
    <col min="11801" max="11801" width="10.42578125" customWidth="1"/>
    <col min="11802" max="11802" width="10.5703125" customWidth="1"/>
    <col min="11803" max="11803" width="9.28515625" customWidth="1"/>
    <col min="11804" max="11804" width="10.140625" customWidth="1"/>
    <col min="11805" max="11805" width="8.42578125" customWidth="1"/>
    <col min="11806" max="11806" width="9.5703125" customWidth="1"/>
    <col min="11807" max="11807" width="9.28515625" customWidth="1"/>
    <col min="11808" max="11808" width="8.85546875" customWidth="1"/>
    <col min="11809" max="11811" width="8" customWidth="1"/>
    <col min="11812" max="11812" width="8.7109375" customWidth="1"/>
    <col min="11813" max="11813" width="8.140625" customWidth="1"/>
    <col min="11814" max="11814" width="10.5703125" customWidth="1"/>
    <col min="11815" max="11815" width="9.85546875" customWidth="1"/>
    <col min="11816" max="11816" width="13.140625" customWidth="1"/>
    <col min="11817" max="11817" width="25.42578125" customWidth="1"/>
    <col min="11818" max="11818" width="30.85546875" customWidth="1"/>
    <col min="11819" max="11819" width="27.42578125" customWidth="1"/>
    <col min="12033" max="12033" width="13" bestFit="1" customWidth="1"/>
    <col min="12034" max="12034" width="6.85546875" customWidth="1"/>
    <col min="12035" max="12035" width="14.28515625" customWidth="1"/>
    <col min="12036" max="12036" width="14" customWidth="1"/>
    <col min="12037" max="12037" width="17.85546875" customWidth="1"/>
    <col min="12038" max="12038" width="3.5703125" customWidth="1"/>
    <col min="12039" max="12039" width="13.28515625" customWidth="1"/>
    <col min="12040" max="12040" width="5.85546875" customWidth="1"/>
    <col min="12041" max="12041" width="23.28515625" customWidth="1"/>
    <col min="12042" max="12042" width="17.140625" customWidth="1"/>
    <col min="12043" max="12043" width="50.5703125" customWidth="1"/>
    <col min="12044" max="12044" width="28.7109375" customWidth="1"/>
    <col min="12045" max="12045" width="25.140625" customWidth="1"/>
    <col min="12046" max="12046" width="36.7109375" customWidth="1"/>
    <col min="12047" max="12048" width="24.5703125" customWidth="1"/>
    <col min="12049" max="12049" width="17.85546875" customWidth="1"/>
    <col min="12050" max="12050" width="27.5703125" bestFit="1" customWidth="1"/>
    <col min="12051" max="12051" width="37.28515625" customWidth="1"/>
    <col min="12052" max="12052" width="48.42578125" customWidth="1"/>
    <col min="12053" max="12053" width="32" customWidth="1"/>
    <col min="12054" max="12054" width="32.7109375" customWidth="1"/>
    <col min="12055" max="12055" width="18.5703125" customWidth="1"/>
    <col min="12056" max="12056" width="16.7109375" customWidth="1"/>
    <col min="12057" max="12057" width="10.42578125" customWidth="1"/>
    <col min="12058" max="12058" width="10.5703125" customWidth="1"/>
    <col min="12059" max="12059" width="9.28515625" customWidth="1"/>
    <col min="12060" max="12060" width="10.140625" customWidth="1"/>
    <col min="12061" max="12061" width="8.42578125" customWidth="1"/>
    <col min="12062" max="12062" width="9.5703125" customWidth="1"/>
    <col min="12063" max="12063" width="9.28515625" customWidth="1"/>
    <col min="12064" max="12064" width="8.85546875" customWidth="1"/>
    <col min="12065" max="12067" width="8" customWidth="1"/>
    <col min="12068" max="12068" width="8.7109375" customWidth="1"/>
    <col min="12069" max="12069" width="8.140625" customWidth="1"/>
    <col min="12070" max="12070" width="10.5703125" customWidth="1"/>
    <col min="12071" max="12071" width="9.85546875" customWidth="1"/>
    <col min="12072" max="12072" width="13.140625" customWidth="1"/>
    <col min="12073" max="12073" width="25.42578125" customWidth="1"/>
    <col min="12074" max="12074" width="30.85546875" customWidth="1"/>
    <col min="12075" max="12075" width="27.42578125" customWidth="1"/>
    <col min="12289" max="12289" width="13" bestFit="1" customWidth="1"/>
    <col min="12290" max="12290" width="6.85546875" customWidth="1"/>
    <col min="12291" max="12291" width="14.28515625" customWidth="1"/>
    <col min="12292" max="12292" width="14" customWidth="1"/>
    <col min="12293" max="12293" width="17.85546875" customWidth="1"/>
    <col min="12294" max="12294" width="3.5703125" customWidth="1"/>
    <col min="12295" max="12295" width="13.28515625" customWidth="1"/>
    <col min="12296" max="12296" width="5.85546875" customWidth="1"/>
    <col min="12297" max="12297" width="23.28515625" customWidth="1"/>
    <col min="12298" max="12298" width="17.140625" customWidth="1"/>
    <col min="12299" max="12299" width="50.5703125" customWidth="1"/>
    <col min="12300" max="12300" width="28.7109375" customWidth="1"/>
    <col min="12301" max="12301" width="25.140625" customWidth="1"/>
    <col min="12302" max="12302" width="36.7109375" customWidth="1"/>
    <col min="12303" max="12304" width="24.5703125" customWidth="1"/>
    <col min="12305" max="12305" width="17.85546875" customWidth="1"/>
    <col min="12306" max="12306" width="27.5703125" bestFit="1" customWidth="1"/>
    <col min="12307" max="12307" width="37.28515625" customWidth="1"/>
    <col min="12308" max="12308" width="48.42578125" customWidth="1"/>
    <col min="12309" max="12309" width="32" customWidth="1"/>
    <col min="12310" max="12310" width="32.7109375" customWidth="1"/>
    <col min="12311" max="12311" width="18.5703125" customWidth="1"/>
    <col min="12312" max="12312" width="16.7109375" customWidth="1"/>
    <col min="12313" max="12313" width="10.42578125" customWidth="1"/>
    <col min="12314" max="12314" width="10.5703125" customWidth="1"/>
    <col min="12315" max="12315" width="9.28515625" customWidth="1"/>
    <col min="12316" max="12316" width="10.140625" customWidth="1"/>
    <col min="12317" max="12317" width="8.42578125" customWidth="1"/>
    <col min="12318" max="12318" width="9.5703125" customWidth="1"/>
    <col min="12319" max="12319" width="9.28515625" customWidth="1"/>
    <col min="12320" max="12320" width="8.85546875" customWidth="1"/>
    <col min="12321" max="12323" width="8" customWidth="1"/>
    <col min="12324" max="12324" width="8.7109375" customWidth="1"/>
    <col min="12325" max="12325" width="8.140625" customWidth="1"/>
    <col min="12326" max="12326" width="10.5703125" customWidth="1"/>
    <col min="12327" max="12327" width="9.85546875" customWidth="1"/>
    <col min="12328" max="12328" width="13.140625" customWidth="1"/>
    <col min="12329" max="12329" width="25.42578125" customWidth="1"/>
    <col min="12330" max="12330" width="30.85546875" customWidth="1"/>
    <col min="12331" max="12331" width="27.42578125" customWidth="1"/>
    <col min="12545" max="12545" width="13" bestFit="1" customWidth="1"/>
    <col min="12546" max="12546" width="6.85546875" customWidth="1"/>
    <col min="12547" max="12547" width="14.28515625" customWidth="1"/>
    <col min="12548" max="12548" width="14" customWidth="1"/>
    <col min="12549" max="12549" width="17.85546875" customWidth="1"/>
    <col min="12550" max="12550" width="3.5703125" customWidth="1"/>
    <col min="12551" max="12551" width="13.28515625" customWidth="1"/>
    <col min="12552" max="12552" width="5.85546875" customWidth="1"/>
    <col min="12553" max="12553" width="23.28515625" customWidth="1"/>
    <col min="12554" max="12554" width="17.140625" customWidth="1"/>
    <col min="12555" max="12555" width="50.5703125" customWidth="1"/>
    <col min="12556" max="12556" width="28.7109375" customWidth="1"/>
    <col min="12557" max="12557" width="25.140625" customWidth="1"/>
    <col min="12558" max="12558" width="36.7109375" customWidth="1"/>
    <col min="12559" max="12560" width="24.5703125" customWidth="1"/>
    <col min="12561" max="12561" width="17.85546875" customWidth="1"/>
    <col min="12562" max="12562" width="27.5703125" bestFit="1" customWidth="1"/>
    <col min="12563" max="12563" width="37.28515625" customWidth="1"/>
    <col min="12564" max="12564" width="48.42578125" customWidth="1"/>
    <col min="12565" max="12565" width="32" customWidth="1"/>
    <col min="12566" max="12566" width="32.7109375" customWidth="1"/>
    <col min="12567" max="12567" width="18.5703125" customWidth="1"/>
    <col min="12568" max="12568" width="16.7109375" customWidth="1"/>
    <col min="12569" max="12569" width="10.42578125" customWidth="1"/>
    <col min="12570" max="12570" width="10.5703125" customWidth="1"/>
    <col min="12571" max="12571" width="9.28515625" customWidth="1"/>
    <col min="12572" max="12572" width="10.140625" customWidth="1"/>
    <col min="12573" max="12573" width="8.42578125" customWidth="1"/>
    <col min="12574" max="12574" width="9.5703125" customWidth="1"/>
    <col min="12575" max="12575" width="9.28515625" customWidth="1"/>
    <col min="12576" max="12576" width="8.85546875" customWidth="1"/>
    <col min="12577" max="12579" width="8" customWidth="1"/>
    <col min="12580" max="12580" width="8.7109375" customWidth="1"/>
    <col min="12581" max="12581" width="8.140625" customWidth="1"/>
    <col min="12582" max="12582" width="10.5703125" customWidth="1"/>
    <col min="12583" max="12583" width="9.85546875" customWidth="1"/>
    <col min="12584" max="12584" width="13.140625" customWidth="1"/>
    <col min="12585" max="12585" width="25.42578125" customWidth="1"/>
    <col min="12586" max="12586" width="30.85546875" customWidth="1"/>
    <col min="12587" max="12587" width="27.42578125" customWidth="1"/>
    <col min="12801" max="12801" width="13" bestFit="1" customWidth="1"/>
    <col min="12802" max="12802" width="6.85546875" customWidth="1"/>
    <col min="12803" max="12803" width="14.28515625" customWidth="1"/>
    <col min="12804" max="12804" width="14" customWidth="1"/>
    <col min="12805" max="12805" width="17.85546875" customWidth="1"/>
    <col min="12806" max="12806" width="3.5703125" customWidth="1"/>
    <col min="12807" max="12807" width="13.28515625" customWidth="1"/>
    <col min="12808" max="12808" width="5.85546875" customWidth="1"/>
    <col min="12809" max="12809" width="23.28515625" customWidth="1"/>
    <col min="12810" max="12810" width="17.140625" customWidth="1"/>
    <col min="12811" max="12811" width="50.5703125" customWidth="1"/>
    <col min="12812" max="12812" width="28.7109375" customWidth="1"/>
    <col min="12813" max="12813" width="25.140625" customWidth="1"/>
    <col min="12814" max="12814" width="36.7109375" customWidth="1"/>
    <col min="12815" max="12816" width="24.5703125" customWidth="1"/>
    <col min="12817" max="12817" width="17.85546875" customWidth="1"/>
    <col min="12818" max="12818" width="27.5703125" bestFit="1" customWidth="1"/>
    <col min="12819" max="12819" width="37.28515625" customWidth="1"/>
    <col min="12820" max="12820" width="48.42578125" customWidth="1"/>
    <col min="12821" max="12821" width="32" customWidth="1"/>
    <col min="12822" max="12822" width="32.7109375" customWidth="1"/>
    <col min="12823" max="12823" width="18.5703125" customWidth="1"/>
    <col min="12824" max="12824" width="16.7109375" customWidth="1"/>
    <col min="12825" max="12825" width="10.42578125" customWidth="1"/>
    <col min="12826" max="12826" width="10.5703125" customWidth="1"/>
    <col min="12827" max="12827" width="9.28515625" customWidth="1"/>
    <col min="12828" max="12828" width="10.140625" customWidth="1"/>
    <col min="12829" max="12829" width="8.42578125" customWidth="1"/>
    <col min="12830" max="12830" width="9.5703125" customWidth="1"/>
    <col min="12831" max="12831" width="9.28515625" customWidth="1"/>
    <col min="12832" max="12832" width="8.85546875" customWidth="1"/>
    <col min="12833" max="12835" width="8" customWidth="1"/>
    <col min="12836" max="12836" width="8.7109375" customWidth="1"/>
    <col min="12837" max="12837" width="8.140625" customWidth="1"/>
    <col min="12838" max="12838" width="10.5703125" customWidth="1"/>
    <col min="12839" max="12839" width="9.85546875" customWidth="1"/>
    <col min="12840" max="12840" width="13.140625" customWidth="1"/>
    <col min="12841" max="12841" width="25.42578125" customWidth="1"/>
    <col min="12842" max="12842" width="30.85546875" customWidth="1"/>
    <col min="12843" max="12843" width="27.42578125" customWidth="1"/>
    <col min="13057" max="13057" width="13" bestFit="1" customWidth="1"/>
    <col min="13058" max="13058" width="6.85546875" customWidth="1"/>
    <col min="13059" max="13059" width="14.28515625" customWidth="1"/>
    <col min="13060" max="13060" width="14" customWidth="1"/>
    <col min="13061" max="13061" width="17.85546875" customWidth="1"/>
    <col min="13062" max="13062" width="3.5703125" customWidth="1"/>
    <col min="13063" max="13063" width="13.28515625" customWidth="1"/>
    <col min="13064" max="13064" width="5.85546875" customWidth="1"/>
    <col min="13065" max="13065" width="23.28515625" customWidth="1"/>
    <col min="13066" max="13066" width="17.140625" customWidth="1"/>
    <col min="13067" max="13067" width="50.5703125" customWidth="1"/>
    <col min="13068" max="13068" width="28.7109375" customWidth="1"/>
    <col min="13069" max="13069" width="25.140625" customWidth="1"/>
    <col min="13070" max="13070" width="36.7109375" customWidth="1"/>
    <col min="13071" max="13072" width="24.5703125" customWidth="1"/>
    <col min="13073" max="13073" width="17.85546875" customWidth="1"/>
    <col min="13074" max="13074" width="27.5703125" bestFit="1" customWidth="1"/>
    <col min="13075" max="13075" width="37.28515625" customWidth="1"/>
    <col min="13076" max="13076" width="48.42578125" customWidth="1"/>
    <col min="13077" max="13077" width="32" customWidth="1"/>
    <col min="13078" max="13078" width="32.7109375" customWidth="1"/>
    <col min="13079" max="13079" width="18.5703125" customWidth="1"/>
    <col min="13080" max="13080" width="16.7109375" customWidth="1"/>
    <col min="13081" max="13081" width="10.42578125" customWidth="1"/>
    <col min="13082" max="13082" width="10.5703125" customWidth="1"/>
    <col min="13083" max="13083" width="9.28515625" customWidth="1"/>
    <col min="13084" max="13084" width="10.140625" customWidth="1"/>
    <col min="13085" max="13085" width="8.42578125" customWidth="1"/>
    <col min="13086" max="13086" width="9.5703125" customWidth="1"/>
    <col min="13087" max="13087" width="9.28515625" customWidth="1"/>
    <col min="13088" max="13088" width="8.85546875" customWidth="1"/>
    <col min="13089" max="13091" width="8" customWidth="1"/>
    <col min="13092" max="13092" width="8.7109375" customWidth="1"/>
    <col min="13093" max="13093" width="8.140625" customWidth="1"/>
    <col min="13094" max="13094" width="10.5703125" customWidth="1"/>
    <col min="13095" max="13095" width="9.85546875" customWidth="1"/>
    <col min="13096" max="13096" width="13.140625" customWidth="1"/>
    <col min="13097" max="13097" width="25.42578125" customWidth="1"/>
    <col min="13098" max="13098" width="30.85546875" customWidth="1"/>
    <col min="13099" max="13099" width="27.42578125" customWidth="1"/>
    <col min="13313" max="13313" width="13" bestFit="1" customWidth="1"/>
    <col min="13314" max="13314" width="6.85546875" customWidth="1"/>
    <col min="13315" max="13315" width="14.28515625" customWidth="1"/>
    <col min="13316" max="13316" width="14" customWidth="1"/>
    <col min="13317" max="13317" width="17.85546875" customWidth="1"/>
    <col min="13318" max="13318" width="3.5703125" customWidth="1"/>
    <col min="13319" max="13319" width="13.28515625" customWidth="1"/>
    <col min="13320" max="13320" width="5.85546875" customWidth="1"/>
    <col min="13321" max="13321" width="23.28515625" customWidth="1"/>
    <col min="13322" max="13322" width="17.140625" customWidth="1"/>
    <col min="13323" max="13323" width="50.5703125" customWidth="1"/>
    <col min="13324" max="13324" width="28.7109375" customWidth="1"/>
    <col min="13325" max="13325" width="25.140625" customWidth="1"/>
    <col min="13326" max="13326" width="36.7109375" customWidth="1"/>
    <col min="13327" max="13328" width="24.5703125" customWidth="1"/>
    <col min="13329" max="13329" width="17.85546875" customWidth="1"/>
    <col min="13330" max="13330" width="27.5703125" bestFit="1" customWidth="1"/>
    <col min="13331" max="13331" width="37.28515625" customWidth="1"/>
    <col min="13332" max="13332" width="48.42578125" customWidth="1"/>
    <col min="13333" max="13333" width="32" customWidth="1"/>
    <col min="13334" max="13334" width="32.7109375" customWidth="1"/>
    <col min="13335" max="13335" width="18.5703125" customWidth="1"/>
    <col min="13336" max="13336" width="16.7109375" customWidth="1"/>
    <col min="13337" max="13337" width="10.42578125" customWidth="1"/>
    <col min="13338" max="13338" width="10.5703125" customWidth="1"/>
    <col min="13339" max="13339" width="9.28515625" customWidth="1"/>
    <col min="13340" max="13340" width="10.140625" customWidth="1"/>
    <col min="13341" max="13341" width="8.42578125" customWidth="1"/>
    <col min="13342" max="13342" width="9.5703125" customWidth="1"/>
    <col min="13343" max="13343" width="9.28515625" customWidth="1"/>
    <col min="13344" max="13344" width="8.85546875" customWidth="1"/>
    <col min="13345" max="13347" width="8" customWidth="1"/>
    <col min="13348" max="13348" width="8.7109375" customWidth="1"/>
    <col min="13349" max="13349" width="8.140625" customWidth="1"/>
    <col min="13350" max="13350" width="10.5703125" customWidth="1"/>
    <col min="13351" max="13351" width="9.85546875" customWidth="1"/>
    <col min="13352" max="13352" width="13.140625" customWidth="1"/>
    <col min="13353" max="13353" width="25.42578125" customWidth="1"/>
    <col min="13354" max="13354" width="30.85546875" customWidth="1"/>
    <col min="13355" max="13355" width="27.42578125" customWidth="1"/>
    <col min="13569" max="13569" width="13" bestFit="1" customWidth="1"/>
    <col min="13570" max="13570" width="6.85546875" customWidth="1"/>
    <col min="13571" max="13571" width="14.28515625" customWidth="1"/>
    <col min="13572" max="13572" width="14" customWidth="1"/>
    <col min="13573" max="13573" width="17.85546875" customWidth="1"/>
    <col min="13574" max="13574" width="3.5703125" customWidth="1"/>
    <col min="13575" max="13575" width="13.28515625" customWidth="1"/>
    <col min="13576" max="13576" width="5.85546875" customWidth="1"/>
    <col min="13577" max="13577" width="23.28515625" customWidth="1"/>
    <col min="13578" max="13578" width="17.140625" customWidth="1"/>
    <col min="13579" max="13579" width="50.5703125" customWidth="1"/>
    <col min="13580" max="13580" width="28.7109375" customWidth="1"/>
    <col min="13581" max="13581" width="25.140625" customWidth="1"/>
    <col min="13582" max="13582" width="36.7109375" customWidth="1"/>
    <col min="13583" max="13584" width="24.5703125" customWidth="1"/>
    <col min="13585" max="13585" width="17.85546875" customWidth="1"/>
    <col min="13586" max="13586" width="27.5703125" bestFit="1" customWidth="1"/>
    <col min="13587" max="13587" width="37.28515625" customWidth="1"/>
    <col min="13588" max="13588" width="48.42578125" customWidth="1"/>
    <col min="13589" max="13589" width="32" customWidth="1"/>
    <col min="13590" max="13590" width="32.7109375" customWidth="1"/>
    <col min="13591" max="13591" width="18.5703125" customWidth="1"/>
    <col min="13592" max="13592" width="16.7109375" customWidth="1"/>
    <col min="13593" max="13593" width="10.42578125" customWidth="1"/>
    <col min="13594" max="13594" width="10.5703125" customWidth="1"/>
    <col min="13595" max="13595" width="9.28515625" customWidth="1"/>
    <col min="13596" max="13596" width="10.140625" customWidth="1"/>
    <col min="13597" max="13597" width="8.42578125" customWidth="1"/>
    <col min="13598" max="13598" width="9.5703125" customWidth="1"/>
    <col min="13599" max="13599" width="9.28515625" customWidth="1"/>
    <col min="13600" max="13600" width="8.85546875" customWidth="1"/>
    <col min="13601" max="13603" width="8" customWidth="1"/>
    <col min="13604" max="13604" width="8.7109375" customWidth="1"/>
    <col min="13605" max="13605" width="8.140625" customWidth="1"/>
    <col min="13606" max="13606" width="10.5703125" customWidth="1"/>
    <col min="13607" max="13607" width="9.85546875" customWidth="1"/>
    <col min="13608" max="13608" width="13.140625" customWidth="1"/>
    <col min="13609" max="13609" width="25.42578125" customWidth="1"/>
    <col min="13610" max="13610" width="30.85546875" customWidth="1"/>
    <col min="13611" max="13611" width="27.42578125" customWidth="1"/>
    <col min="13825" max="13825" width="13" bestFit="1" customWidth="1"/>
    <col min="13826" max="13826" width="6.85546875" customWidth="1"/>
    <col min="13827" max="13827" width="14.28515625" customWidth="1"/>
    <col min="13828" max="13828" width="14" customWidth="1"/>
    <col min="13829" max="13829" width="17.85546875" customWidth="1"/>
    <col min="13830" max="13830" width="3.5703125" customWidth="1"/>
    <col min="13831" max="13831" width="13.28515625" customWidth="1"/>
    <col min="13832" max="13832" width="5.85546875" customWidth="1"/>
    <col min="13833" max="13833" width="23.28515625" customWidth="1"/>
    <col min="13834" max="13834" width="17.140625" customWidth="1"/>
    <col min="13835" max="13835" width="50.5703125" customWidth="1"/>
    <col min="13836" max="13836" width="28.7109375" customWidth="1"/>
    <col min="13837" max="13837" width="25.140625" customWidth="1"/>
    <col min="13838" max="13838" width="36.7109375" customWidth="1"/>
    <col min="13839" max="13840" width="24.5703125" customWidth="1"/>
    <col min="13841" max="13841" width="17.85546875" customWidth="1"/>
    <col min="13842" max="13842" width="27.5703125" bestFit="1" customWidth="1"/>
    <col min="13843" max="13843" width="37.28515625" customWidth="1"/>
    <col min="13844" max="13844" width="48.42578125" customWidth="1"/>
    <col min="13845" max="13845" width="32" customWidth="1"/>
    <col min="13846" max="13846" width="32.7109375" customWidth="1"/>
    <col min="13847" max="13847" width="18.5703125" customWidth="1"/>
    <col min="13848" max="13848" width="16.7109375" customWidth="1"/>
    <col min="13849" max="13849" width="10.42578125" customWidth="1"/>
    <col min="13850" max="13850" width="10.5703125" customWidth="1"/>
    <col min="13851" max="13851" width="9.28515625" customWidth="1"/>
    <col min="13852" max="13852" width="10.140625" customWidth="1"/>
    <col min="13853" max="13853" width="8.42578125" customWidth="1"/>
    <col min="13854" max="13854" width="9.5703125" customWidth="1"/>
    <col min="13855" max="13855" width="9.28515625" customWidth="1"/>
    <col min="13856" max="13856" width="8.85546875" customWidth="1"/>
    <col min="13857" max="13859" width="8" customWidth="1"/>
    <col min="13860" max="13860" width="8.7109375" customWidth="1"/>
    <col min="13861" max="13861" width="8.140625" customWidth="1"/>
    <col min="13862" max="13862" width="10.5703125" customWidth="1"/>
    <col min="13863" max="13863" width="9.85546875" customWidth="1"/>
    <col min="13864" max="13864" width="13.140625" customWidth="1"/>
    <col min="13865" max="13865" width="25.42578125" customWidth="1"/>
    <col min="13866" max="13866" width="30.85546875" customWidth="1"/>
    <col min="13867" max="13867" width="27.42578125" customWidth="1"/>
    <col min="14081" max="14081" width="13" bestFit="1" customWidth="1"/>
    <col min="14082" max="14082" width="6.85546875" customWidth="1"/>
    <col min="14083" max="14083" width="14.28515625" customWidth="1"/>
    <col min="14084" max="14084" width="14" customWidth="1"/>
    <col min="14085" max="14085" width="17.85546875" customWidth="1"/>
    <col min="14086" max="14086" width="3.5703125" customWidth="1"/>
    <col min="14087" max="14087" width="13.28515625" customWidth="1"/>
    <col min="14088" max="14088" width="5.85546875" customWidth="1"/>
    <col min="14089" max="14089" width="23.28515625" customWidth="1"/>
    <col min="14090" max="14090" width="17.140625" customWidth="1"/>
    <col min="14091" max="14091" width="50.5703125" customWidth="1"/>
    <col min="14092" max="14092" width="28.7109375" customWidth="1"/>
    <col min="14093" max="14093" width="25.140625" customWidth="1"/>
    <col min="14094" max="14094" width="36.7109375" customWidth="1"/>
    <col min="14095" max="14096" width="24.5703125" customWidth="1"/>
    <col min="14097" max="14097" width="17.85546875" customWidth="1"/>
    <col min="14098" max="14098" width="27.5703125" bestFit="1" customWidth="1"/>
    <col min="14099" max="14099" width="37.28515625" customWidth="1"/>
    <col min="14100" max="14100" width="48.42578125" customWidth="1"/>
    <col min="14101" max="14101" width="32" customWidth="1"/>
    <col min="14102" max="14102" width="32.7109375" customWidth="1"/>
    <col min="14103" max="14103" width="18.5703125" customWidth="1"/>
    <col min="14104" max="14104" width="16.7109375" customWidth="1"/>
    <col min="14105" max="14105" width="10.42578125" customWidth="1"/>
    <col min="14106" max="14106" width="10.5703125" customWidth="1"/>
    <col min="14107" max="14107" width="9.28515625" customWidth="1"/>
    <col min="14108" max="14108" width="10.140625" customWidth="1"/>
    <col min="14109" max="14109" width="8.42578125" customWidth="1"/>
    <col min="14110" max="14110" width="9.5703125" customWidth="1"/>
    <col min="14111" max="14111" width="9.28515625" customWidth="1"/>
    <col min="14112" max="14112" width="8.85546875" customWidth="1"/>
    <col min="14113" max="14115" width="8" customWidth="1"/>
    <col min="14116" max="14116" width="8.7109375" customWidth="1"/>
    <col min="14117" max="14117" width="8.140625" customWidth="1"/>
    <col min="14118" max="14118" width="10.5703125" customWidth="1"/>
    <col min="14119" max="14119" width="9.85546875" customWidth="1"/>
    <col min="14120" max="14120" width="13.140625" customWidth="1"/>
    <col min="14121" max="14121" width="25.42578125" customWidth="1"/>
    <col min="14122" max="14122" width="30.85546875" customWidth="1"/>
    <col min="14123" max="14123" width="27.42578125" customWidth="1"/>
    <col min="14337" max="14337" width="13" bestFit="1" customWidth="1"/>
    <col min="14338" max="14338" width="6.85546875" customWidth="1"/>
    <col min="14339" max="14339" width="14.28515625" customWidth="1"/>
    <col min="14340" max="14340" width="14" customWidth="1"/>
    <col min="14341" max="14341" width="17.85546875" customWidth="1"/>
    <col min="14342" max="14342" width="3.5703125" customWidth="1"/>
    <col min="14343" max="14343" width="13.28515625" customWidth="1"/>
    <col min="14344" max="14344" width="5.85546875" customWidth="1"/>
    <col min="14345" max="14345" width="23.28515625" customWidth="1"/>
    <col min="14346" max="14346" width="17.140625" customWidth="1"/>
    <col min="14347" max="14347" width="50.5703125" customWidth="1"/>
    <col min="14348" max="14348" width="28.7109375" customWidth="1"/>
    <col min="14349" max="14349" width="25.140625" customWidth="1"/>
    <col min="14350" max="14350" width="36.7109375" customWidth="1"/>
    <col min="14351" max="14352" width="24.5703125" customWidth="1"/>
    <col min="14353" max="14353" width="17.85546875" customWidth="1"/>
    <col min="14354" max="14354" width="27.5703125" bestFit="1" customWidth="1"/>
    <col min="14355" max="14355" width="37.28515625" customWidth="1"/>
    <col min="14356" max="14356" width="48.42578125" customWidth="1"/>
    <col min="14357" max="14357" width="32" customWidth="1"/>
    <col min="14358" max="14358" width="32.7109375" customWidth="1"/>
    <col min="14359" max="14359" width="18.5703125" customWidth="1"/>
    <col min="14360" max="14360" width="16.7109375" customWidth="1"/>
    <col min="14361" max="14361" width="10.42578125" customWidth="1"/>
    <col min="14362" max="14362" width="10.5703125" customWidth="1"/>
    <col min="14363" max="14363" width="9.28515625" customWidth="1"/>
    <col min="14364" max="14364" width="10.140625" customWidth="1"/>
    <col min="14365" max="14365" width="8.42578125" customWidth="1"/>
    <col min="14366" max="14366" width="9.5703125" customWidth="1"/>
    <col min="14367" max="14367" width="9.28515625" customWidth="1"/>
    <col min="14368" max="14368" width="8.85546875" customWidth="1"/>
    <col min="14369" max="14371" width="8" customWidth="1"/>
    <col min="14372" max="14372" width="8.7109375" customWidth="1"/>
    <col min="14373" max="14373" width="8.140625" customWidth="1"/>
    <col min="14374" max="14374" width="10.5703125" customWidth="1"/>
    <col min="14375" max="14375" width="9.85546875" customWidth="1"/>
    <col min="14376" max="14376" width="13.140625" customWidth="1"/>
    <col min="14377" max="14377" width="25.42578125" customWidth="1"/>
    <col min="14378" max="14378" width="30.85546875" customWidth="1"/>
    <col min="14379" max="14379" width="27.42578125" customWidth="1"/>
    <col min="14593" max="14593" width="13" bestFit="1" customWidth="1"/>
    <col min="14594" max="14594" width="6.85546875" customWidth="1"/>
    <col min="14595" max="14595" width="14.28515625" customWidth="1"/>
    <col min="14596" max="14596" width="14" customWidth="1"/>
    <col min="14597" max="14597" width="17.85546875" customWidth="1"/>
    <col min="14598" max="14598" width="3.5703125" customWidth="1"/>
    <col min="14599" max="14599" width="13.28515625" customWidth="1"/>
    <col min="14600" max="14600" width="5.85546875" customWidth="1"/>
    <col min="14601" max="14601" width="23.28515625" customWidth="1"/>
    <col min="14602" max="14602" width="17.140625" customWidth="1"/>
    <col min="14603" max="14603" width="50.5703125" customWidth="1"/>
    <col min="14604" max="14604" width="28.7109375" customWidth="1"/>
    <col min="14605" max="14605" width="25.140625" customWidth="1"/>
    <col min="14606" max="14606" width="36.7109375" customWidth="1"/>
    <col min="14607" max="14608" width="24.5703125" customWidth="1"/>
    <col min="14609" max="14609" width="17.85546875" customWidth="1"/>
    <col min="14610" max="14610" width="27.5703125" bestFit="1" customWidth="1"/>
    <col min="14611" max="14611" width="37.28515625" customWidth="1"/>
    <col min="14612" max="14612" width="48.42578125" customWidth="1"/>
    <col min="14613" max="14613" width="32" customWidth="1"/>
    <col min="14614" max="14614" width="32.7109375" customWidth="1"/>
    <col min="14615" max="14615" width="18.5703125" customWidth="1"/>
    <col min="14616" max="14616" width="16.7109375" customWidth="1"/>
    <col min="14617" max="14617" width="10.42578125" customWidth="1"/>
    <col min="14618" max="14618" width="10.5703125" customWidth="1"/>
    <col min="14619" max="14619" width="9.28515625" customWidth="1"/>
    <col min="14620" max="14620" width="10.140625" customWidth="1"/>
    <col min="14621" max="14621" width="8.42578125" customWidth="1"/>
    <col min="14622" max="14622" width="9.5703125" customWidth="1"/>
    <col min="14623" max="14623" width="9.28515625" customWidth="1"/>
    <col min="14624" max="14624" width="8.85546875" customWidth="1"/>
    <col min="14625" max="14627" width="8" customWidth="1"/>
    <col min="14628" max="14628" width="8.7109375" customWidth="1"/>
    <col min="14629" max="14629" width="8.140625" customWidth="1"/>
    <col min="14630" max="14630" width="10.5703125" customWidth="1"/>
    <col min="14631" max="14631" width="9.85546875" customWidth="1"/>
    <col min="14632" max="14632" width="13.140625" customWidth="1"/>
    <col min="14633" max="14633" width="25.42578125" customWidth="1"/>
    <col min="14634" max="14634" width="30.85546875" customWidth="1"/>
    <col min="14635" max="14635" width="27.42578125" customWidth="1"/>
    <col min="14849" max="14849" width="13" bestFit="1" customWidth="1"/>
    <col min="14850" max="14850" width="6.85546875" customWidth="1"/>
    <col min="14851" max="14851" width="14.28515625" customWidth="1"/>
    <col min="14852" max="14852" width="14" customWidth="1"/>
    <col min="14853" max="14853" width="17.85546875" customWidth="1"/>
    <col min="14854" max="14854" width="3.5703125" customWidth="1"/>
    <col min="14855" max="14855" width="13.28515625" customWidth="1"/>
    <col min="14856" max="14856" width="5.85546875" customWidth="1"/>
    <col min="14857" max="14857" width="23.28515625" customWidth="1"/>
    <col min="14858" max="14858" width="17.140625" customWidth="1"/>
    <col min="14859" max="14859" width="50.5703125" customWidth="1"/>
    <col min="14860" max="14860" width="28.7109375" customWidth="1"/>
    <col min="14861" max="14861" width="25.140625" customWidth="1"/>
    <col min="14862" max="14862" width="36.7109375" customWidth="1"/>
    <col min="14863" max="14864" width="24.5703125" customWidth="1"/>
    <col min="14865" max="14865" width="17.85546875" customWidth="1"/>
    <col min="14866" max="14866" width="27.5703125" bestFit="1" customWidth="1"/>
    <col min="14867" max="14867" width="37.28515625" customWidth="1"/>
    <col min="14868" max="14868" width="48.42578125" customWidth="1"/>
    <col min="14869" max="14869" width="32" customWidth="1"/>
    <col min="14870" max="14870" width="32.7109375" customWidth="1"/>
    <col min="14871" max="14871" width="18.5703125" customWidth="1"/>
    <col min="14872" max="14872" width="16.7109375" customWidth="1"/>
    <col min="14873" max="14873" width="10.42578125" customWidth="1"/>
    <col min="14874" max="14874" width="10.5703125" customWidth="1"/>
    <col min="14875" max="14875" width="9.28515625" customWidth="1"/>
    <col min="14876" max="14876" width="10.140625" customWidth="1"/>
    <col min="14877" max="14877" width="8.42578125" customWidth="1"/>
    <col min="14878" max="14878" width="9.5703125" customWidth="1"/>
    <col min="14879" max="14879" width="9.28515625" customWidth="1"/>
    <col min="14880" max="14880" width="8.85546875" customWidth="1"/>
    <col min="14881" max="14883" width="8" customWidth="1"/>
    <col min="14884" max="14884" width="8.7109375" customWidth="1"/>
    <col min="14885" max="14885" width="8.140625" customWidth="1"/>
    <col min="14886" max="14886" width="10.5703125" customWidth="1"/>
    <col min="14887" max="14887" width="9.85546875" customWidth="1"/>
    <col min="14888" max="14888" width="13.140625" customWidth="1"/>
    <col min="14889" max="14889" width="25.42578125" customWidth="1"/>
    <col min="14890" max="14890" width="30.85546875" customWidth="1"/>
    <col min="14891" max="14891" width="27.42578125" customWidth="1"/>
    <col min="15105" max="15105" width="13" bestFit="1" customWidth="1"/>
    <col min="15106" max="15106" width="6.85546875" customWidth="1"/>
    <col min="15107" max="15107" width="14.28515625" customWidth="1"/>
    <col min="15108" max="15108" width="14" customWidth="1"/>
    <col min="15109" max="15109" width="17.85546875" customWidth="1"/>
    <col min="15110" max="15110" width="3.5703125" customWidth="1"/>
    <col min="15111" max="15111" width="13.28515625" customWidth="1"/>
    <col min="15112" max="15112" width="5.85546875" customWidth="1"/>
    <col min="15113" max="15113" width="23.28515625" customWidth="1"/>
    <col min="15114" max="15114" width="17.140625" customWidth="1"/>
    <col min="15115" max="15115" width="50.5703125" customWidth="1"/>
    <col min="15116" max="15116" width="28.7109375" customWidth="1"/>
    <col min="15117" max="15117" width="25.140625" customWidth="1"/>
    <col min="15118" max="15118" width="36.7109375" customWidth="1"/>
    <col min="15119" max="15120" width="24.5703125" customWidth="1"/>
    <col min="15121" max="15121" width="17.85546875" customWidth="1"/>
    <col min="15122" max="15122" width="27.5703125" bestFit="1" customWidth="1"/>
    <col min="15123" max="15123" width="37.28515625" customWidth="1"/>
    <col min="15124" max="15124" width="48.42578125" customWidth="1"/>
    <col min="15125" max="15125" width="32" customWidth="1"/>
    <col min="15126" max="15126" width="32.7109375" customWidth="1"/>
    <col min="15127" max="15127" width="18.5703125" customWidth="1"/>
    <col min="15128" max="15128" width="16.7109375" customWidth="1"/>
    <col min="15129" max="15129" width="10.42578125" customWidth="1"/>
    <col min="15130" max="15130" width="10.5703125" customWidth="1"/>
    <col min="15131" max="15131" width="9.28515625" customWidth="1"/>
    <col min="15132" max="15132" width="10.140625" customWidth="1"/>
    <col min="15133" max="15133" width="8.42578125" customWidth="1"/>
    <col min="15134" max="15134" width="9.5703125" customWidth="1"/>
    <col min="15135" max="15135" width="9.28515625" customWidth="1"/>
    <col min="15136" max="15136" width="8.85546875" customWidth="1"/>
    <col min="15137" max="15139" width="8" customWidth="1"/>
    <col min="15140" max="15140" width="8.7109375" customWidth="1"/>
    <col min="15141" max="15141" width="8.140625" customWidth="1"/>
    <col min="15142" max="15142" width="10.5703125" customWidth="1"/>
    <col min="15143" max="15143" width="9.85546875" customWidth="1"/>
    <col min="15144" max="15144" width="13.140625" customWidth="1"/>
    <col min="15145" max="15145" width="25.42578125" customWidth="1"/>
    <col min="15146" max="15146" width="30.85546875" customWidth="1"/>
    <col min="15147" max="15147" width="27.42578125" customWidth="1"/>
    <col min="15361" max="15361" width="13" bestFit="1" customWidth="1"/>
    <col min="15362" max="15362" width="6.85546875" customWidth="1"/>
    <col min="15363" max="15363" width="14.28515625" customWidth="1"/>
    <col min="15364" max="15364" width="14" customWidth="1"/>
    <col min="15365" max="15365" width="17.85546875" customWidth="1"/>
    <col min="15366" max="15366" width="3.5703125" customWidth="1"/>
    <col min="15367" max="15367" width="13.28515625" customWidth="1"/>
    <col min="15368" max="15368" width="5.85546875" customWidth="1"/>
    <col min="15369" max="15369" width="23.28515625" customWidth="1"/>
    <col min="15370" max="15370" width="17.140625" customWidth="1"/>
    <col min="15371" max="15371" width="50.5703125" customWidth="1"/>
    <col min="15372" max="15372" width="28.7109375" customWidth="1"/>
    <col min="15373" max="15373" width="25.140625" customWidth="1"/>
    <col min="15374" max="15374" width="36.7109375" customWidth="1"/>
    <col min="15375" max="15376" width="24.5703125" customWidth="1"/>
    <col min="15377" max="15377" width="17.85546875" customWidth="1"/>
    <col min="15378" max="15378" width="27.5703125" bestFit="1" customWidth="1"/>
    <col min="15379" max="15379" width="37.28515625" customWidth="1"/>
    <col min="15380" max="15380" width="48.42578125" customWidth="1"/>
    <col min="15381" max="15381" width="32" customWidth="1"/>
    <col min="15382" max="15382" width="32.7109375" customWidth="1"/>
    <col min="15383" max="15383" width="18.5703125" customWidth="1"/>
    <col min="15384" max="15384" width="16.7109375" customWidth="1"/>
    <col min="15385" max="15385" width="10.42578125" customWidth="1"/>
    <col min="15386" max="15386" width="10.5703125" customWidth="1"/>
    <col min="15387" max="15387" width="9.28515625" customWidth="1"/>
    <col min="15388" max="15388" width="10.140625" customWidth="1"/>
    <col min="15389" max="15389" width="8.42578125" customWidth="1"/>
    <col min="15390" max="15390" width="9.5703125" customWidth="1"/>
    <col min="15391" max="15391" width="9.28515625" customWidth="1"/>
    <col min="15392" max="15392" width="8.85546875" customWidth="1"/>
    <col min="15393" max="15395" width="8" customWidth="1"/>
    <col min="15396" max="15396" width="8.7109375" customWidth="1"/>
    <col min="15397" max="15397" width="8.140625" customWidth="1"/>
    <col min="15398" max="15398" width="10.5703125" customWidth="1"/>
    <col min="15399" max="15399" width="9.85546875" customWidth="1"/>
    <col min="15400" max="15400" width="13.140625" customWidth="1"/>
    <col min="15401" max="15401" width="25.42578125" customWidth="1"/>
    <col min="15402" max="15402" width="30.85546875" customWidth="1"/>
    <col min="15403" max="15403" width="27.42578125" customWidth="1"/>
    <col min="15617" max="15617" width="13" bestFit="1" customWidth="1"/>
    <col min="15618" max="15618" width="6.85546875" customWidth="1"/>
    <col min="15619" max="15619" width="14.28515625" customWidth="1"/>
    <col min="15620" max="15620" width="14" customWidth="1"/>
    <col min="15621" max="15621" width="17.85546875" customWidth="1"/>
    <col min="15622" max="15622" width="3.5703125" customWidth="1"/>
    <col min="15623" max="15623" width="13.28515625" customWidth="1"/>
    <col min="15624" max="15624" width="5.85546875" customWidth="1"/>
    <col min="15625" max="15625" width="23.28515625" customWidth="1"/>
    <col min="15626" max="15626" width="17.140625" customWidth="1"/>
    <col min="15627" max="15627" width="50.5703125" customWidth="1"/>
    <col min="15628" max="15628" width="28.7109375" customWidth="1"/>
    <col min="15629" max="15629" width="25.140625" customWidth="1"/>
    <col min="15630" max="15630" width="36.7109375" customWidth="1"/>
    <col min="15631" max="15632" width="24.5703125" customWidth="1"/>
    <col min="15633" max="15633" width="17.85546875" customWidth="1"/>
    <col min="15634" max="15634" width="27.5703125" bestFit="1" customWidth="1"/>
    <col min="15635" max="15635" width="37.28515625" customWidth="1"/>
    <col min="15636" max="15636" width="48.42578125" customWidth="1"/>
    <col min="15637" max="15637" width="32" customWidth="1"/>
    <col min="15638" max="15638" width="32.7109375" customWidth="1"/>
    <col min="15639" max="15639" width="18.5703125" customWidth="1"/>
    <col min="15640" max="15640" width="16.7109375" customWidth="1"/>
    <col min="15641" max="15641" width="10.42578125" customWidth="1"/>
    <col min="15642" max="15642" width="10.5703125" customWidth="1"/>
    <col min="15643" max="15643" width="9.28515625" customWidth="1"/>
    <col min="15644" max="15644" width="10.140625" customWidth="1"/>
    <col min="15645" max="15645" width="8.42578125" customWidth="1"/>
    <col min="15646" max="15646" width="9.5703125" customWidth="1"/>
    <col min="15647" max="15647" width="9.28515625" customWidth="1"/>
    <col min="15648" max="15648" width="8.85546875" customWidth="1"/>
    <col min="15649" max="15651" width="8" customWidth="1"/>
    <col min="15652" max="15652" width="8.7109375" customWidth="1"/>
    <col min="15653" max="15653" width="8.140625" customWidth="1"/>
    <col min="15654" max="15654" width="10.5703125" customWidth="1"/>
    <col min="15655" max="15655" width="9.85546875" customWidth="1"/>
    <col min="15656" max="15656" width="13.140625" customWidth="1"/>
    <col min="15657" max="15657" width="25.42578125" customWidth="1"/>
    <col min="15658" max="15658" width="30.85546875" customWidth="1"/>
    <col min="15659" max="15659" width="27.42578125" customWidth="1"/>
    <col min="15873" max="15873" width="13" bestFit="1" customWidth="1"/>
    <col min="15874" max="15874" width="6.85546875" customWidth="1"/>
    <col min="15875" max="15875" width="14.28515625" customWidth="1"/>
    <col min="15876" max="15876" width="14" customWidth="1"/>
    <col min="15877" max="15877" width="17.85546875" customWidth="1"/>
    <col min="15878" max="15878" width="3.5703125" customWidth="1"/>
    <col min="15879" max="15879" width="13.28515625" customWidth="1"/>
    <col min="15880" max="15880" width="5.85546875" customWidth="1"/>
    <col min="15881" max="15881" width="23.28515625" customWidth="1"/>
    <col min="15882" max="15882" width="17.140625" customWidth="1"/>
    <col min="15883" max="15883" width="50.5703125" customWidth="1"/>
    <col min="15884" max="15884" width="28.7109375" customWidth="1"/>
    <col min="15885" max="15885" width="25.140625" customWidth="1"/>
    <col min="15886" max="15886" width="36.7109375" customWidth="1"/>
    <col min="15887" max="15888" width="24.5703125" customWidth="1"/>
    <col min="15889" max="15889" width="17.85546875" customWidth="1"/>
    <col min="15890" max="15890" width="27.5703125" bestFit="1" customWidth="1"/>
    <col min="15891" max="15891" width="37.28515625" customWidth="1"/>
    <col min="15892" max="15892" width="48.42578125" customWidth="1"/>
    <col min="15893" max="15893" width="32" customWidth="1"/>
    <col min="15894" max="15894" width="32.7109375" customWidth="1"/>
    <col min="15895" max="15895" width="18.5703125" customWidth="1"/>
    <col min="15896" max="15896" width="16.7109375" customWidth="1"/>
    <col min="15897" max="15897" width="10.42578125" customWidth="1"/>
    <col min="15898" max="15898" width="10.5703125" customWidth="1"/>
    <col min="15899" max="15899" width="9.28515625" customWidth="1"/>
    <col min="15900" max="15900" width="10.140625" customWidth="1"/>
    <col min="15901" max="15901" width="8.42578125" customWidth="1"/>
    <col min="15902" max="15902" width="9.5703125" customWidth="1"/>
    <col min="15903" max="15903" width="9.28515625" customWidth="1"/>
    <col min="15904" max="15904" width="8.85546875" customWidth="1"/>
    <col min="15905" max="15907" width="8" customWidth="1"/>
    <col min="15908" max="15908" width="8.7109375" customWidth="1"/>
    <col min="15909" max="15909" width="8.140625" customWidth="1"/>
    <col min="15910" max="15910" width="10.5703125" customWidth="1"/>
    <col min="15911" max="15911" width="9.85546875" customWidth="1"/>
    <col min="15912" max="15912" width="13.140625" customWidth="1"/>
    <col min="15913" max="15913" width="25.42578125" customWidth="1"/>
    <col min="15914" max="15914" width="30.85546875" customWidth="1"/>
    <col min="15915" max="15915" width="27.42578125" customWidth="1"/>
    <col min="16129" max="16129" width="13" bestFit="1" customWidth="1"/>
    <col min="16130" max="16130" width="6.85546875" customWidth="1"/>
    <col min="16131" max="16131" width="14.28515625" customWidth="1"/>
    <col min="16132" max="16132" width="14" customWidth="1"/>
    <col min="16133" max="16133" width="17.85546875" customWidth="1"/>
    <col min="16134" max="16134" width="3.5703125" customWidth="1"/>
    <col min="16135" max="16135" width="13.28515625" customWidth="1"/>
    <col min="16136" max="16136" width="5.85546875" customWidth="1"/>
    <col min="16137" max="16137" width="23.28515625" customWidth="1"/>
    <col min="16138" max="16138" width="17.140625" customWidth="1"/>
    <col min="16139" max="16139" width="50.5703125" customWidth="1"/>
    <col min="16140" max="16140" width="28.7109375" customWidth="1"/>
    <col min="16141" max="16141" width="25.140625" customWidth="1"/>
    <col min="16142" max="16142" width="36.7109375" customWidth="1"/>
    <col min="16143" max="16144" width="24.5703125" customWidth="1"/>
    <col min="16145" max="16145" width="17.85546875" customWidth="1"/>
    <col min="16146" max="16146" width="27.5703125" bestFit="1" customWidth="1"/>
    <col min="16147" max="16147" width="37.28515625" customWidth="1"/>
    <col min="16148" max="16148" width="48.42578125" customWidth="1"/>
    <col min="16149" max="16149" width="32" customWidth="1"/>
    <col min="16150" max="16150" width="32.7109375" customWidth="1"/>
    <col min="16151" max="16151" width="18.5703125" customWidth="1"/>
    <col min="16152" max="16152" width="16.7109375" customWidth="1"/>
    <col min="16153" max="16153" width="10.42578125" customWidth="1"/>
    <col min="16154" max="16154" width="10.5703125" customWidth="1"/>
    <col min="16155" max="16155" width="9.28515625" customWidth="1"/>
    <col min="16156" max="16156" width="10.140625" customWidth="1"/>
    <col min="16157" max="16157" width="8.42578125" customWidth="1"/>
    <col min="16158" max="16158" width="9.5703125" customWidth="1"/>
    <col min="16159" max="16159" width="9.28515625" customWidth="1"/>
    <col min="16160" max="16160" width="8.85546875" customWidth="1"/>
    <col min="16161" max="16163" width="8" customWidth="1"/>
    <col min="16164" max="16164" width="8.7109375" customWidth="1"/>
    <col min="16165" max="16165" width="8.140625" customWidth="1"/>
    <col min="16166" max="16166" width="10.5703125" customWidth="1"/>
    <col min="16167" max="16167" width="9.85546875" customWidth="1"/>
    <col min="16168" max="16168" width="13.140625" customWidth="1"/>
    <col min="16169" max="16169" width="25.42578125" customWidth="1"/>
    <col min="16170" max="16170" width="30.85546875" customWidth="1"/>
    <col min="16171" max="16171" width="27.42578125" customWidth="1"/>
  </cols>
  <sheetData>
    <row r="1" spans="1:254" x14ac:dyDescent="0.25">
      <c r="A1" s="2511" t="s">
        <v>2255</v>
      </c>
      <c r="B1" s="2512"/>
      <c r="C1" s="2512"/>
      <c r="D1" s="2512"/>
      <c r="E1" s="2512"/>
      <c r="F1" s="2512"/>
      <c r="G1" s="2512"/>
      <c r="H1" s="2512"/>
      <c r="I1" s="2512"/>
      <c r="J1" s="2512"/>
      <c r="K1" s="2512"/>
      <c r="L1" s="2512"/>
      <c r="M1" s="2512"/>
      <c r="N1" s="2512"/>
      <c r="O1" s="2512"/>
      <c r="P1" s="2512"/>
      <c r="Q1" s="2512"/>
      <c r="R1" s="2512"/>
      <c r="S1" s="2512"/>
      <c r="T1" s="2512"/>
      <c r="U1" s="2512"/>
      <c r="V1" s="2512"/>
      <c r="W1" s="2512"/>
      <c r="X1" s="2512"/>
      <c r="Y1" s="2512"/>
      <c r="Z1" s="2512"/>
      <c r="AA1" s="2512"/>
      <c r="AB1" s="2512"/>
      <c r="AC1" s="2512"/>
      <c r="AD1" s="2512"/>
      <c r="AE1" s="2512"/>
      <c r="AF1" s="2512"/>
      <c r="AG1" s="2512"/>
      <c r="AH1" s="2512"/>
      <c r="AI1" s="2512"/>
      <c r="AJ1" s="2512"/>
      <c r="AK1" s="2512"/>
      <c r="AL1" s="2512"/>
      <c r="AM1" s="2512"/>
      <c r="AN1" s="2512"/>
      <c r="AO1" s="2512"/>
      <c r="AP1" s="302" t="s">
        <v>0</v>
      </c>
      <c r="AQ1" s="303" t="s">
        <v>265</v>
      </c>
      <c r="AR1" s="146"/>
      <c r="AS1" s="146"/>
      <c r="AV1" s="146"/>
      <c r="AW1" s="146"/>
      <c r="AX1" s="146"/>
      <c r="AY1" s="146"/>
      <c r="AZ1" s="146"/>
      <c r="BA1" s="146"/>
      <c r="BB1" s="146"/>
      <c r="BC1" s="146"/>
      <c r="BD1" s="146"/>
      <c r="BE1" s="146"/>
      <c r="BF1" s="146"/>
      <c r="BG1" s="146"/>
      <c r="BH1" s="146"/>
      <c r="BI1" s="146"/>
      <c r="BJ1" s="146"/>
      <c r="BK1" s="146"/>
    </row>
    <row r="2" spans="1:254" x14ac:dyDescent="0.25">
      <c r="A2" s="2513"/>
      <c r="B2" s="2514"/>
      <c r="C2" s="2514"/>
      <c r="D2" s="2514"/>
      <c r="E2" s="2514"/>
      <c r="F2" s="2514"/>
      <c r="G2" s="2514"/>
      <c r="H2" s="2514"/>
      <c r="I2" s="2514"/>
      <c r="J2" s="2514"/>
      <c r="K2" s="2514"/>
      <c r="L2" s="2514"/>
      <c r="M2" s="2514"/>
      <c r="N2" s="2514"/>
      <c r="O2" s="2514"/>
      <c r="P2" s="2514"/>
      <c r="Q2" s="2514"/>
      <c r="R2" s="2514"/>
      <c r="S2" s="2514"/>
      <c r="T2" s="2514"/>
      <c r="U2" s="2514"/>
      <c r="V2" s="2514"/>
      <c r="W2" s="2514"/>
      <c r="X2" s="2514"/>
      <c r="Y2" s="2514"/>
      <c r="Z2" s="2514"/>
      <c r="AA2" s="2514"/>
      <c r="AB2" s="2514"/>
      <c r="AC2" s="2514"/>
      <c r="AD2" s="2514"/>
      <c r="AE2" s="2514"/>
      <c r="AF2" s="2514"/>
      <c r="AG2" s="2514"/>
      <c r="AH2" s="2514"/>
      <c r="AI2" s="2514"/>
      <c r="AJ2" s="2514"/>
      <c r="AK2" s="2514"/>
      <c r="AL2" s="2514"/>
      <c r="AM2" s="2514"/>
      <c r="AN2" s="2514"/>
      <c r="AO2" s="2514"/>
      <c r="AP2" s="147" t="s">
        <v>2</v>
      </c>
      <c r="AQ2" s="304" t="s">
        <v>140</v>
      </c>
      <c r="AR2" s="146"/>
      <c r="AS2" s="146"/>
      <c r="AV2" s="146"/>
      <c r="AW2" s="146"/>
      <c r="AX2" s="146"/>
      <c r="AY2" s="146"/>
      <c r="AZ2" s="146"/>
      <c r="BA2" s="146"/>
      <c r="BB2" s="146"/>
      <c r="BC2" s="146"/>
      <c r="BD2" s="146"/>
      <c r="BE2" s="146"/>
      <c r="BF2" s="146"/>
      <c r="BG2" s="146"/>
      <c r="BH2" s="146"/>
      <c r="BI2" s="146"/>
      <c r="BJ2" s="146"/>
      <c r="BK2" s="146"/>
    </row>
    <row r="3" spans="1:254" x14ac:dyDescent="0.25">
      <c r="A3" s="2513"/>
      <c r="B3" s="2514"/>
      <c r="C3" s="2514"/>
      <c r="D3" s="2514"/>
      <c r="E3" s="2514"/>
      <c r="F3" s="2514"/>
      <c r="G3" s="2514"/>
      <c r="H3" s="2514"/>
      <c r="I3" s="2514"/>
      <c r="J3" s="2514"/>
      <c r="K3" s="2514"/>
      <c r="L3" s="2514"/>
      <c r="M3" s="2514"/>
      <c r="N3" s="2514"/>
      <c r="O3" s="2514"/>
      <c r="P3" s="2514"/>
      <c r="Q3" s="2514"/>
      <c r="R3" s="2514"/>
      <c r="S3" s="2514"/>
      <c r="T3" s="2514"/>
      <c r="U3" s="2514"/>
      <c r="V3" s="2514"/>
      <c r="W3" s="2514"/>
      <c r="X3" s="2514"/>
      <c r="Y3" s="2514"/>
      <c r="Z3" s="2514"/>
      <c r="AA3" s="2514"/>
      <c r="AB3" s="2514"/>
      <c r="AC3" s="2514"/>
      <c r="AD3" s="2514"/>
      <c r="AE3" s="2514"/>
      <c r="AF3" s="2514"/>
      <c r="AG3" s="2514"/>
      <c r="AH3" s="2514"/>
      <c r="AI3" s="2514"/>
      <c r="AJ3" s="2514"/>
      <c r="AK3" s="2514"/>
      <c r="AL3" s="2514"/>
      <c r="AM3" s="2514"/>
      <c r="AN3" s="2514"/>
      <c r="AO3" s="2514"/>
      <c r="AP3" s="8" t="s">
        <v>3</v>
      </c>
      <c r="AQ3" s="305" t="s">
        <v>4</v>
      </c>
      <c r="AR3" s="146"/>
      <c r="AS3" s="146"/>
      <c r="AV3" s="146"/>
      <c r="AW3" s="146"/>
      <c r="AX3" s="146"/>
      <c r="AY3" s="146"/>
      <c r="AZ3" s="146"/>
      <c r="BA3" s="146"/>
      <c r="BB3" s="146"/>
      <c r="BC3" s="146"/>
      <c r="BD3" s="146"/>
      <c r="BE3" s="146"/>
      <c r="BF3" s="146"/>
      <c r="BG3" s="146"/>
      <c r="BH3" s="146"/>
      <c r="BI3" s="146"/>
      <c r="BJ3" s="146"/>
      <c r="BK3" s="146"/>
    </row>
    <row r="4" spans="1:254" x14ac:dyDescent="0.25">
      <c r="A4" s="2515"/>
      <c r="B4" s="2367"/>
      <c r="C4" s="2367"/>
      <c r="D4" s="2367"/>
      <c r="E4" s="2367"/>
      <c r="F4" s="2367"/>
      <c r="G4" s="2367"/>
      <c r="H4" s="2367"/>
      <c r="I4" s="2367"/>
      <c r="J4" s="2367"/>
      <c r="K4" s="2367"/>
      <c r="L4" s="2367"/>
      <c r="M4" s="2367"/>
      <c r="N4" s="2367"/>
      <c r="O4" s="2367"/>
      <c r="P4" s="2367"/>
      <c r="Q4" s="2367"/>
      <c r="R4" s="2367"/>
      <c r="S4" s="2367"/>
      <c r="T4" s="2367"/>
      <c r="U4" s="2367"/>
      <c r="V4" s="2367"/>
      <c r="W4" s="2367"/>
      <c r="X4" s="2367"/>
      <c r="Y4" s="2367"/>
      <c r="Z4" s="2367"/>
      <c r="AA4" s="2367"/>
      <c r="AB4" s="2367"/>
      <c r="AC4" s="2367"/>
      <c r="AD4" s="2367"/>
      <c r="AE4" s="2367"/>
      <c r="AF4" s="2367"/>
      <c r="AG4" s="2367"/>
      <c r="AH4" s="2367"/>
      <c r="AI4" s="2367"/>
      <c r="AJ4" s="2367"/>
      <c r="AK4" s="2367"/>
      <c r="AL4" s="2367"/>
      <c r="AM4" s="2367"/>
      <c r="AN4" s="2367"/>
      <c r="AO4" s="2367"/>
      <c r="AP4" s="8" t="s">
        <v>5</v>
      </c>
      <c r="AQ4" s="306" t="s">
        <v>64</v>
      </c>
      <c r="AR4" s="146"/>
      <c r="AS4" s="146"/>
      <c r="AV4" s="146"/>
      <c r="AW4" s="146"/>
      <c r="AX4" s="146"/>
      <c r="AY4" s="146"/>
      <c r="AZ4" s="146"/>
      <c r="BA4" s="146"/>
      <c r="BB4" s="146"/>
      <c r="BC4" s="146"/>
      <c r="BD4" s="146"/>
      <c r="BE4" s="146"/>
      <c r="BF4" s="146"/>
      <c r="BG4" s="146"/>
      <c r="BH4" s="146"/>
      <c r="BI4" s="146"/>
      <c r="BJ4" s="146"/>
      <c r="BK4" s="146"/>
    </row>
    <row r="5" spans="1:254" x14ac:dyDescent="0.25">
      <c r="A5" s="2516" t="s">
        <v>7</v>
      </c>
      <c r="B5" s="2368"/>
      <c r="C5" s="2368"/>
      <c r="D5" s="2368"/>
      <c r="E5" s="2368"/>
      <c r="F5" s="2368"/>
      <c r="G5" s="2368"/>
      <c r="H5" s="2368"/>
      <c r="I5" s="2368"/>
      <c r="J5" s="2368"/>
      <c r="K5" s="2368"/>
      <c r="L5" s="2368"/>
      <c r="M5" s="2368"/>
      <c r="N5" s="2369" t="s">
        <v>266</v>
      </c>
      <c r="O5" s="2369"/>
      <c r="P5" s="2369"/>
      <c r="Q5" s="2369"/>
      <c r="R5" s="2369"/>
      <c r="S5" s="2369"/>
      <c r="T5" s="2369"/>
      <c r="U5" s="2369"/>
      <c r="V5" s="2369"/>
      <c r="W5" s="2369"/>
      <c r="X5" s="2369"/>
      <c r="Y5" s="2369"/>
      <c r="Z5" s="2369"/>
      <c r="AA5" s="2369"/>
      <c r="AB5" s="2369"/>
      <c r="AC5" s="2369"/>
      <c r="AD5" s="2369"/>
      <c r="AE5" s="2369"/>
      <c r="AF5" s="2369"/>
      <c r="AG5" s="2369"/>
      <c r="AH5" s="2369"/>
      <c r="AI5" s="2369"/>
      <c r="AJ5" s="2369"/>
      <c r="AK5" s="2369"/>
      <c r="AL5" s="2369"/>
      <c r="AM5" s="2369"/>
      <c r="AN5" s="2369"/>
      <c r="AO5" s="2369"/>
      <c r="AP5" s="2369"/>
      <c r="AQ5" s="2519"/>
      <c r="AR5" s="146"/>
      <c r="AS5" s="146"/>
      <c r="AT5" s="146"/>
      <c r="AU5" s="146"/>
      <c r="AV5" s="146"/>
      <c r="AW5" s="146"/>
      <c r="AX5" s="146"/>
      <c r="AY5" s="146"/>
      <c r="AZ5" s="146"/>
      <c r="BA5" s="146"/>
      <c r="BB5" s="146"/>
      <c r="BC5" s="146"/>
      <c r="BD5" s="146"/>
      <c r="BE5" s="146"/>
      <c r="BF5" s="146"/>
      <c r="BG5" s="146"/>
      <c r="BH5" s="146"/>
      <c r="BI5" s="146"/>
      <c r="BJ5" s="146"/>
      <c r="BK5" s="146"/>
    </row>
    <row r="6" spans="1:254" x14ac:dyDescent="0.25">
      <c r="A6" s="2517"/>
      <c r="B6" s="2518"/>
      <c r="C6" s="2518"/>
      <c r="D6" s="2518"/>
      <c r="E6" s="2518"/>
      <c r="F6" s="2518"/>
      <c r="G6" s="2518"/>
      <c r="H6" s="2518"/>
      <c r="I6" s="2518"/>
      <c r="J6" s="2518"/>
      <c r="K6" s="2518"/>
      <c r="L6" s="2518"/>
      <c r="M6" s="2518"/>
      <c r="N6" s="307"/>
      <c r="O6" s="308"/>
      <c r="P6" s="308"/>
      <c r="Q6" s="309"/>
      <c r="R6" s="310"/>
      <c r="S6" s="308"/>
      <c r="T6" s="308"/>
      <c r="U6" s="308"/>
      <c r="V6" s="311"/>
      <c r="W6" s="312"/>
      <c r="X6" s="308"/>
      <c r="Y6" s="2520" t="s">
        <v>65</v>
      </c>
      <c r="Z6" s="2518"/>
      <c r="AA6" s="2518"/>
      <c r="AB6" s="2518"/>
      <c r="AC6" s="2518"/>
      <c r="AD6" s="2518"/>
      <c r="AE6" s="2518"/>
      <c r="AF6" s="2518"/>
      <c r="AG6" s="2518"/>
      <c r="AH6" s="2518"/>
      <c r="AI6" s="2518"/>
      <c r="AJ6" s="2518"/>
      <c r="AK6" s="2518"/>
      <c r="AL6" s="2518"/>
      <c r="AM6" s="2521"/>
      <c r="AN6" s="309"/>
      <c r="AO6" s="313"/>
      <c r="AP6" s="313"/>
      <c r="AQ6" s="314"/>
      <c r="AR6" s="146"/>
      <c r="AS6" s="146"/>
      <c r="AT6" s="146"/>
      <c r="AU6" s="146"/>
      <c r="AV6" s="146"/>
      <c r="AW6" s="146"/>
      <c r="AX6" s="146"/>
      <c r="AY6" s="146"/>
      <c r="AZ6" s="146"/>
      <c r="BA6" s="146"/>
      <c r="BB6" s="146"/>
      <c r="BC6" s="146"/>
      <c r="BD6" s="146"/>
      <c r="BE6" s="146"/>
      <c r="BF6" s="146"/>
      <c r="BG6" s="146"/>
      <c r="BH6" s="146"/>
      <c r="BI6" s="146"/>
      <c r="BJ6" s="146"/>
      <c r="BK6" s="146"/>
    </row>
    <row r="7" spans="1:254" ht="63" customHeight="1" x14ac:dyDescent="0.25">
      <c r="A7" s="2522" t="s">
        <v>9</v>
      </c>
      <c r="B7" s="2362" t="s">
        <v>10</v>
      </c>
      <c r="C7" s="2362"/>
      <c r="D7" s="2362" t="s">
        <v>9</v>
      </c>
      <c r="E7" s="2362" t="s">
        <v>11</v>
      </c>
      <c r="F7" s="2362"/>
      <c r="G7" s="2362" t="s">
        <v>9</v>
      </c>
      <c r="H7" s="2362" t="s">
        <v>12</v>
      </c>
      <c r="I7" s="2362"/>
      <c r="J7" s="2362" t="s">
        <v>9</v>
      </c>
      <c r="K7" s="2362" t="s">
        <v>13</v>
      </c>
      <c r="L7" s="2362" t="s">
        <v>14</v>
      </c>
      <c r="M7" s="2362" t="s">
        <v>15</v>
      </c>
      <c r="N7" s="2362" t="s">
        <v>16</v>
      </c>
      <c r="O7" s="2362" t="s">
        <v>66</v>
      </c>
      <c r="P7" s="2362" t="s">
        <v>8</v>
      </c>
      <c r="Q7" s="2530" t="s">
        <v>18</v>
      </c>
      <c r="R7" s="2532" t="s">
        <v>19</v>
      </c>
      <c r="S7" s="2364" t="s">
        <v>20</v>
      </c>
      <c r="T7" s="2364" t="s">
        <v>21</v>
      </c>
      <c r="U7" s="2362" t="s">
        <v>22</v>
      </c>
      <c r="V7" s="2391" t="s">
        <v>19</v>
      </c>
      <c r="W7" s="315"/>
      <c r="X7" s="2372" t="s">
        <v>23</v>
      </c>
      <c r="Y7" s="2381" t="s">
        <v>24</v>
      </c>
      <c r="Z7" s="2382"/>
      <c r="AA7" s="2383" t="s">
        <v>25</v>
      </c>
      <c r="AB7" s="2384"/>
      <c r="AC7" s="2384"/>
      <c r="AD7" s="2384"/>
      <c r="AE7" s="2385" t="s">
        <v>26</v>
      </c>
      <c r="AF7" s="2386"/>
      <c r="AG7" s="2386"/>
      <c r="AH7" s="2386"/>
      <c r="AI7" s="2386"/>
      <c r="AJ7" s="2386"/>
      <c r="AK7" s="2383" t="s">
        <v>27</v>
      </c>
      <c r="AL7" s="2384"/>
      <c r="AM7" s="2384"/>
      <c r="AN7" s="2524" t="s">
        <v>28</v>
      </c>
      <c r="AO7" s="2526" t="s">
        <v>29</v>
      </c>
      <c r="AP7" s="2526" t="s">
        <v>30</v>
      </c>
      <c r="AQ7" s="2527" t="s">
        <v>31</v>
      </c>
      <c r="AR7" s="146"/>
      <c r="AS7" s="146"/>
      <c r="AT7" s="146"/>
      <c r="AU7" s="146"/>
      <c r="AV7" s="146"/>
      <c r="AW7" s="146"/>
      <c r="AX7" s="146"/>
      <c r="AY7" s="146"/>
      <c r="AZ7" s="146"/>
      <c r="BA7" s="146"/>
      <c r="BB7" s="146"/>
      <c r="BC7" s="146"/>
      <c r="BD7" s="146"/>
      <c r="BE7" s="146"/>
      <c r="BF7" s="146"/>
      <c r="BG7" s="146"/>
      <c r="BH7" s="146"/>
      <c r="BI7" s="146"/>
      <c r="BJ7" s="146"/>
      <c r="BK7" s="146"/>
    </row>
    <row r="8" spans="1:254" ht="131.25" customHeight="1" x14ac:dyDescent="0.25">
      <c r="A8" s="2523"/>
      <c r="B8" s="2363"/>
      <c r="C8" s="2363"/>
      <c r="D8" s="2363"/>
      <c r="E8" s="2363"/>
      <c r="F8" s="2363"/>
      <c r="G8" s="2363"/>
      <c r="H8" s="2363"/>
      <c r="I8" s="2363"/>
      <c r="J8" s="2363"/>
      <c r="K8" s="2363"/>
      <c r="L8" s="2363"/>
      <c r="M8" s="2534"/>
      <c r="N8" s="2374"/>
      <c r="O8" s="2363"/>
      <c r="P8" s="2363"/>
      <c r="Q8" s="2531"/>
      <c r="R8" s="2533"/>
      <c r="S8" s="2373"/>
      <c r="T8" s="2373"/>
      <c r="U8" s="2363"/>
      <c r="V8" s="2529"/>
      <c r="W8" s="316" t="s">
        <v>9</v>
      </c>
      <c r="X8" s="2374"/>
      <c r="Y8" s="149" t="s">
        <v>32</v>
      </c>
      <c r="Z8" s="150" t="s">
        <v>33</v>
      </c>
      <c r="AA8" s="149" t="s">
        <v>34</v>
      </c>
      <c r="AB8" s="149" t="s">
        <v>35</v>
      </c>
      <c r="AC8" s="149" t="s">
        <v>36</v>
      </c>
      <c r="AD8" s="149" t="s">
        <v>37</v>
      </c>
      <c r="AE8" s="149" t="s">
        <v>38</v>
      </c>
      <c r="AF8" s="149" t="s">
        <v>39</v>
      </c>
      <c r="AG8" s="149" t="s">
        <v>40</v>
      </c>
      <c r="AH8" s="149" t="s">
        <v>41</v>
      </c>
      <c r="AI8" s="149" t="s">
        <v>42</v>
      </c>
      <c r="AJ8" s="149" t="s">
        <v>43</v>
      </c>
      <c r="AK8" s="149" t="s">
        <v>44</v>
      </c>
      <c r="AL8" s="149" t="s">
        <v>45</v>
      </c>
      <c r="AM8" s="149" t="s">
        <v>46</v>
      </c>
      <c r="AN8" s="2525"/>
      <c r="AO8" s="2526"/>
      <c r="AP8" s="2526"/>
      <c r="AQ8" s="2528"/>
      <c r="AR8" s="146"/>
      <c r="AS8" s="146"/>
      <c r="AT8" s="146"/>
      <c r="AU8" s="146"/>
      <c r="AV8" s="146"/>
      <c r="AW8" s="146"/>
      <c r="AX8" s="146"/>
      <c r="AY8" s="146"/>
      <c r="AZ8" s="146"/>
      <c r="BA8" s="146"/>
      <c r="BB8" s="146"/>
      <c r="BC8" s="146"/>
      <c r="BD8" s="146"/>
      <c r="BE8" s="146"/>
      <c r="BF8" s="146"/>
      <c r="BG8" s="146"/>
      <c r="BH8" s="146"/>
      <c r="BI8" s="146"/>
      <c r="BJ8" s="146"/>
      <c r="BK8" s="146"/>
    </row>
    <row r="9" spans="1:254" x14ac:dyDescent="0.25">
      <c r="A9" s="317">
        <v>5</v>
      </c>
      <c r="B9" s="162" t="s">
        <v>70</v>
      </c>
      <c r="C9" s="162"/>
      <c r="D9" s="1223"/>
      <c r="E9" s="1223"/>
      <c r="F9" s="162"/>
      <c r="G9" s="162"/>
      <c r="H9" s="162"/>
      <c r="I9" s="162"/>
      <c r="J9" s="162"/>
      <c r="K9" s="155"/>
      <c r="L9" s="155"/>
      <c r="M9" s="156"/>
      <c r="N9" s="155"/>
      <c r="O9" s="155"/>
      <c r="P9" s="155"/>
      <c r="Q9" s="318"/>
      <c r="R9" s="319"/>
      <c r="S9" s="155"/>
      <c r="T9" s="155"/>
      <c r="U9" s="155"/>
      <c r="V9" s="320"/>
      <c r="W9" s="161"/>
      <c r="X9" s="155"/>
      <c r="Y9" s="162"/>
      <c r="Z9" s="162"/>
      <c r="AA9" s="162"/>
      <c r="AB9" s="162"/>
      <c r="AC9" s="162"/>
      <c r="AD9" s="162"/>
      <c r="AE9" s="162"/>
      <c r="AF9" s="162"/>
      <c r="AG9" s="162"/>
      <c r="AH9" s="162"/>
      <c r="AI9" s="162"/>
      <c r="AJ9" s="162"/>
      <c r="AK9" s="162"/>
      <c r="AL9" s="162"/>
      <c r="AM9" s="162"/>
      <c r="AN9" s="162"/>
      <c r="AO9" s="321"/>
      <c r="AP9" s="321"/>
      <c r="AQ9" s="322"/>
      <c r="AR9" s="146"/>
      <c r="AS9" s="146"/>
      <c r="AT9" s="146"/>
      <c r="AU9" s="146"/>
      <c r="AV9" s="146"/>
      <c r="AW9" s="146"/>
      <c r="AX9" s="146"/>
      <c r="AY9" s="146"/>
      <c r="AZ9" s="146"/>
      <c r="BA9" s="146"/>
      <c r="BB9" s="146"/>
      <c r="BC9" s="146"/>
      <c r="BD9" s="146"/>
      <c r="BE9" s="146"/>
      <c r="BF9" s="146"/>
      <c r="BG9" s="146"/>
      <c r="BH9" s="146"/>
      <c r="BI9" s="146"/>
      <c r="BJ9" s="146"/>
      <c r="BK9" s="146"/>
    </row>
    <row r="10" spans="1:254" x14ac:dyDescent="0.25">
      <c r="A10" s="1270"/>
      <c r="B10" s="1248"/>
      <c r="C10" s="1248"/>
      <c r="D10" s="323">
        <v>28</v>
      </c>
      <c r="E10" s="176" t="s">
        <v>267</v>
      </c>
      <c r="F10" s="176"/>
      <c r="G10" s="176"/>
      <c r="H10" s="176"/>
      <c r="I10" s="176"/>
      <c r="J10" s="176"/>
      <c r="K10" s="169"/>
      <c r="L10" s="169"/>
      <c r="M10" s="170"/>
      <c r="N10" s="324"/>
      <c r="O10" s="169"/>
      <c r="P10" s="169"/>
      <c r="Q10" s="325"/>
      <c r="R10" s="326"/>
      <c r="S10" s="169"/>
      <c r="T10" s="169"/>
      <c r="U10" s="169"/>
      <c r="V10" s="327"/>
      <c r="W10" s="175"/>
      <c r="X10" s="169"/>
      <c r="Y10" s="176"/>
      <c r="Z10" s="176"/>
      <c r="AA10" s="176"/>
      <c r="AB10" s="176"/>
      <c r="AC10" s="176"/>
      <c r="AD10" s="176"/>
      <c r="AE10" s="176"/>
      <c r="AF10" s="176"/>
      <c r="AG10" s="176"/>
      <c r="AH10" s="176"/>
      <c r="AI10" s="176"/>
      <c r="AJ10" s="176"/>
      <c r="AK10" s="176"/>
      <c r="AL10" s="176"/>
      <c r="AM10" s="176"/>
      <c r="AN10" s="176"/>
      <c r="AO10" s="177"/>
      <c r="AP10" s="177"/>
      <c r="AQ10" s="328"/>
      <c r="AR10" s="146"/>
      <c r="AS10" s="146"/>
      <c r="AT10" s="146"/>
      <c r="AU10" s="146"/>
      <c r="AV10" s="146"/>
      <c r="AW10" s="146"/>
      <c r="AX10" s="146"/>
      <c r="AY10" s="146"/>
      <c r="AZ10" s="146"/>
      <c r="BA10" s="146"/>
      <c r="BB10" s="146"/>
      <c r="BC10" s="146"/>
      <c r="BD10" s="146"/>
      <c r="BE10" s="146"/>
      <c r="BF10" s="146"/>
      <c r="BG10" s="146"/>
      <c r="BH10" s="146"/>
      <c r="BI10" s="146"/>
      <c r="BJ10" s="146"/>
      <c r="BK10" s="146"/>
      <c r="BL10" s="146"/>
      <c r="BM10" s="146"/>
      <c r="BN10" s="146"/>
      <c r="BO10" s="146"/>
      <c r="BP10" s="146"/>
      <c r="BQ10" s="146"/>
      <c r="BR10" s="146"/>
      <c r="BS10" s="146"/>
      <c r="BT10" s="146"/>
      <c r="BU10" s="146"/>
      <c r="BV10" s="146"/>
      <c r="BW10" s="146"/>
      <c r="BX10" s="146"/>
      <c r="BY10" s="146"/>
      <c r="BZ10" s="146"/>
      <c r="CA10" s="146"/>
      <c r="CB10" s="146"/>
      <c r="CC10" s="146"/>
      <c r="CD10" s="146"/>
      <c r="CE10" s="146"/>
      <c r="CF10" s="146"/>
      <c r="CG10" s="146"/>
      <c r="CH10" s="146"/>
      <c r="CI10" s="146"/>
      <c r="CJ10" s="146"/>
      <c r="CK10" s="146"/>
      <c r="CL10" s="146"/>
      <c r="CM10" s="146"/>
      <c r="CN10" s="146"/>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6"/>
      <c r="EG10" s="146"/>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6"/>
      <c r="FZ10" s="146"/>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6"/>
      <c r="HS10" s="146"/>
      <c r="HT10" s="146"/>
      <c r="HU10" s="146"/>
      <c r="HV10" s="146"/>
      <c r="HW10" s="146"/>
      <c r="HX10" s="146"/>
      <c r="HY10" s="146"/>
      <c r="HZ10" s="146"/>
      <c r="IA10" s="146"/>
      <c r="IB10" s="146"/>
      <c r="IC10" s="146"/>
      <c r="ID10" s="146"/>
      <c r="IE10" s="146"/>
      <c r="IF10" s="146"/>
      <c r="IG10" s="146"/>
      <c r="IH10" s="146"/>
      <c r="II10" s="146"/>
      <c r="IJ10" s="146"/>
      <c r="IK10" s="146"/>
      <c r="IL10" s="146"/>
      <c r="IM10" s="146"/>
      <c r="IN10" s="146"/>
      <c r="IO10" s="146"/>
      <c r="IP10" s="146"/>
      <c r="IQ10" s="146"/>
      <c r="IR10" s="146"/>
      <c r="IS10" s="146"/>
      <c r="IT10" s="146"/>
    </row>
    <row r="11" spans="1:254" x14ac:dyDescent="0.25">
      <c r="A11" s="1270"/>
      <c r="B11" s="1248"/>
      <c r="C11" s="1248"/>
      <c r="D11" s="1247"/>
      <c r="E11" s="1248"/>
      <c r="F11" s="1248"/>
      <c r="G11" s="329">
        <v>89</v>
      </c>
      <c r="H11" s="190" t="s">
        <v>72</v>
      </c>
      <c r="I11" s="190"/>
      <c r="J11" s="190"/>
      <c r="K11" s="330"/>
      <c r="L11" s="330"/>
      <c r="M11" s="255"/>
      <c r="N11" s="331"/>
      <c r="O11" s="330"/>
      <c r="P11" s="330"/>
      <c r="Q11" s="332"/>
      <c r="R11" s="333"/>
      <c r="S11" s="330"/>
      <c r="T11" s="330"/>
      <c r="U11" s="330"/>
      <c r="V11" s="334"/>
      <c r="W11" s="335"/>
      <c r="X11" s="330"/>
      <c r="Y11" s="336"/>
      <c r="Z11" s="336"/>
      <c r="AA11" s="336"/>
      <c r="AB11" s="336"/>
      <c r="AC11" s="336"/>
      <c r="AD11" s="336"/>
      <c r="AE11" s="336"/>
      <c r="AF11" s="336"/>
      <c r="AG11" s="336"/>
      <c r="AH11" s="336"/>
      <c r="AI11" s="336"/>
      <c r="AJ11" s="336"/>
      <c r="AK11" s="336"/>
      <c r="AL11" s="336"/>
      <c r="AM11" s="336"/>
      <c r="AN11" s="336"/>
      <c r="AO11" s="337"/>
      <c r="AP11" s="337"/>
      <c r="AQ11" s="338"/>
      <c r="AR11" s="146"/>
      <c r="AS11" s="146"/>
      <c r="AT11" s="146"/>
      <c r="AU11" s="146"/>
      <c r="AV11" s="146"/>
      <c r="AW11" s="146"/>
      <c r="AX11" s="146"/>
      <c r="AY11" s="146"/>
      <c r="AZ11" s="146"/>
      <c r="BA11" s="146"/>
      <c r="BB11" s="146"/>
      <c r="BC11" s="146"/>
      <c r="BD11" s="146"/>
      <c r="BE11" s="146"/>
      <c r="BF11" s="146"/>
      <c r="BG11" s="146"/>
      <c r="BH11" s="146"/>
      <c r="BI11" s="146"/>
      <c r="BJ11" s="146"/>
      <c r="BK11" s="146"/>
      <c r="BL11" s="146"/>
      <c r="BM11" s="146"/>
      <c r="BN11" s="146"/>
      <c r="BO11" s="146"/>
      <c r="BP11" s="146"/>
      <c r="BQ11" s="146"/>
      <c r="BR11" s="146"/>
      <c r="BS11" s="146"/>
      <c r="BT11" s="146"/>
      <c r="BU11" s="146"/>
      <c r="BV11" s="146"/>
      <c r="BW11" s="146"/>
      <c r="BX11" s="146"/>
      <c r="BY11" s="146"/>
      <c r="BZ11" s="146"/>
      <c r="CA11" s="146"/>
      <c r="CB11" s="146"/>
      <c r="CC11" s="146"/>
      <c r="CD11" s="146"/>
      <c r="CE11" s="146"/>
      <c r="CF11" s="146"/>
      <c r="CG11" s="146"/>
      <c r="CH11" s="146"/>
      <c r="CI11" s="146"/>
      <c r="CJ11" s="146"/>
      <c r="CK11" s="146"/>
      <c r="CL11" s="146"/>
      <c r="CM11" s="146"/>
      <c r="CN11" s="146"/>
      <c r="CO11" s="146"/>
      <c r="CP11" s="146"/>
      <c r="CQ11" s="146"/>
      <c r="CR11" s="146"/>
      <c r="CS11" s="146"/>
      <c r="CT11" s="146"/>
      <c r="CU11" s="146"/>
      <c r="CV11" s="146"/>
      <c r="CW11" s="146"/>
      <c r="CX11" s="146"/>
      <c r="CY11" s="146"/>
      <c r="CZ11" s="146"/>
      <c r="DA11" s="146"/>
      <c r="DB11" s="146"/>
      <c r="DC11" s="146"/>
      <c r="DD11" s="146"/>
      <c r="DE11" s="146"/>
      <c r="DF11" s="146"/>
      <c r="DG11" s="146"/>
      <c r="DH11" s="146"/>
      <c r="DI11" s="146"/>
      <c r="DJ11" s="146"/>
      <c r="DK11" s="146"/>
      <c r="DL11" s="146"/>
      <c r="DM11" s="146"/>
      <c r="DN11" s="146"/>
      <c r="DO11" s="146"/>
      <c r="DP11" s="146"/>
      <c r="DQ11" s="146"/>
      <c r="DR11" s="146"/>
      <c r="DS11" s="146"/>
      <c r="DT11" s="146"/>
      <c r="DU11" s="146"/>
      <c r="DV11" s="146"/>
      <c r="DW11" s="146"/>
      <c r="DX11" s="146"/>
      <c r="DY11" s="146"/>
      <c r="DZ11" s="146"/>
      <c r="EA11" s="146"/>
      <c r="EB11" s="146"/>
      <c r="EC11" s="146"/>
      <c r="ED11" s="146"/>
      <c r="EE11" s="146"/>
      <c r="EF11" s="146"/>
      <c r="EG11" s="146"/>
      <c r="EH11" s="146"/>
      <c r="EI11" s="146"/>
      <c r="EJ11" s="146"/>
      <c r="EK11" s="146"/>
      <c r="EL11" s="146"/>
      <c r="EM11" s="146"/>
      <c r="EN11" s="146"/>
      <c r="EO11" s="146"/>
      <c r="EP11" s="146"/>
      <c r="EQ11" s="146"/>
      <c r="ER11" s="146"/>
      <c r="ES11" s="146"/>
      <c r="ET11" s="146"/>
      <c r="EU11" s="146"/>
      <c r="EV11" s="146"/>
      <c r="EW11" s="146"/>
      <c r="EX11" s="146"/>
      <c r="EY11" s="146"/>
      <c r="EZ11" s="146"/>
      <c r="FA11" s="146"/>
      <c r="FB11" s="146"/>
      <c r="FC11" s="146"/>
      <c r="FD11" s="146"/>
      <c r="FE11" s="146"/>
      <c r="FF11" s="146"/>
      <c r="FG11" s="146"/>
      <c r="FH11" s="146"/>
      <c r="FI11" s="146"/>
      <c r="FJ11" s="146"/>
      <c r="FK11" s="146"/>
      <c r="FL11" s="146"/>
      <c r="FM11" s="146"/>
      <c r="FN11" s="146"/>
      <c r="FO11" s="146"/>
      <c r="FP11" s="146"/>
      <c r="FQ11" s="146"/>
      <c r="FR11" s="146"/>
      <c r="FS11" s="146"/>
      <c r="FT11" s="146"/>
      <c r="FU11" s="146"/>
      <c r="FV11" s="146"/>
      <c r="FW11" s="146"/>
      <c r="FX11" s="146"/>
      <c r="FY11" s="146"/>
      <c r="FZ11" s="146"/>
      <c r="GA11" s="146"/>
      <c r="GB11" s="146"/>
      <c r="GC11" s="146"/>
      <c r="GD11" s="146"/>
      <c r="GE11" s="146"/>
      <c r="GF11" s="146"/>
      <c r="GG11" s="146"/>
      <c r="GH11" s="146"/>
      <c r="GI11" s="146"/>
      <c r="GJ11" s="146"/>
      <c r="GK11" s="146"/>
      <c r="GL11" s="146"/>
      <c r="GM11" s="146"/>
      <c r="GN11" s="146"/>
      <c r="GO11" s="146"/>
      <c r="GP11" s="146"/>
      <c r="GQ11" s="146"/>
      <c r="GR11" s="146"/>
      <c r="GS11" s="146"/>
      <c r="GT11" s="146"/>
      <c r="GU11" s="146"/>
      <c r="GV11" s="146"/>
      <c r="GW11" s="146"/>
      <c r="GX11" s="146"/>
      <c r="GY11" s="146"/>
      <c r="GZ11" s="146"/>
      <c r="HA11" s="146"/>
      <c r="HB11" s="146"/>
      <c r="HC11" s="146"/>
      <c r="HD11" s="146"/>
      <c r="HE11" s="146"/>
      <c r="HF11" s="146"/>
      <c r="HG11" s="146"/>
      <c r="HH11" s="146"/>
      <c r="HI11" s="146"/>
      <c r="HJ11" s="146"/>
      <c r="HK11" s="146"/>
      <c r="HL11" s="146"/>
      <c r="HM11" s="146"/>
      <c r="HN11" s="146"/>
      <c r="HO11" s="146"/>
      <c r="HP11" s="146"/>
      <c r="HQ11" s="146"/>
      <c r="HR11" s="146"/>
      <c r="HS11" s="146"/>
      <c r="HT11" s="146"/>
      <c r="HU11" s="146"/>
      <c r="HV11" s="146"/>
      <c r="HW11" s="146"/>
      <c r="HX11" s="146"/>
      <c r="HY11" s="146"/>
      <c r="HZ11" s="146"/>
      <c r="IA11" s="146"/>
      <c r="IB11" s="146"/>
      <c r="IC11" s="146"/>
      <c r="ID11" s="146"/>
      <c r="IE11" s="146"/>
      <c r="IF11" s="146"/>
      <c r="IG11" s="146"/>
      <c r="IH11" s="146"/>
      <c r="II11" s="146"/>
      <c r="IJ11" s="146"/>
      <c r="IK11" s="146"/>
      <c r="IL11" s="146"/>
      <c r="IM11" s="146"/>
      <c r="IN11" s="146"/>
      <c r="IO11" s="146"/>
      <c r="IP11" s="146"/>
      <c r="IQ11" s="146"/>
      <c r="IR11" s="146"/>
      <c r="IS11" s="146"/>
      <c r="IT11" s="146"/>
    </row>
    <row r="12" spans="1:254" ht="109.5" customHeight="1" x14ac:dyDescent="0.25">
      <c r="A12" s="22"/>
      <c r="B12" s="1238"/>
      <c r="C12" s="1238"/>
      <c r="D12" s="1275"/>
      <c r="E12" s="1238"/>
      <c r="F12" s="1238"/>
      <c r="G12" s="1279"/>
      <c r="H12" s="1238"/>
      <c r="I12" s="1238"/>
      <c r="J12" s="1227">
        <v>275</v>
      </c>
      <c r="K12" s="2057" t="s">
        <v>268</v>
      </c>
      <c r="L12" s="2057" t="s">
        <v>269</v>
      </c>
      <c r="M12" s="1227">
        <v>4</v>
      </c>
      <c r="N12" s="2448" t="s">
        <v>2258</v>
      </c>
      <c r="O12" s="2500" t="s">
        <v>270</v>
      </c>
      <c r="P12" s="2395" t="s">
        <v>271</v>
      </c>
      <c r="Q12" s="1239">
        <f>+V12/R12</f>
        <v>0.66030560935842908</v>
      </c>
      <c r="R12" s="2501">
        <f>SUM(V12:V17)</f>
        <v>1442473039</v>
      </c>
      <c r="S12" s="2395" t="s">
        <v>272</v>
      </c>
      <c r="T12" s="1225" t="s">
        <v>273</v>
      </c>
      <c r="U12" s="339" t="s">
        <v>2125</v>
      </c>
      <c r="V12" s="1237">
        <v>952473039</v>
      </c>
      <c r="W12" s="2502">
        <v>20</v>
      </c>
      <c r="X12" s="2448" t="s">
        <v>2257</v>
      </c>
      <c r="Y12" s="2482">
        <v>294321</v>
      </c>
      <c r="Z12" s="2482">
        <v>283947</v>
      </c>
      <c r="AA12" s="2482">
        <v>135754</v>
      </c>
      <c r="AB12" s="2482">
        <v>44640</v>
      </c>
      <c r="AC12" s="2482">
        <v>308178</v>
      </c>
      <c r="AD12" s="2482">
        <v>89696</v>
      </c>
      <c r="AE12" s="2482">
        <v>2145</v>
      </c>
      <c r="AF12" s="2482">
        <v>12718</v>
      </c>
      <c r="AG12" s="2482">
        <v>26</v>
      </c>
      <c r="AH12" s="2482">
        <v>37</v>
      </c>
      <c r="AI12" s="2482"/>
      <c r="AJ12" s="2482"/>
      <c r="AK12" s="2482">
        <v>54612</v>
      </c>
      <c r="AL12" s="2482">
        <v>21944</v>
      </c>
      <c r="AM12" s="2482">
        <v>1010</v>
      </c>
      <c r="AN12" s="2482">
        <f>+Y12+Z12</f>
        <v>578268</v>
      </c>
      <c r="AO12" s="2491">
        <v>43473</v>
      </c>
      <c r="AP12" s="2504">
        <v>43830</v>
      </c>
      <c r="AQ12" s="2495" t="s">
        <v>274</v>
      </c>
      <c r="AR12" s="146"/>
      <c r="AS12" s="146"/>
      <c r="AT12" s="146"/>
      <c r="AU12" s="146"/>
      <c r="AV12" s="146"/>
      <c r="AW12" s="146"/>
      <c r="AX12" s="146"/>
      <c r="AY12" s="146"/>
      <c r="AZ12" s="146"/>
      <c r="BA12" s="146"/>
      <c r="BB12" s="146"/>
      <c r="BC12" s="146"/>
      <c r="BD12" s="146"/>
      <c r="BE12" s="146"/>
      <c r="BF12" s="146"/>
      <c r="BG12" s="146"/>
      <c r="BH12" s="146"/>
      <c r="BI12" s="146"/>
      <c r="BJ12" s="146"/>
      <c r="BK12" s="146"/>
      <c r="BL12" s="146"/>
      <c r="BM12" s="146"/>
      <c r="BN12" s="146"/>
      <c r="BO12" s="146"/>
      <c r="BP12" s="146"/>
      <c r="BQ12" s="146"/>
      <c r="BR12" s="146"/>
      <c r="BS12" s="146"/>
      <c r="BT12" s="146"/>
      <c r="BU12" s="146"/>
      <c r="BV12" s="146"/>
      <c r="BW12" s="146"/>
      <c r="BX12" s="146"/>
      <c r="BY12" s="146"/>
      <c r="BZ12" s="146"/>
      <c r="CA12" s="146"/>
      <c r="CB12" s="146"/>
      <c r="CC12" s="146"/>
      <c r="CD12" s="146"/>
      <c r="CE12" s="146"/>
      <c r="CF12" s="146"/>
      <c r="CG12" s="146"/>
      <c r="CH12" s="146"/>
      <c r="CI12" s="146"/>
      <c r="CJ12" s="146"/>
      <c r="CK12" s="146"/>
      <c r="CL12" s="146"/>
      <c r="CM12" s="146"/>
      <c r="CN12" s="146"/>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6"/>
      <c r="EG12" s="146"/>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6"/>
      <c r="FZ12" s="146"/>
      <c r="GA12" s="146"/>
      <c r="GB12" s="146"/>
      <c r="GC12" s="146"/>
      <c r="GD12" s="146"/>
      <c r="GE12" s="146"/>
      <c r="GF12" s="146"/>
      <c r="GG12" s="146"/>
      <c r="GH12" s="146"/>
      <c r="GI12" s="146"/>
      <c r="GJ12" s="146"/>
      <c r="GK12" s="146"/>
      <c r="GL12" s="146"/>
      <c r="GM12" s="146"/>
      <c r="GN12" s="146"/>
      <c r="GO12" s="146"/>
      <c r="GP12" s="146"/>
      <c r="GQ12" s="146"/>
      <c r="GR12" s="146"/>
      <c r="GS12" s="146"/>
      <c r="GT12" s="146"/>
      <c r="GU12" s="146"/>
      <c r="GV12" s="146"/>
      <c r="GW12" s="146"/>
      <c r="GX12" s="146"/>
      <c r="GY12" s="146"/>
      <c r="GZ12" s="146"/>
      <c r="HA12" s="146"/>
      <c r="HB12" s="146"/>
      <c r="HC12" s="146"/>
      <c r="HD12" s="146"/>
      <c r="HE12" s="146"/>
      <c r="HF12" s="146"/>
      <c r="HG12" s="146"/>
      <c r="HH12" s="146"/>
      <c r="HI12" s="146"/>
      <c r="HJ12" s="146"/>
      <c r="HK12" s="146"/>
      <c r="HL12" s="146"/>
      <c r="HM12" s="146"/>
      <c r="HN12" s="146"/>
      <c r="HO12" s="146"/>
      <c r="HP12" s="146"/>
      <c r="HQ12" s="146"/>
      <c r="HR12" s="146"/>
      <c r="HS12" s="146"/>
      <c r="HT12" s="146"/>
      <c r="HU12" s="146"/>
      <c r="HV12" s="146"/>
      <c r="HW12" s="146"/>
      <c r="HX12" s="146"/>
      <c r="HY12" s="146"/>
      <c r="HZ12" s="146"/>
      <c r="IA12" s="146"/>
      <c r="IB12" s="146"/>
      <c r="IC12" s="146"/>
      <c r="ID12" s="146"/>
      <c r="IE12" s="146"/>
      <c r="IF12" s="146"/>
      <c r="IG12" s="146"/>
      <c r="IH12" s="146"/>
      <c r="II12" s="146"/>
      <c r="IJ12" s="146"/>
      <c r="IK12" s="146"/>
      <c r="IL12" s="146"/>
      <c r="IM12" s="146"/>
      <c r="IN12" s="146"/>
      <c r="IO12" s="146"/>
      <c r="IP12" s="146"/>
      <c r="IQ12" s="146"/>
      <c r="IR12" s="146"/>
      <c r="IS12" s="146"/>
      <c r="IT12" s="146"/>
    </row>
    <row r="13" spans="1:254" ht="15.75" customHeight="1" x14ac:dyDescent="0.25">
      <c r="A13" s="22"/>
      <c r="B13" s="2499"/>
      <c r="C13" s="2499"/>
      <c r="D13" s="1275"/>
      <c r="E13" s="2499"/>
      <c r="F13" s="2499"/>
      <c r="G13" s="1275"/>
      <c r="H13" s="2499"/>
      <c r="I13" s="2499"/>
      <c r="J13" s="2448">
        <v>276</v>
      </c>
      <c r="K13" s="2453" t="s">
        <v>275</v>
      </c>
      <c r="L13" s="2395" t="s">
        <v>276</v>
      </c>
      <c r="M13" s="2456">
        <v>1</v>
      </c>
      <c r="N13" s="2449"/>
      <c r="O13" s="2500"/>
      <c r="P13" s="2395"/>
      <c r="Q13" s="2510">
        <f>+V13/R12</f>
        <v>0.16638092602852456</v>
      </c>
      <c r="R13" s="2501"/>
      <c r="S13" s="2395"/>
      <c r="T13" s="2395" t="s">
        <v>277</v>
      </c>
      <c r="U13" s="2395" t="s">
        <v>278</v>
      </c>
      <c r="V13" s="2507">
        <v>240000000</v>
      </c>
      <c r="W13" s="2508"/>
      <c r="X13" s="2449"/>
      <c r="Y13" s="2489"/>
      <c r="Z13" s="2489"/>
      <c r="AA13" s="2489"/>
      <c r="AB13" s="2489"/>
      <c r="AC13" s="2489"/>
      <c r="AD13" s="2489"/>
      <c r="AE13" s="2489"/>
      <c r="AF13" s="2489"/>
      <c r="AG13" s="2489"/>
      <c r="AH13" s="2489"/>
      <c r="AI13" s="2489"/>
      <c r="AJ13" s="2489"/>
      <c r="AK13" s="2489"/>
      <c r="AL13" s="2489"/>
      <c r="AM13" s="2489"/>
      <c r="AN13" s="2489"/>
      <c r="AO13" s="2492"/>
      <c r="AP13" s="2505"/>
      <c r="AQ13" s="2495"/>
      <c r="AR13" s="146"/>
      <c r="AS13" s="146"/>
      <c r="AT13" s="146"/>
      <c r="AU13" s="146"/>
      <c r="AV13" s="146"/>
      <c r="AW13" s="146"/>
      <c r="AX13" s="146"/>
      <c r="AY13" s="146"/>
      <c r="AZ13" s="146"/>
      <c r="BA13" s="146"/>
      <c r="BB13" s="146"/>
      <c r="BC13" s="146"/>
      <c r="BD13" s="146"/>
      <c r="BE13" s="146"/>
      <c r="BF13" s="146"/>
      <c r="BG13" s="146"/>
      <c r="BH13" s="146"/>
      <c r="BI13" s="146"/>
      <c r="BJ13" s="146"/>
      <c r="BK13" s="146"/>
      <c r="BL13" s="146"/>
      <c r="BM13" s="146"/>
      <c r="BN13" s="146"/>
      <c r="BO13" s="146"/>
      <c r="BP13" s="146"/>
      <c r="BQ13" s="146"/>
      <c r="BR13" s="146"/>
      <c r="BS13" s="146"/>
      <c r="BT13" s="146"/>
      <c r="BU13" s="146"/>
      <c r="BV13" s="146"/>
      <c r="BW13" s="146"/>
      <c r="BX13" s="146"/>
      <c r="BY13" s="146"/>
      <c r="BZ13" s="146"/>
      <c r="CA13" s="146"/>
      <c r="CB13" s="146"/>
      <c r="CC13" s="146"/>
      <c r="CD13" s="146"/>
      <c r="CE13" s="146"/>
      <c r="CF13" s="146"/>
      <c r="CG13" s="146"/>
      <c r="CH13" s="146"/>
      <c r="CI13" s="146"/>
      <c r="CJ13" s="146"/>
      <c r="CK13" s="146"/>
      <c r="CL13" s="146"/>
      <c r="CM13" s="146"/>
      <c r="CN13" s="146"/>
      <c r="CO13" s="146"/>
      <c r="CP13" s="146"/>
      <c r="CQ13" s="146"/>
      <c r="CR13" s="146"/>
      <c r="CS13" s="146"/>
      <c r="CT13" s="146"/>
      <c r="CU13" s="146"/>
      <c r="CV13" s="146"/>
      <c r="CW13" s="146"/>
      <c r="CX13" s="146"/>
      <c r="CY13" s="146"/>
      <c r="CZ13" s="146"/>
      <c r="DA13" s="146"/>
      <c r="DB13" s="146"/>
      <c r="DC13" s="146"/>
      <c r="DD13" s="146"/>
      <c r="DE13" s="146"/>
      <c r="DF13" s="146"/>
      <c r="DG13" s="146"/>
      <c r="DH13" s="146"/>
      <c r="DI13" s="146"/>
      <c r="DJ13" s="146"/>
      <c r="DK13" s="146"/>
      <c r="DL13" s="146"/>
      <c r="DM13" s="146"/>
      <c r="DN13" s="146"/>
      <c r="DO13" s="146"/>
      <c r="DP13" s="146"/>
      <c r="DQ13" s="146"/>
      <c r="DR13" s="146"/>
      <c r="DS13" s="146"/>
      <c r="DT13" s="146"/>
      <c r="DU13" s="146"/>
      <c r="DV13" s="146"/>
      <c r="DW13" s="146"/>
      <c r="DX13" s="146"/>
      <c r="DY13" s="146"/>
      <c r="DZ13" s="146"/>
      <c r="EA13" s="146"/>
      <c r="EB13" s="146"/>
      <c r="EC13" s="146"/>
      <c r="ED13" s="146"/>
      <c r="EE13" s="146"/>
      <c r="EF13" s="146"/>
      <c r="EG13" s="146"/>
      <c r="EH13" s="146"/>
      <c r="EI13" s="146"/>
      <c r="EJ13" s="146"/>
      <c r="EK13" s="146"/>
      <c r="EL13" s="146"/>
      <c r="EM13" s="146"/>
      <c r="EN13" s="146"/>
      <c r="EO13" s="146"/>
      <c r="EP13" s="146"/>
      <c r="EQ13" s="146"/>
      <c r="ER13" s="146"/>
      <c r="ES13" s="146"/>
      <c r="ET13" s="146"/>
      <c r="EU13" s="146"/>
      <c r="EV13" s="146"/>
      <c r="EW13" s="146"/>
      <c r="EX13" s="146"/>
      <c r="EY13" s="146"/>
      <c r="EZ13" s="146"/>
      <c r="FA13" s="146"/>
      <c r="FB13" s="146"/>
      <c r="FC13" s="146"/>
      <c r="FD13" s="146"/>
      <c r="FE13" s="146"/>
      <c r="FF13" s="146"/>
      <c r="FG13" s="146"/>
      <c r="FH13" s="146"/>
      <c r="FI13" s="146"/>
      <c r="FJ13" s="146"/>
      <c r="FK13" s="146"/>
      <c r="FL13" s="146"/>
      <c r="FM13" s="146"/>
      <c r="FN13" s="146"/>
      <c r="FO13" s="146"/>
      <c r="FP13" s="146"/>
      <c r="FQ13" s="146"/>
      <c r="FR13" s="146"/>
      <c r="FS13" s="146"/>
      <c r="FT13" s="146"/>
      <c r="FU13" s="146"/>
      <c r="FV13" s="146"/>
      <c r="FW13" s="146"/>
      <c r="FX13" s="146"/>
      <c r="FY13" s="146"/>
      <c r="FZ13" s="146"/>
      <c r="GA13" s="146"/>
      <c r="GB13" s="146"/>
      <c r="GC13" s="146"/>
      <c r="GD13" s="146"/>
      <c r="GE13" s="146"/>
      <c r="GF13" s="146"/>
      <c r="GG13" s="146"/>
      <c r="GH13" s="146"/>
      <c r="GI13" s="146"/>
      <c r="GJ13" s="146"/>
      <c r="GK13" s="146"/>
      <c r="GL13" s="146"/>
      <c r="GM13" s="146"/>
      <c r="GN13" s="146"/>
      <c r="GO13" s="146"/>
      <c r="GP13" s="146"/>
      <c r="GQ13" s="146"/>
      <c r="GR13" s="146"/>
      <c r="GS13" s="146"/>
      <c r="GT13" s="146"/>
      <c r="GU13" s="146"/>
      <c r="GV13" s="146"/>
      <c r="GW13" s="146"/>
      <c r="GX13" s="146"/>
      <c r="GY13" s="146"/>
      <c r="GZ13" s="146"/>
      <c r="HA13" s="146"/>
      <c r="HB13" s="146"/>
      <c r="HC13" s="146"/>
      <c r="HD13" s="146"/>
      <c r="HE13" s="146"/>
      <c r="HF13" s="146"/>
      <c r="HG13" s="146"/>
      <c r="HH13" s="146"/>
      <c r="HI13" s="146"/>
      <c r="HJ13" s="146"/>
      <c r="HK13" s="146"/>
      <c r="HL13" s="146"/>
      <c r="HM13" s="146"/>
      <c r="HN13" s="146"/>
      <c r="HO13" s="146"/>
      <c r="HP13" s="146"/>
      <c r="HQ13" s="146"/>
      <c r="HR13" s="146"/>
      <c r="HS13" s="146"/>
      <c r="HT13" s="146"/>
      <c r="HU13" s="146"/>
      <c r="HV13" s="146"/>
      <c r="HW13" s="146"/>
      <c r="HX13" s="146"/>
      <c r="HY13" s="146"/>
      <c r="HZ13" s="146"/>
      <c r="IA13" s="146"/>
      <c r="IB13" s="146"/>
      <c r="IC13" s="146"/>
      <c r="ID13" s="146"/>
      <c r="IE13" s="146"/>
      <c r="IF13" s="146"/>
      <c r="IG13" s="146"/>
      <c r="IH13" s="146"/>
      <c r="II13" s="146"/>
      <c r="IJ13" s="146"/>
      <c r="IK13" s="146"/>
      <c r="IL13" s="146"/>
      <c r="IM13" s="146"/>
      <c r="IN13" s="146"/>
      <c r="IO13" s="146"/>
      <c r="IP13" s="146"/>
      <c r="IQ13" s="146"/>
      <c r="IR13" s="146"/>
      <c r="IS13" s="146"/>
      <c r="IT13" s="146"/>
    </row>
    <row r="14" spans="1:254" ht="78.75" customHeight="1" x14ac:dyDescent="0.25">
      <c r="A14" s="22"/>
      <c r="B14" s="1238"/>
      <c r="C14" s="1238"/>
      <c r="D14" s="1275"/>
      <c r="E14" s="1238"/>
      <c r="F14" s="1238"/>
      <c r="G14" s="1275"/>
      <c r="H14" s="1238"/>
      <c r="I14" s="1238"/>
      <c r="J14" s="2450"/>
      <c r="K14" s="2453"/>
      <c r="L14" s="2395"/>
      <c r="M14" s="2456"/>
      <c r="N14" s="2449"/>
      <c r="O14" s="2500"/>
      <c r="P14" s="2395"/>
      <c r="Q14" s="2510"/>
      <c r="R14" s="2501"/>
      <c r="S14" s="2395"/>
      <c r="T14" s="2395"/>
      <c r="U14" s="2395"/>
      <c r="V14" s="2507"/>
      <c r="W14" s="2509"/>
      <c r="X14" s="2450"/>
      <c r="Y14" s="2489"/>
      <c r="Z14" s="2489"/>
      <c r="AA14" s="2489"/>
      <c r="AB14" s="2489"/>
      <c r="AC14" s="2489"/>
      <c r="AD14" s="2489"/>
      <c r="AE14" s="2489"/>
      <c r="AF14" s="2489"/>
      <c r="AG14" s="2489"/>
      <c r="AH14" s="2489"/>
      <c r="AI14" s="2489"/>
      <c r="AJ14" s="2489"/>
      <c r="AK14" s="2489"/>
      <c r="AL14" s="2489"/>
      <c r="AM14" s="2489"/>
      <c r="AN14" s="2489"/>
      <c r="AO14" s="2492"/>
      <c r="AP14" s="2505"/>
      <c r="AQ14" s="2495"/>
      <c r="AR14" s="146"/>
      <c r="AS14" s="146"/>
      <c r="AT14" s="146"/>
      <c r="AU14" s="146"/>
      <c r="AV14" s="146"/>
      <c r="AW14" s="146"/>
      <c r="AX14" s="146"/>
      <c r="AY14" s="146"/>
      <c r="AZ14" s="146"/>
      <c r="BA14" s="146"/>
      <c r="BB14" s="146"/>
      <c r="BC14" s="146"/>
      <c r="BD14" s="146"/>
      <c r="BE14" s="146"/>
      <c r="BF14" s="146"/>
      <c r="BG14" s="146"/>
      <c r="BH14" s="146"/>
      <c r="BI14" s="146"/>
      <c r="BJ14" s="146"/>
      <c r="BK14" s="146"/>
      <c r="BL14" s="146"/>
      <c r="BM14" s="146"/>
      <c r="BN14" s="146"/>
      <c r="BO14" s="146"/>
      <c r="BP14" s="146"/>
      <c r="BQ14" s="146"/>
      <c r="BR14" s="146"/>
      <c r="BS14" s="146"/>
      <c r="BT14" s="146"/>
      <c r="BU14" s="146"/>
      <c r="BV14" s="146"/>
      <c r="BW14" s="146"/>
      <c r="BX14" s="146"/>
      <c r="BY14" s="146"/>
      <c r="BZ14" s="146"/>
      <c r="CA14" s="146"/>
      <c r="CB14" s="146"/>
      <c r="CC14" s="146"/>
      <c r="CD14" s="146"/>
      <c r="CE14" s="146"/>
      <c r="CF14" s="146"/>
      <c r="CG14" s="146"/>
      <c r="CH14" s="146"/>
      <c r="CI14" s="146"/>
      <c r="CJ14" s="146"/>
      <c r="CK14" s="146"/>
      <c r="CL14" s="146"/>
      <c r="CM14" s="146"/>
      <c r="CN14" s="146"/>
      <c r="CO14" s="146"/>
      <c r="CP14" s="146"/>
      <c r="CQ14" s="146"/>
      <c r="CR14" s="146"/>
      <c r="CS14" s="146"/>
      <c r="CT14" s="146"/>
      <c r="CU14" s="146"/>
      <c r="CV14" s="146"/>
      <c r="CW14" s="146"/>
      <c r="CX14" s="146"/>
      <c r="CY14" s="146"/>
      <c r="CZ14" s="146"/>
      <c r="DA14" s="146"/>
      <c r="DB14" s="146"/>
      <c r="DC14" s="146"/>
      <c r="DD14" s="146"/>
      <c r="DE14" s="146"/>
      <c r="DF14" s="146"/>
      <c r="DG14" s="146"/>
      <c r="DH14" s="146"/>
      <c r="DI14" s="146"/>
      <c r="DJ14" s="146"/>
      <c r="DK14" s="146"/>
      <c r="DL14" s="146"/>
      <c r="DM14" s="146"/>
      <c r="DN14" s="146"/>
      <c r="DO14" s="146"/>
      <c r="DP14" s="146"/>
      <c r="DQ14" s="146"/>
      <c r="DR14" s="146"/>
      <c r="DS14" s="146"/>
      <c r="DT14" s="146"/>
      <c r="DU14" s="146"/>
      <c r="DV14" s="146"/>
      <c r="DW14" s="146"/>
      <c r="DX14" s="146"/>
      <c r="DY14" s="146"/>
      <c r="DZ14" s="146"/>
      <c r="EA14" s="146"/>
      <c r="EB14" s="146"/>
      <c r="EC14" s="146"/>
      <c r="ED14" s="146"/>
      <c r="EE14" s="146"/>
      <c r="EF14" s="146"/>
      <c r="EG14" s="146"/>
      <c r="EH14" s="146"/>
      <c r="EI14" s="146"/>
      <c r="EJ14" s="146"/>
      <c r="EK14" s="146"/>
      <c r="EL14" s="146"/>
      <c r="EM14" s="146"/>
      <c r="EN14" s="146"/>
      <c r="EO14" s="146"/>
      <c r="EP14" s="146"/>
      <c r="EQ14" s="146"/>
      <c r="ER14" s="146"/>
      <c r="ES14" s="146"/>
      <c r="ET14" s="146"/>
      <c r="EU14" s="146"/>
      <c r="EV14" s="146"/>
      <c r="EW14" s="146"/>
      <c r="EX14" s="146"/>
      <c r="EY14" s="146"/>
      <c r="EZ14" s="146"/>
      <c r="FA14" s="146"/>
      <c r="FB14" s="146"/>
      <c r="FC14" s="146"/>
      <c r="FD14" s="146"/>
      <c r="FE14" s="146"/>
      <c r="FF14" s="146"/>
      <c r="FG14" s="146"/>
      <c r="FH14" s="146"/>
      <c r="FI14" s="146"/>
      <c r="FJ14" s="146"/>
      <c r="FK14" s="146"/>
      <c r="FL14" s="146"/>
      <c r="FM14" s="146"/>
      <c r="FN14" s="146"/>
      <c r="FO14" s="146"/>
      <c r="FP14" s="146"/>
      <c r="FQ14" s="146"/>
      <c r="FR14" s="146"/>
      <c r="FS14" s="146"/>
      <c r="FT14" s="146"/>
      <c r="FU14" s="146"/>
      <c r="FV14" s="146"/>
      <c r="FW14" s="146"/>
      <c r="FX14" s="146"/>
      <c r="FY14" s="146"/>
      <c r="FZ14" s="146"/>
      <c r="GA14" s="146"/>
      <c r="GB14" s="146"/>
      <c r="GC14" s="146"/>
      <c r="GD14" s="146"/>
      <c r="GE14" s="146"/>
      <c r="GF14" s="146"/>
      <c r="GG14" s="146"/>
      <c r="GH14" s="146"/>
      <c r="GI14" s="146"/>
      <c r="GJ14" s="146"/>
      <c r="GK14" s="146"/>
      <c r="GL14" s="146"/>
      <c r="GM14" s="146"/>
      <c r="GN14" s="146"/>
      <c r="GO14" s="146"/>
      <c r="GP14" s="146"/>
      <c r="GQ14" s="146"/>
      <c r="GR14" s="146"/>
      <c r="GS14" s="146"/>
      <c r="GT14" s="146"/>
      <c r="GU14" s="146"/>
      <c r="GV14" s="146"/>
      <c r="GW14" s="146"/>
      <c r="GX14" s="146"/>
      <c r="GY14" s="146"/>
      <c r="GZ14" s="146"/>
      <c r="HA14" s="146"/>
      <c r="HB14" s="146"/>
      <c r="HC14" s="146"/>
      <c r="HD14" s="146"/>
      <c r="HE14" s="146"/>
      <c r="HF14" s="146"/>
      <c r="HG14" s="146"/>
      <c r="HH14" s="146"/>
      <c r="HI14" s="146"/>
      <c r="HJ14" s="146"/>
      <c r="HK14" s="146"/>
      <c r="HL14" s="146"/>
      <c r="HM14" s="146"/>
      <c r="HN14" s="146"/>
      <c r="HO14" s="146"/>
      <c r="HP14" s="146"/>
      <c r="HQ14" s="146"/>
      <c r="HR14" s="146"/>
      <c r="HS14" s="146"/>
      <c r="HT14" s="146"/>
      <c r="HU14" s="146"/>
      <c r="HV14" s="146"/>
      <c r="HW14" s="146"/>
      <c r="HX14" s="146"/>
      <c r="HY14" s="146"/>
      <c r="HZ14" s="146"/>
      <c r="IA14" s="146"/>
      <c r="IB14" s="146"/>
      <c r="IC14" s="146"/>
      <c r="ID14" s="146"/>
      <c r="IE14" s="146"/>
      <c r="IF14" s="146"/>
      <c r="IG14" s="146"/>
      <c r="IH14" s="146"/>
      <c r="II14" s="146"/>
      <c r="IJ14" s="146"/>
      <c r="IK14" s="146"/>
      <c r="IL14" s="146"/>
      <c r="IM14" s="146"/>
      <c r="IN14" s="146"/>
      <c r="IO14" s="146"/>
      <c r="IP14" s="146"/>
      <c r="IQ14" s="146"/>
      <c r="IR14" s="146"/>
      <c r="IS14" s="146"/>
      <c r="IT14" s="146"/>
    </row>
    <row r="15" spans="1:254" x14ac:dyDescent="0.25">
      <c r="A15" s="22"/>
      <c r="B15" s="1238"/>
      <c r="C15" s="1238"/>
      <c r="D15" s="1275"/>
      <c r="E15" s="1238"/>
      <c r="F15" s="1238"/>
      <c r="G15" s="1275"/>
      <c r="H15" s="1238"/>
      <c r="I15" s="1238"/>
      <c r="J15" s="2449">
        <v>277</v>
      </c>
      <c r="K15" s="2395" t="s">
        <v>279</v>
      </c>
      <c r="L15" s="2395" t="s">
        <v>280</v>
      </c>
      <c r="M15" s="2456">
        <v>1</v>
      </c>
      <c r="N15" s="2449"/>
      <c r="O15" s="2500"/>
      <c r="P15" s="2395"/>
      <c r="Q15" s="2510">
        <f>+V15/R12</f>
        <v>0.17331346461304639</v>
      </c>
      <c r="R15" s="2501"/>
      <c r="S15" s="2395"/>
      <c r="T15" s="2395" t="s">
        <v>2350</v>
      </c>
      <c r="U15" s="2395" t="s">
        <v>281</v>
      </c>
      <c r="V15" s="2535">
        <v>250000000</v>
      </c>
      <c r="W15" s="2502">
        <v>56</v>
      </c>
      <c r="X15" s="2448" t="s">
        <v>2256</v>
      </c>
      <c r="Y15" s="2489"/>
      <c r="Z15" s="2489"/>
      <c r="AA15" s="2489"/>
      <c r="AB15" s="2489"/>
      <c r="AC15" s="2489"/>
      <c r="AD15" s="2489"/>
      <c r="AE15" s="2489"/>
      <c r="AF15" s="2489"/>
      <c r="AG15" s="2489"/>
      <c r="AH15" s="2489"/>
      <c r="AI15" s="2489"/>
      <c r="AJ15" s="2489"/>
      <c r="AK15" s="2489"/>
      <c r="AL15" s="2489"/>
      <c r="AM15" s="2489"/>
      <c r="AN15" s="2489"/>
      <c r="AO15" s="2492"/>
      <c r="AP15" s="2505"/>
      <c r="AQ15" s="2495"/>
      <c r="AR15" s="146"/>
      <c r="AS15" s="146"/>
      <c r="AT15" s="146"/>
      <c r="AU15" s="146"/>
      <c r="AV15" s="146"/>
      <c r="AW15" s="146"/>
      <c r="AX15" s="146"/>
      <c r="AY15" s="146"/>
      <c r="AZ15" s="146"/>
      <c r="BA15" s="146"/>
      <c r="BB15" s="146"/>
      <c r="BC15" s="146"/>
      <c r="BD15" s="146"/>
      <c r="BE15" s="146"/>
      <c r="BF15" s="146"/>
      <c r="BG15" s="146"/>
      <c r="BH15" s="146"/>
      <c r="BI15" s="146"/>
      <c r="BJ15" s="146"/>
      <c r="BK15" s="146"/>
      <c r="BL15" s="146"/>
      <c r="BM15" s="146"/>
      <c r="BN15" s="146"/>
      <c r="BO15" s="146"/>
      <c r="BP15" s="146"/>
      <c r="BQ15" s="146"/>
      <c r="BR15" s="146"/>
      <c r="BS15" s="146"/>
      <c r="BT15" s="146"/>
      <c r="BU15" s="146"/>
      <c r="BV15" s="146"/>
      <c r="BW15" s="146"/>
      <c r="BX15" s="146"/>
      <c r="BY15" s="146"/>
      <c r="BZ15" s="146"/>
      <c r="CA15" s="146"/>
      <c r="CB15" s="146"/>
      <c r="CC15" s="146"/>
      <c r="CD15" s="146"/>
      <c r="CE15" s="146"/>
      <c r="CF15" s="146"/>
      <c r="CG15" s="146"/>
      <c r="CH15" s="146"/>
      <c r="CI15" s="146"/>
      <c r="CJ15" s="146"/>
      <c r="CK15" s="146"/>
      <c r="CL15" s="146"/>
      <c r="CM15" s="146"/>
      <c r="CN15" s="146"/>
      <c r="CO15" s="146"/>
      <c r="CP15" s="146"/>
      <c r="CQ15" s="146"/>
      <c r="CR15" s="146"/>
      <c r="CS15" s="146"/>
      <c r="CT15" s="146"/>
      <c r="CU15" s="146"/>
      <c r="CV15" s="146"/>
      <c r="CW15" s="146"/>
      <c r="CX15" s="146"/>
      <c r="CY15" s="146"/>
      <c r="CZ15" s="146"/>
      <c r="DA15" s="146"/>
      <c r="DB15" s="146"/>
      <c r="DC15" s="146"/>
      <c r="DD15" s="146"/>
      <c r="DE15" s="146"/>
      <c r="DF15" s="146"/>
      <c r="DG15" s="146"/>
      <c r="DH15" s="146"/>
      <c r="DI15" s="146"/>
      <c r="DJ15" s="146"/>
      <c r="DK15" s="146"/>
      <c r="DL15" s="146"/>
      <c r="DM15" s="146"/>
      <c r="DN15" s="146"/>
      <c r="DO15" s="146"/>
      <c r="DP15" s="146"/>
      <c r="DQ15" s="146"/>
      <c r="DR15" s="146"/>
      <c r="DS15" s="146"/>
      <c r="DT15" s="146"/>
      <c r="DU15" s="146"/>
      <c r="DV15" s="146"/>
      <c r="DW15" s="146"/>
      <c r="DX15" s="146"/>
      <c r="DY15" s="146"/>
      <c r="DZ15" s="146"/>
      <c r="EA15" s="146"/>
      <c r="EB15" s="146"/>
      <c r="EC15" s="146"/>
      <c r="ED15" s="146"/>
      <c r="EE15" s="146"/>
      <c r="EF15" s="146"/>
      <c r="EG15" s="146"/>
      <c r="EH15" s="146"/>
      <c r="EI15" s="146"/>
      <c r="EJ15" s="146"/>
      <c r="EK15" s="146"/>
      <c r="EL15" s="146"/>
      <c r="EM15" s="146"/>
      <c r="EN15" s="146"/>
      <c r="EO15" s="146"/>
      <c r="EP15" s="146"/>
      <c r="EQ15" s="146"/>
      <c r="ER15" s="146"/>
      <c r="ES15" s="146"/>
      <c r="ET15" s="146"/>
      <c r="EU15" s="146"/>
      <c r="EV15" s="146"/>
      <c r="EW15" s="146"/>
      <c r="EX15" s="146"/>
      <c r="EY15" s="146"/>
      <c r="EZ15" s="146"/>
      <c r="FA15" s="146"/>
      <c r="FB15" s="146"/>
      <c r="FC15" s="146"/>
      <c r="FD15" s="146"/>
      <c r="FE15" s="146"/>
      <c r="FF15" s="146"/>
      <c r="FG15" s="146"/>
      <c r="FH15" s="146"/>
      <c r="FI15" s="146"/>
      <c r="FJ15" s="146"/>
      <c r="FK15" s="146"/>
      <c r="FL15" s="146"/>
      <c r="FM15" s="146"/>
      <c r="FN15" s="146"/>
      <c r="FO15" s="146"/>
      <c r="FP15" s="146"/>
      <c r="FQ15" s="146"/>
      <c r="FR15" s="146"/>
      <c r="FS15" s="146"/>
      <c r="FT15" s="146"/>
      <c r="FU15" s="146"/>
      <c r="FV15" s="146"/>
      <c r="FW15" s="146"/>
      <c r="FX15" s="146"/>
      <c r="FY15" s="146"/>
      <c r="FZ15" s="146"/>
      <c r="GA15" s="146"/>
      <c r="GB15" s="146"/>
      <c r="GC15" s="146"/>
      <c r="GD15" s="146"/>
      <c r="GE15" s="146"/>
      <c r="GF15" s="146"/>
      <c r="GG15" s="146"/>
      <c r="GH15" s="146"/>
      <c r="GI15" s="146"/>
      <c r="GJ15" s="146"/>
      <c r="GK15" s="146"/>
      <c r="GL15" s="146"/>
      <c r="GM15" s="146"/>
      <c r="GN15" s="146"/>
      <c r="GO15" s="146"/>
      <c r="GP15" s="146"/>
      <c r="GQ15" s="146"/>
      <c r="GR15" s="146"/>
      <c r="GS15" s="146"/>
      <c r="GT15" s="146"/>
      <c r="GU15" s="146"/>
      <c r="GV15" s="146"/>
      <c r="GW15" s="146"/>
      <c r="GX15" s="146"/>
      <c r="GY15" s="146"/>
      <c r="GZ15" s="146"/>
      <c r="HA15" s="146"/>
      <c r="HB15" s="146"/>
      <c r="HC15" s="146"/>
      <c r="HD15" s="146"/>
      <c r="HE15" s="146"/>
      <c r="HF15" s="146"/>
      <c r="HG15" s="146"/>
      <c r="HH15" s="146"/>
      <c r="HI15" s="146"/>
      <c r="HJ15" s="146"/>
      <c r="HK15" s="146"/>
      <c r="HL15" s="146"/>
      <c r="HM15" s="146"/>
      <c r="HN15" s="146"/>
      <c r="HO15" s="146"/>
      <c r="HP15" s="146"/>
      <c r="HQ15" s="146"/>
      <c r="HR15" s="146"/>
      <c r="HS15" s="146"/>
      <c r="HT15" s="146"/>
      <c r="HU15" s="146"/>
      <c r="HV15" s="146"/>
      <c r="HW15" s="146"/>
      <c r="HX15" s="146"/>
      <c r="HY15" s="146"/>
      <c r="HZ15" s="146"/>
      <c r="IA15" s="146"/>
      <c r="IB15" s="146"/>
      <c r="IC15" s="146"/>
      <c r="ID15" s="146"/>
      <c r="IE15" s="146"/>
      <c r="IF15" s="146"/>
      <c r="IG15" s="146"/>
      <c r="IH15" s="146"/>
      <c r="II15" s="146"/>
      <c r="IJ15" s="146"/>
      <c r="IK15" s="146"/>
      <c r="IL15" s="146"/>
      <c r="IM15" s="146"/>
      <c r="IN15" s="146"/>
      <c r="IO15" s="146"/>
      <c r="IP15" s="146"/>
      <c r="IQ15" s="146"/>
      <c r="IR15" s="146"/>
      <c r="IS15" s="146"/>
      <c r="IT15" s="146"/>
    </row>
    <row r="16" spans="1:254" x14ac:dyDescent="0.25">
      <c r="A16" s="22"/>
      <c r="B16" s="1238"/>
      <c r="C16" s="1238"/>
      <c r="D16" s="1275"/>
      <c r="E16" s="1238"/>
      <c r="F16" s="1238"/>
      <c r="G16" s="1275"/>
      <c r="H16" s="1238"/>
      <c r="I16" s="1238"/>
      <c r="J16" s="2449"/>
      <c r="K16" s="2395"/>
      <c r="L16" s="2395"/>
      <c r="M16" s="2456"/>
      <c r="N16" s="2449"/>
      <c r="O16" s="2500"/>
      <c r="P16" s="2395"/>
      <c r="Q16" s="2510"/>
      <c r="R16" s="2501"/>
      <c r="S16" s="2395"/>
      <c r="T16" s="2395"/>
      <c r="U16" s="2395"/>
      <c r="V16" s="2535"/>
      <c r="W16" s="2508"/>
      <c r="X16" s="2449"/>
      <c r="Y16" s="2489"/>
      <c r="Z16" s="2489"/>
      <c r="AA16" s="2489"/>
      <c r="AB16" s="2489"/>
      <c r="AC16" s="2489"/>
      <c r="AD16" s="2489"/>
      <c r="AE16" s="2489"/>
      <c r="AF16" s="2489"/>
      <c r="AG16" s="2489"/>
      <c r="AH16" s="2489"/>
      <c r="AI16" s="2489"/>
      <c r="AJ16" s="2489"/>
      <c r="AK16" s="2489"/>
      <c r="AL16" s="2489"/>
      <c r="AM16" s="2489"/>
      <c r="AN16" s="2489"/>
      <c r="AO16" s="2492"/>
      <c r="AP16" s="2505"/>
      <c r="AQ16" s="2495"/>
      <c r="AR16" s="146"/>
      <c r="AS16" s="146"/>
      <c r="AT16" s="146"/>
      <c r="AU16" s="146"/>
      <c r="AV16" s="146"/>
      <c r="AW16" s="146"/>
      <c r="AX16" s="146"/>
      <c r="AY16" s="146"/>
      <c r="AZ16" s="146"/>
      <c r="BA16" s="146"/>
      <c r="BB16" s="146"/>
      <c r="BC16" s="146"/>
      <c r="BD16" s="146"/>
      <c r="BE16" s="146"/>
      <c r="BF16" s="146"/>
      <c r="BG16" s="146"/>
      <c r="BH16" s="146"/>
      <c r="BI16" s="146"/>
      <c r="BJ16" s="146"/>
      <c r="BK16" s="146"/>
      <c r="BL16" s="146"/>
      <c r="BM16" s="146"/>
      <c r="BN16" s="146"/>
      <c r="BO16" s="146"/>
      <c r="BP16" s="146"/>
      <c r="BQ16" s="146"/>
      <c r="BR16" s="146"/>
      <c r="BS16" s="146"/>
      <c r="BT16" s="146"/>
      <c r="BU16" s="146"/>
      <c r="BV16" s="146"/>
      <c r="BW16" s="146"/>
      <c r="BX16" s="146"/>
      <c r="BY16" s="146"/>
      <c r="BZ16" s="146"/>
      <c r="CA16" s="146"/>
      <c r="CB16" s="146"/>
      <c r="CC16" s="146"/>
      <c r="CD16" s="146"/>
      <c r="CE16" s="146"/>
      <c r="CF16" s="146"/>
      <c r="CG16" s="146"/>
      <c r="CH16" s="146"/>
      <c r="CI16" s="146"/>
      <c r="CJ16" s="146"/>
      <c r="CK16" s="146"/>
      <c r="CL16" s="146"/>
      <c r="CM16" s="146"/>
      <c r="CN16" s="146"/>
      <c r="CO16" s="146"/>
      <c r="CP16" s="146"/>
      <c r="CQ16" s="146"/>
      <c r="CR16" s="146"/>
      <c r="CS16" s="146"/>
      <c r="CT16" s="146"/>
      <c r="CU16" s="146"/>
      <c r="CV16" s="146"/>
      <c r="CW16" s="146"/>
      <c r="CX16" s="146"/>
      <c r="CY16" s="146"/>
      <c r="CZ16" s="146"/>
      <c r="DA16" s="146"/>
      <c r="DB16" s="146"/>
      <c r="DC16" s="146"/>
      <c r="DD16" s="146"/>
      <c r="DE16" s="146"/>
      <c r="DF16" s="146"/>
      <c r="DG16" s="146"/>
      <c r="DH16" s="146"/>
      <c r="DI16" s="146"/>
      <c r="DJ16" s="146"/>
      <c r="DK16" s="146"/>
      <c r="DL16" s="146"/>
      <c r="DM16" s="146"/>
      <c r="DN16" s="146"/>
      <c r="DO16" s="146"/>
      <c r="DP16" s="146"/>
      <c r="DQ16" s="146"/>
      <c r="DR16" s="146"/>
      <c r="DS16" s="146"/>
      <c r="DT16" s="146"/>
      <c r="DU16" s="146"/>
      <c r="DV16" s="146"/>
      <c r="DW16" s="146"/>
      <c r="DX16" s="146"/>
      <c r="DY16" s="146"/>
      <c r="DZ16" s="146"/>
      <c r="EA16" s="146"/>
      <c r="EB16" s="146"/>
      <c r="EC16" s="146"/>
      <c r="ED16" s="146"/>
      <c r="EE16" s="146"/>
      <c r="EF16" s="146"/>
      <c r="EG16" s="146"/>
      <c r="EH16" s="146"/>
      <c r="EI16" s="146"/>
      <c r="EJ16" s="146"/>
      <c r="EK16" s="146"/>
      <c r="EL16" s="146"/>
      <c r="EM16" s="146"/>
      <c r="EN16" s="146"/>
      <c r="EO16" s="146"/>
      <c r="EP16" s="146"/>
      <c r="EQ16" s="146"/>
      <c r="ER16" s="146"/>
      <c r="ES16" s="146"/>
      <c r="ET16" s="146"/>
      <c r="EU16" s="146"/>
      <c r="EV16" s="146"/>
      <c r="EW16" s="146"/>
      <c r="EX16" s="146"/>
      <c r="EY16" s="146"/>
      <c r="EZ16" s="146"/>
      <c r="FA16" s="146"/>
      <c r="FB16" s="146"/>
      <c r="FC16" s="146"/>
      <c r="FD16" s="146"/>
      <c r="FE16" s="146"/>
      <c r="FF16" s="146"/>
      <c r="FG16" s="146"/>
      <c r="FH16" s="146"/>
      <c r="FI16" s="146"/>
      <c r="FJ16" s="146"/>
      <c r="FK16" s="146"/>
      <c r="FL16" s="146"/>
      <c r="FM16" s="146"/>
      <c r="FN16" s="146"/>
      <c r="FO16" s="146"/>
      <c r="FP16" s="146"/>
      <c r="FQ16" s="146"/>
      <c r="FR16" s="146"/>
      <c r="FS16" s="146"/>
      <c r="FT16" s="146"/>
      <c r="FU16" s="146"/>
      <c r="FV16" s="146"/>
      <c r="FW16" s="146"/>
      <c r="FX16" s="146"/>
      <c r="FY16" s="146"/>
      <c r="FZ16" s="146"/>
      <c r="GA16" s="146"/>
      <c r="GB16" s="146"/>
      <c r="GC16" s="146"/>
      <c r="GD16" s="146"/>
      <c r="GE16" s="146"/>
      <c r="GF16" s="146"/>
      <c r="GG16" s="146"/>
      <c r="GH16" s="146"/>
      <c r="GI16" s="146"/>
      <c r="GJ16" s="146"/>
      <c r="GK16" s="146"/>
      <c r="GL16" s="146"/>
      <c r="GM16" s="146"/>
      <c r="GN16" s="146"/>
      <c r="GO16" s="146"/>
      <c r="GP16" s="146"/>
      <c r="GQ16" s="146"/>
      <c r="GR16" s="146"/>
      <c r="GS16" s="146"/>
      <c r="GT16" s="146"/>
      <c r="GU16" s="146"/>
      <c r="GV16" s="146"/>
      <c r="GW16" s="146"/>
      <c r="GX16" s="146"/>
      <c r="GY16" s="146"/>
      <c r="GZ16" s="146"/>
      <c r="HA16" s="146"/>
      <c r="HB16" s="146"/>
      <c r="HC16" s="146"/>
      <c r="HD16" s="146"/>
      <c r="HE16" s="146"/>
      <c r="HF16" s="146"/>
      <c r="HG16" s="146"/>
      <c r="HH16" s="146"/>
      <c r="HI16" s="146"/>
      <c r="HJ16" s="146"/>
      <c r="HK16" s="146"/>
      <c r="HL16" s="146"/>
      <c r="HM16" s="146"/>
      <c r="HN16" s="146"/>
      <c r="HO16" s="146"/>
      <c r="HP16" s="146"/>
      <c r="HQ16" s="146"/>
      <c r="HR16" s="146"/>
      <c r="HS16" s="146"/>
      <c r="HT16" s="146"/>
      <c r="HU16" s="146"/>
      <c r="HV16" s="146"/>
      <c r="HW16" s="146"/>
      <c r="HX16" s="146"/>
      <c r="HY16" s="146"/>
      <c r="HZ16" s="146"/>
      <c r="IA16" s="146"/>
      <c r="IB16" s="146"/>
      <c r="IC16" s="146"/>
      <c r="ID16" s="146"/>
      <c r="IE16" s="146"/>
      <c r="IF16" s="146"/>
      <c r="IG16" s="146"/>
      <c r="IH16" s="146"/>
      <c r="II16" s="146"/>
      <c r="IJ16" s="146"/>
      <c r="IK16" s="146"/>
      <c r="IL16" s="146"/>
      <c r="IM16" s="146"/>
      <c r="IN16" s="146"/>
      <c r="IO16" s="146"/>
      <c r="IP16" s="146"/>
      <c r="IQ16" s="146"/>
      <c r="IR16" s="146"/>
      <c r="IS16" s="146"/>
      <c r="IT16" s="146"/>
    </row>
    <row r="17" spans="1:254" ht="57" customHeight="1" x14ac:dyDescent="0.25">
      <c r="A17" s="22"/>
      <c r="B17" s="1238"/>
      <c r="C17" s="1238"/>
      <c r="D17" s="1275"/>
      <c r="E17" s="1238"/>
      <c r="F17" s="1238"/>
      <c r="G17" s="1275"/>
      <c r="H17" s="1238"/>
      <c r="I17" s="1238"/>
      <c r="J17" s="2449"/>
      <c r="K17" s="2395"/>
      <c r="L17" s="2395"/>
      <c r="M17" s="2456"/>
      <c r="N17" s="2450"/>
      <c r="O17" s="2500"/>
      <c r="P17" s="2395"/>
      <c r="Q17" s="2510"/>
      <c r="R17" s="2501"/>
      <c r="S17" s="2395"/>
      <c r="T17" s="2395"/>
      <c r="U17" s="2395"/>
      <c r="V17" s="2535"/>
      <c r="W17" s="2509"/>
      <c r="X17" s="2450"/>
      <c r="Y17" s="2490"/>
      <c r="Z17" s="2490"/>
      <c r="AA17" s="2490"/>
      <c r="AB17" s="2490"/>
      <c r="AC17" s="2490"/>
      <c r="AD17" s="2490"/>
      <c r="AE17" s="2490"/>
      <c r="AF17" s="2490"/>
      <c r="AG17" s="2490"/>
      <c r="AH17" s="2490"/>
      <c r="AI17" s="2490"/>
      <c r="AJ17" s="2490"/>
      <c r="AK17" s="2490"/>
      <c r="AL17" s="2490"/>
      <c r="AM17" s="2490"/>
      <c r="AN17" s="2490"/>
      <c r="AO17" s="2493"/>
      <c r="AP17" s="2506"/>
      <c r="AQ17" s="2495"/>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c r="BO17" s="146"/>
      <c r="BP17" s="146"/>
      <c r="BQ17" s="146"/>
      <c r="BR17" s="146"/>
      <c r="BS17" s="146"/>
      <c r="BT17" s="146"/>
      <c r="BU17" s="146"/>
      <c r="BV17" s="146"/>
      <c r="BW17" s="146"/>
      <c r="BX17" s="146"/>
      <c r="BY17" s="146"/>
      <c r="BZ17" s="146"/>
      <c r="CA17" s="146"/>
      <c r="CB17" s="146"/>
      <c r="CC17" s="146"/>
      <c r="CD17" s="146"/>
      <c r="CE17" s="146"/>
      <c r="CF17" s="146"/>
      <c r="CG17" s="146"/>
      <c r="CH17" s="146"/>
      <c r="CI17" s="146"/>
      <c r="CJ17" s="146"/>
      <c r="CK17" s="146"/>
      <c r="CL17" s="146"/>
      <c r="CM17" s="146"/>
      <c r="CN17" s="146"/>
      <c r="CO17" s="146"/>
      <c r="CP17" s="146"/>
      <c r="CQ17" s="146"/>
      <c r="CR17" s="146"/>
      <c r="CS17" s="146"/>
      <c r="CT17" s="146"/>
      <c r="CU17" s="146"/>
      <c r="CV17" s="146"/>
      <c r="CW17" s="146"/>
      <c r="CX17" s="146"/>
      <c r="CY17" s="146"/>
      <c r="CZ17" s="146"/>
      <c r="DA17" s="146"/>
      <c r="DB17" s="146"/>
      <c r="DC17" s="146"/>
      <c r="DD17" s="146"/>
      <c r="DE17" s="146"/>
      <c r="DF17" s="146"/>
      <c r="DG17" s="146"/>
      <c r="DH17" s="146"/>
      <c r="DI17" s="146"/>
      <c r="DJ17" s="146"/>
      <c r="DK17" s="146"/>
      <c r="DL17" s="146"/>
      <c r="DM17" s="146"/>
      <c r="DN17" s="146"/>
      <c r="DO17" s="146"/>
      <c r="DP17" s="146"/>
      <c r="DQ17" s="146"/>
      <c r="DR17" s="146"/>
      <c r="DS17" s="146"/>
      <c r="DT17" s="146"/>
      <c r="DU17" s="146"/>
      <c r="DV17" s="146"/>
      <c r="DW17" s="146"/>
      <c r="DX17" s="146"/>
      <c r="DY17" s="146"/>
      <c r="DZ17" s="146"/>
      <c r="EA17" s="146"/>
      <c r="EB17" s="146"/>
      <c r="EC17" s="146"/>
      <c r="ED17" s="146"/>
      <c r="EE17" s="146"/>
      <c r="EF17" s="146"/>
      <c r="EG17" s="146"/>
      <c r="EH17" s="146"/>
      <c r="EI17" s="146"/>
      <c r="EJ17" s="146"/>
      <c r="EK17" s="146"/>
      <c r="EL17" s="146"/>
      <c r="EM17" s="146"/>
      <c r="EN17" s="146"/>
      <c r="EO17" s="146"/>
      <c r="EP17" s="146"/>
      <c r="EQ17" s="146"/>
      <c r="ER17" s="146"/>
      <c r="ES17" s="146"/>
      <c r="ET17" s="146"/>
      <c r="EU17" s="146"/>
      <c r="EV17" s="146"/>
      <c r="EW17" s="146"/>
      <c r="EX17" s="146"/>
      <c r="EY17" s="146"/>
      <c r="EZ17" s="146"/>
      <c r="FA17" s="146"/>
      <c r="FB17" s="146"/>
      <c r="FC17" s="146"/>
      <c r="FD17" s="146"/>
      <c r="FE17" s="146"/>
      <c r="FF17" s="146"/>
      <c r="FG17" s="146"/>
      <c r="FH17" s="146"/>
      <c r="FI17" s="146"/>
      <c r="FJ17" s="146"/>
      <c r="FK17" s="146"/>
      <c r="FL17" s="146"/>
      <c r="FM17" s="146"/>
      <c r="FN17" s="146"/>
      <c r="FO17" s="146"/>
      <c r="FP17" s="146"/>
      <c r="FQ17" s="146"/>
      <c r="FR17" s="146"/>
      <c r="FS17" s="146"/>
      <c r="FT17" s="146"/>
      <c r="FU17" s="146"/>
      <c r="FV17" s="146"/>
      <c r="FW17" s="146"/>
      <c r="FX17" s="146"/>
      <c r="FY17" s="146"/>
      <c r="FZ17" s="146"/>
      <c r="GA17" s="146"/>
      <c r="GB17" s="146"/>
      <c r="GC17" s="146"/>
      <c r="GD17" s="146"/>
      <c r="GE17" s="146"/>
      <c r="GF17" s="146"/>
      <c r="GG17" s="146"/>
      <c r="GH17" s="146"/>
      <c r="GI17" s="146"/>
      <c r="GJ17" s="146"/>
      <c r="GK17" s="146"/>
      <c r="GL17" s="146"/>
      <c r="GM17" s="146"/>
      <c r="GN17" s="146"/>
      <c r="GO17" s="146"/>
      <c r="GP17" s="146"/>
      <c r="GQ17" s="146"/>
      <c r="GR17" s="146"/>
      <c r="GS17" s="146"/>
      <c r="GT17" s="146"/>
      <c r="GU17" s="146"/>
      <c r="GV17" s="146"/>
      <c r="GW17" s="146"/>
      <c r="GX17" s="146"/>
      <c r="GY17" s="146"/>
      <c r="GZ17" s="146"/>
      <c r="HA17" s="146"/>
      <c r="HB17" s="146"/>
      <c r="HC17" s="146"/>
      <c r="HD17" s="146"/>
      <c r="HE17" s="146"/>
      <c r="HF17" s="146"/>
      <c r="HG17" s="146"/>
      <c r="HH17" s="146"/>
      <c r="HI17" s="146"/>
      <c r="HJ17" s="146"/>
      <c r="HK17" s="146"/>
      <c r="HL17" s="146"/>
      <c r="HM17" s="146"/>
      <c r="HN17" s="146"/>
      <c r="HO17" s="146"/>
      <c r="HP17" s="146"/>
      <c r="HQ17" s="146"/>
      <c r="HR17" s="146"/>
      <c r="HS17" s="146"/>
      <c r="HT17" s="146"/>
      <c r="HU17" s="146"/>
      <c r="HV17" s="146"/>
      <c r="HW17" s="146"/>
      <c r="HX17" s="146"/>
      <c r="HY17" s="146"/>
      <c r="HZ17" s="146"/>
      <c r="IA17" s="146"/>
      <c r="IB17" s="146"/>
      <c r="IC17" s="146"/>
      <c r="ID17" s="146"/>
      <c r="IE17" s="146"/>
      <c r="IF17" s="146"/>
      <c r="IG17" s="146"/>
      <c r="IH17" s="146"/>
      <c r="II17" s="146"/>
      <c r="IJ17" s="146"/>
      <c r="IK17" s="146"/>
      <c r="IL17" s="146"/>
      <c r="IM17" s="146"/>
      <c r="IN17" s="146"/>
      <c r="IO17" s="146"/>
      <c r="IP17" s="146"/>
      <c r="IQ17" s="146"/>
      <c r="IR17" s="146"/>
      <c r="IS17" s="146"/>
      <c r="IT17" s="146"/>
    </row>
    <row r="18" spans="1:254" ht="90" x14ac:dyDescent="0.25">
      <c r="A18" s="22"/>
      <c r="B18" s="2499"/>
      <c r="C18" s="2499"/>
      <c r="D18" s="1275"/>
      <c r="E18" s="2499"/>
      <c r="F18" s="2499"/>
      <c r="G18" s="1275"/>
      <c r="H18" s="2499"/>
      <c r="I18" s="2499"/>
      <c r="J18" s="1222">
        <v>278</v>
      </c>
      <c r="K18" s="2056" t="s">
        <v>282</v>
      </c>
      <c r="L18" s="2056" t="s">
        <v>283</v>
      </c>
      <c r="M18" s="1230">
        <v>1</v>
      </c>
      <c r="N18" s="2448" t="s">
        <v>2259</v>
      </c>
      <c r="O18" s="2500" t="s">
        <v>284</v>
      </c>
      <c r="P18" s="2395" t="s">
        <v>285</v>
      </c>
      <c r="Q18" s="1236">
        <f>+V18/R18</f>
        <v>3.1645569620253167E-2</v>
      </c>
      <c r="R18" s="2501">
        <f>SUM(V18:V19)</f>
        <v>316000000</v>
      </c>
      <c r="S18" s="2395" t="s">
        <v>286</v>
      </c>
      <c r="T18" s="1207" t="s">
        <v>287</v>
      </c>
      <c r="U18" s="1207" t="s">
        <v>288</v>
      </c>
      <c r="V18" s="1237">
        <v>10000000</v>
      </c>
      <c r="W18" s="2502" t="s">
        <v>1282</v>
      </c>
      <c r="X18" s="2448" t="s">
        <v>79</v>
      </c>
      <c r="Y18" s="2486">
        <v>294321</v>
      </c>
      <c r="Z18" s="2486">
        <v>283947</v>
      </c>
      <c r="AA18" s="2486">
        <v>135754</v>
      </c>
      <c r="AB18" s="2486">
        <v>44640</v>
      </c>
      <c r="AC18" s="2486">
        <v>308178</v>
      </c>
      <c r="AD18" s="2486">
        <v>89696</v>
      </c>
      <c r="AE18" s="2486">
        <v>2145</v>
      </c>
      <c r="AF18" s="2486">
        <v>12718</v>
      </c>
      <c r="AG18" s="2486">
        <v>26</v>
      </c>
      <c r="AH18" s="2486">
        <v>37</v>
      </c>
      <c r="AI18" s="2486">
        <v>0</v>
      </c>
      <c r="AJ18" s="2486">
        <v>0</v>
      </c>
      <c r="AK18" s="2486">
        <v>54612</v>
      </c>
      <c r="AL18" s="2486">
        <v>21944</v>
      </c>
      <c r="AM18" s="2486">
        <v>1010</v>
      </c>
      <c r="AN18" s="2486">
        <f>+Y18+Z18</f>
        <v>578268</v>
      </c>
      <c r="AO18" s="2488">
        <v>43473</v>
      </c>
      <c r="AP18" s="2494">
        <v>43830</v>
      </c>
      <c r="AQ18" s="2495" t="s">
        <v>289</v>
      </c>
      <c r="AR18" s="146"/>
      <c r="AS18" s="146"/>
      <c r="AT18" s="146"/>
      <c r="AU18" s="146"/>
      <c r="AV18" s="146"/>
      <c r="AW18" s="146"/>
      <c r="AX18" s="146"/>
      <c r="AY18" s="146"/>
      <c r="AZ18" s="146"/>
      <c r="BA18" s="146"/>
      <c r="BB18" s="146"/>
      <c r="BC18" s="146"/>
      <c r="BD18" s="146"/>
      <c r="BE18" s="146"/>
      <c r="BF18" s="146"/>
      <c r="BG18" s="146"/>
      <c r="BH18" s="146"/>
      <c r="BI18" s="146"/>
      <c r="BJ18" s="146"/>
      <c r="BK18" s="146"/>
      <c r="BL18" s="146"/>
      <c r="BM18" s="146"/>
      <c r="BN18" s="146"/>
      <c r="BO18" s="146"/>
      <c r="BP18" s="146"/>
      <c r="BQ18" s="146"/>
      <c r="BR18" s="146"/>
      <c r="BS18" s="146"/>
      <c r="BT18" s="146"/>
      <c r="BU18" s="146"/>
      <c r="BV18" s="146"/>
      <c r="BW18" s="146"/>
      <c r="BX18" s="146"/>
      <c r="BY18" s="146"/>
      <c r="BZ18" s="146"/>
      <c r="CA18" s="146"/>
      <c r="CB18" s="146"/>
      <c r="CC18" s="146"/>
      <c r="CD18" s="146"/>
      <c r="CE18" s="146"/>
      <c r="CF18" s="146"/>
      <c r="CG18" s="146"/>
      <c r="CH18" s="146"/>
      <c r="CI18" s="146"/>
      <c r="CJ18" s="146"/>
      <c r="CK18" s="146"/>
      <c r="CL18" s="146"/>
      <c r="CM18" s="146"/>
      <c r="CN18" s="146"/>
      <c r="CO18" s="146"/>
      <c r="CP18" s="146"/>
      <c r="CQ18" s="146"/>
      <c r="CR18" s="146"/>
      <c r="CS18" s="146"/>
      <c r="CT18" s="146"/>
      <c r="CU18" s="146"/>
      <c r="CV18" s="146"/>
      <c r="CW18" s="146"/>
      <c r="CX18" s="146"/>
      <c r="CY18" s="146"/>
      <c r="CZ18" s="146"/>
      <c r="DA18" s="146"/>
      <c r="DB18" s="146"/>
      <c r="DC18" s="146"/>
      <c r="DD18" s="146"/>
      <c r="DE18" s="146"/>
      <c r="DF18" s="146"/>
      <c r="DG18" s="146"/>
      <c r="DH18" s="146"/>
      <c r="DI18" s="146"/>
      <c r="DJ18" s="146"/>
      <c r="DK18" s="146"/>
      <c r="DL18" s="146"/>
      <c r="DM18" s="146"/>
      <c r="DN18" s="146"/>
      <c r="DO18" s="146"/>
      <c r="DP18" s="146"/>
      <c r="DQ18" s="146"/>
      <c r="DR18" s="146"/>
      <c r="DS18" s="146"/>
      <c r="DT18" s="146"/>
      <c r="DU18" s="146"/>
      <c r="DV18" s="146"/>
      <c r="DW18" s="146"/>
      <c r="DX18" s="146"/>
      <c r="DY18" s="146"/>
      <c r="DZ18" s="146"/>
      <c r="EA18" s="146"/>
      <c r="EB18" s="146"/>
      <c r="EC18" s="146"/>
      <c r="ED18" s="146"/>
      <c r="EE18" s="146"/>
      <c r="EF18" s="146"/>
      <c r="EG18" s="146"/>
      <c r="EH18" s="146"/>
      <c r="EI18" s="146"/>
      <c r="EJ18" s="146"/>
      <c r="EK18" s="146"/>
      <c r="EL18" s="146"/>
      <c r="EM18" s="146"/>
      <c r="EN18" s="146"/>
      <c r="EO18" s="146"/>
      <c r="EP18" s="146"/>
      <c r="EQ18" s="146"/>
      <c r="ER18" s="146"/>
      <c r="ES18" s="146"/>
      <c r="ET18" s="146"/>
      <c r="EU18" s="146"/>
      <c r="EV18" s="146"/>
      <c r="EW18" s="146"/>
      <c r="EX18" s="146"/>
      <c r="EY18" s="146"/>
      <c r="EZ18" s="146"/>
      <c r="FA18" s="146"/>
      <c r="FB18" s="146"/>
      <c r="FC18" s="146"/>
      <c r="FD18" s="146"/>
      <c r="FE18" s="146"/>
      <c r="FF18" s="146"/>
      <c r="FG18" s="146"/>
      <c r="FH18" s="146"/>
      <c r="FI18" s="146"/>
      <c r="FJ18" s="146"/>
      <c r="FK18" s="146"/>
      <c r="FL18" s="146"/>
      <c r="FM18" s="146"/>
      <c r="FN18" s="146"/>
      <c r="FO18" s="146"/>
      <c r="FP18" s="146"/>
      <c r="FQ18" s="146"/>
      <c r="FR18" s="146"/>
      <c r="FS18" s="146"/>
      <c r="FT18" s="146"/>
      <c r="FU18" s="146"/>
      <c r="FV18" s="146"/>
      <c r="FW18" s="146"/>
      <c r="FX18" s="146"/>
      <c r="FY18" s="146"/>
      <c r="FZ18" s="146"/>
      <c r="GA18" s="146"/>
      <c r="GB18" s="146"/>
      <c r="GC18" s="146"/>
      <c r="GD18" s="146"/>
      <c r="GE18" s="146"/>
      <c r="GF18" s="146"/>
      <c r="GG18" s="146"/>
      <c r="GH18" s="146"/>
      <c r="GI18" s="146"/>
      <c r="GJ18" s="146"/>
      <c r="GK18" s="146"/>
      <c r="GL18" s="146"/>
      <c r="GM18" s="146"/>
      <c r="GN18" s="146"/>
      <c r="GO18" s="146"/>
      <c r="GP18" s="146"/>
      <c r="GQ18" s="146"/>
      <c r="GR18" s="146"/>
      <c r="GS18" s="146"/>
      <c r="GT18" s="146"/>
      <c r="GU18" s="146"/>
      <c r="GV18" s="146"/>
      <c r="GW18" s="146"/>
      <c r="GX18" s="146"/>
      <c r="GY18" s="146"/>
      <c r="GZ18" s="146"/>
      <c r="HA18" s="146"/>
      <c r="HB18" s="146"/>
      <c r="HC18" s="146"/>
      <c r="HD18" s="146"/>
      <c r="HE18" s="146"/>
      <c r="HF18" s="146"/>
      <c r="HG18" s="146"/>
      <c r="HH18" s="146"/>
      <c r="HI18" s="146"/>
      <c r="HJ18" s="146"/>
      <c r="HK18" s="146"/>
      <c r="HL18" s="146"/>
      <c r="HM18" s="146"/>
      <c r="HN18" s="146"/>
      <c r="HO18" s="146"/>
      <c r="HP18" s="146"/>
      <c r="HQ18" s="146"/>
      <c r="HR18" s="146"/>
      <c r="HS18" s="146"/>
      <c r="HT18" s="146"/>
      <c r="HU18" s="146"/>
      <c r="HV18" s="146"/>
      <c r="HW18" s="146"/>
      <c r="HX18" s="146"/>
      <c r="HY18" s="146"/>
      <c r="HZ18" s="146"/>
      <c r="IA18" s="146"/>
      <c r="IB18" s="146"/>
      <c r="IC18" s="146"/>
      <c r="ID18" s="146"/>
      <c r="IE18" s="146"/>
      <c r="IF18" s="146"/>
      <c r="IG18" s="146"/>
      <c r="IH18" s="146"/>
      <c r="II18" s="146"/>
      <c r="IJ18" s="146"/>
      <c r="IK18" s="146"/>
      <c r="IL18" s="146"/>
      <c r="IM18" s="146"/>
      <c r="IN18" s="146"/>
      <c r="IO18" s="146"/>
      <c r="IP18" s="146"/>
      <c r="IQ18" s="146"/>
      <c r="IR18" s="146"/>
      <c r="IS18" s="146"/>
      <c r="IT18" s="146"/>
    </row>
    <row r="19" spans="1:254" ht="157.5" customHeight="1" thickBot="1" x14ac:dyDescent="0.3">
      <c r="A19" s="22"/>
      <c r="B19" s="1238"/>
      <c r="C19" s="1238"/>
      <c r="D19" s="1275"/>
      <c r="E19" s="1238"/>
      <c r="F19" s="1238"/>
      <c r="G19" s="1275"/>
      <c r="H19" s="1238"/>
      <c r="I19" s="1238"/>
      <c r="J19" s="1227">
        <v>279</v>
      </c>
      <c r="K19" s="2056" t="s">
        <v>290</v>
      </c>
      <c r="L19" s="2056" t="s">
        <v>291</v>
      </c>
      <c r="M19" s="1222">
        <v>1</v>
      </c>
      <c r="N19" s="2449"/>
      <c r="O19" s="2400"/>
      <c r="P19" s="2395"/>
      <c r="Q19" s="1236">
        <f>+V19/R18</f>
        <v>0.96835443037974689</v>
      </c>
      <c r="R19" s="2501"/>
      <c r="S19" s="2395"/>
      <c r="T19" s="1207" t="s">
        <v>292</v>
      </c>
      <c r="U19" s="1207" t="s">
        <v>2126</v>
      </c>
      <c r="V19" s="1237">
        <v>306000000</v>
      </c>
      <c r="W19" s="2503"/>
      <c r="X19" s="2449"/>
      <c r="Y19" s="2487"/>
      <c r="Z19" s="2487"/>
      <c r="AA19" s="2487"/>
      <c r="AB19" s="2487"/>
      <c r="AC19" s="2487"/>
      <c r="AD19" s="2487"/>
      <c r="AE19" s="2487"/>
      <c r="AF19" s="2487"/>
      <c r="AG19" s="2487"/>
      <c r="AH19" s="2487"/>
      <c r="AI19" s="2487"/>
      <c r="AJ19" s="2487"/>
      <c r="AK19" s="2487"/>
      <c r="AL19" s="2487"/>
      <c r="AM19" s="2487"/>
      <c r="AN19" s="2487"/>
      <c r="AO19" s="2488"/>
      <c r="AP19" s="2494"/>
      <c r="AQ19" s="2495"/>
      <c r="AR19" s="146"/>
      <c r="AS19" s="146"/>
      <c r="AT19" s="146"/>
      <c r="AU19" s="146"/>
      <c r="AV19" s="146"/>
      <c r="AW19" s="146"/>
      <c r="AX19" s="146"/>
      <c r="AY19" s="146"/>
      <c r="AZ19" s="146"/>
      <c r="BA19" s="146"/>
      <c r="BB19" s="146"/>
      <c r="BC19" s="146"/>
      <c r="BD19" s="146"/>
      <c r="BE19" s="146"/>
      <c r="BF19" s="146"/>
      <c r="BG19" s="146"/>
      <c r="BH19" s="146"/>
      <c r="BI19" s="146"/>
      <c r="BJ19" s="146"/>
      <c r="BK19" s="146"/>
      <c r="BL19" s="146"/>
      <c r="BM19" s="146"/>
      <c r="BN19" s="146"/>
      <c r="BO19" s="146"/>
      <c r="BP19" s="146"/>
      <c r="BQ19" s="146"/>
      <c r="BR19" s="146"/>
      <c r="BS19" s="146"/>
      <c r="BT19" s="146"/>
      <c r="BU19" s="146"/>
      <c r="BV19" s="146"/>
      <c r="BW19" s="146"/>
      <c r="BX19" s="146"/>
      <c r="BY19" s="146"/>
      <c r="BZ19" s="146"/>
      <c r="CA19" s="146"/>
      <c r="CB19" s="146"/>
      <c r="CC19" s="146"/>
      <c r="CD19" s="146"/>
      <c r="CE19" s="146"/>
      <c r="CF19" s="146"/>
      <c r="CG19" s="146"/>
      <c r="CH19" s="146"/>
      <c r="CI19" s="146"/>
      <c r="CJ19" s="146"/>
      <c r="CK19" s="146"/>
      <c r="CL19" s="146"/>
      <c r="CM19" s="146"/>
      <c r="CN19" s="146"/>
      <c r="CO19" s="146"/>
      <c r="CP19" s="146"/>
      <c r="CQ19" s="146"/>
      <c r="CR19" s="146"/>
      <c r="CS19" s="146"/>
      <c r="CT19" s="146"/>
      <c r="CU19" s="146"/>
      <c r="CV19" s="146"/>
      <c r="CW19" s="146"/>
      <c r="CX19" s="146"/>
      <c r="CY19" s="146"/>
      <c r="CZ19" s="146"/>
      <c r="DA19" s="146"/>
      <c r="DB19" s="146"/>
      <c r="DC19" s="146"/>
      <c r="DD19" s="146"/>
      <c r="DE19" s="146"/>
      <c r="DF19" s="146"/>
      <c r="DG19" s="146"/>
      <c r="DH19" s="146"/>
      <c r="DI19" s="146"/>
      <c r="DJ19" s="146"/>
      <c r="DK19" s="146"/>
      <c r="DL19" s="146"/>
      <c r="DM19" s="146"/>
      <c r="DN19" s="146"/>
      <c r="DO19" s="146"/>
      <c r="DP19" s="146"/>
      <c r="DQ19" s="146"/>
      <c r="DR19" s="146"/>
      <c r="DS19" s="146"/>
      <c r="DT19" s="146"/>
      <c r="DU19" s="146"/>
      <c r="DV19" s="146"/>
      <c r="DW19" s="146"/>
      <c r="DX19" s="146"/>
      <c r="DY19" s="146"/>
      <c r="DZ19" s="146"/>
      <c r="EA19" s="146"/>
      <c r="EB19" s="146"/>
      <c r="EC19" s="146"/>
      <c r="ED19" s="146"/>
      <c r="EE19" s="146"/>
      <c r="EF19" s="146"/>
      <c r="EG19" s="146"/>
      <c r="EH19" s="146"/>
      <c r="EI19" s="146"/>
      <c r="EJ19" s="146"/>
      <c r="EK19" s="146"/>
      <c r="EL19" s="146"/>
      <c r="EM19" s="146"/>
      <c r="EN19" s="146"/>
      <c r="EO19" s="146"/>
      <c r="EP19" s="146"/>
      <c r="EQ19" s="146"/>
      <c r="ER19" s="146"/>
      <c r="ES19" s="146"/>
      <c r="ET19" s="146"/>
      <c r="EU19" s="146"/>
      <c r="EV19" s="146"/>
      <c r="EW19" s="146"/>
      <c r="EX19" s="146"/>
      <c r="EY19" s="146"/>
      <c r="EZ19" s="146"/>
      <c r="FA19" s="146"/>
      <c r="FB19" s="146"/>
      <c r="FC19" s="146"/>
      <c r="FD19" s="146"/>
      <c r="FE19" s="146"/>
      <c r="FF19" s="146"/>
      <c r="FG19" s="146"/>
      <c r="FH19" s="146"/>
      <c r="FI19" s="146"/>
      <c r="FJ19" s="146"/>
      <c r="FK19" s="146"/>
      <c r="FL19" s="146"/>
      <c r="FM19" s="146"/>
      <c r="FN19" s="146"/>
      <c r="FO19" s="146"/>
      <c r="FP19" s="146"/>
      <c r="FQ19" s="146"/>
      <c r="FR19" s="146"/>
      <c r="FS19" s="146"/>
      <c r="FT19" s="146"/>
      <c r="FU19" s="146"/>
      <c r="FV19" s="146"/>
      <c r="FW19" s="146"/>
      <c r="FX19" s="146"/>
      <c r="FY19" s="146"/>
      <c r="FZ19" s="146"/>
      <c r="GA19" s="146"/>
      <c r="GB19" s="146"/>
      <c r="GC19" s="146"/>
      <c r="GD19" s="146"/>
      <c r="GE19" s="146"/>
      <c r="GF19" s="146"/>
      <c r="GG19" s="146"/>
      <c r="GH19" s="146"/>
      <c r="GI19" s="146"/>
      <c r="GJ19" s="146"/>
      <c r="GK19" s="146"/>
      <c r="GL19" s="146"/>
      <c r="GM19" s="146"/>
      <c r="GN19" s="146"/>
      <c r="GO19" s="146"/>
      <c r="GP19" s="146"/>
      <c r="GQ19" s="146"/>
      <c r="GR19" s="146"/>
      <c r="GS19" s="146"/>
      <c r="GT19" s="146"/>
      <c r="GU19" s="146"/>
      <c r="GV19" s="146"/>
      <c r="GW19" s="146"/>
      <c r="GX19" s="146"/>
      <c r="GY19" s="146"/>
      <c r="GZ19" s="146"/>
      <c r="HA19" s="146"/>
      <c r="HB19" s="146"/>
      <c r="HC19" s="146"/>
      <c r="HD19" s="146"/>
      <c r="HE19" s="146"/>
      <c r="HF19" s="146"/>
      <c r="HG19" s="146"/>
      <c r="HH19" s="146"/>
      <c r="HI19" s="146"/>
      <c r="HJ19" s="146"/>
      <c r="HK19" s="146"/>
      <c r="HL19" s="146"/>
      <c r="HM19" s="146"/>
      <c r="HN19" s="146"/>
      <c r="HO19" s="146"/>
      <c r="HP19" s="146"/>
      <c r="HQ19" s="146"/>
      <c r="HR19" s="146"/>
      <c r="HS19" s="146"/>
      <c r="HT19" s="146"/>
      <c r="HU19" s="146"/>
      <c r="HV19" s="146"/>
      <c r="HW19" s="146"/>
      <c r="HX19" s="146"/>
      <c r="HY19" s="146"/>
      <c r="HZ19" s="146"/>
      <c r="IA19" s="146"/>
      <c r="IB19" s="146"/>
      <c r="IC19" s="146"/>
      <c r="ID19" s="146"/>
      <c r="IE19" s="146"/>
      <c r="IF19" s="146"/>
      <c r="IG19" s="146"/>
      <c r="IH19" s="146"/>
      <c r="II19" s="146"/>
      <c r="IJ19" s="146"/>
      <c r="IK19" s="146"/>
      <c r="IL19" s="146"/>
      <c r="IM19" s="146"/>
      <c r="IN19" s="146"/>
      <c r="IO19" s="146"/>
      <c r="IP19" s="146"/>
      <c r="IQ19" s="146"/>
      <c r="IR19" s="146"/>
      <c r="IS19" s="146"/>
      <c r="IT19" s="146"/>
    </row>
    <row r="20" spans="1:254" ht="39" customHeight="1" thickBot="1" x14ac:dyDescent="0.3">
      <c r="A20" s="340"/>
      <c r="B20" s="28"/>
      <c r="C20" s="28"/>
      <c r="D20" s="28"/>
      <c r="E20" s="28"/>
      <c r="F20" s="28"/>
      <c r="G20" s="28"/>
      <c r="H20" s="28"/>
      <c r="I20" s="28"/>
      <c r="J20" s="341"/>
      <c r="K20" s="342"/>
      <c r="L20" s="342"/>
      <c r="M20" s="29"/>
      <c r="N20" s="342"/>
      <c r="O20" s="342"/>
      <c r="P20" s="342"/>
      <c r="Q20" s="343"/>
      <c r="R20" s="344">
        <f>R18+R12</f>
        <v>1758473039</v>
      </c>
      <c r="S20" s="345"/>
      <c r="T20" s="342"/>
      <c r="U20" s="285"/>
      <c r="V20" s="346">
        <f>SUM(V12:V19)</f>
        <v>1758473039</v>
      </c>
      <c r="W20" s="280"/>
      <c r="X20" s="271"/>
      <c r="Y20" s="28"/>
      <c r="Z20" s="28"/>
      <c r="AA20" s="28"/>
      <c r="AB20" s="28"/>
      <c r="AC20" s="28"/>
      <c r="AD20" s="28"/>
      <c r="AE20" s="28"/>
      <c r="AF20" s="28"/>
      <c r="AG20" s="28"/>
      <c r="AH20" s="28"/>
      <c r="AI20" s="28"/>
      <c r="AJ20" s="28"/>
      <c r="AK20" s="28"/>
      <c r="AL20" s="28"/>
      <c r="AM20" s="28"/>
      <c r="AN20" s="28"/>
      <c r="AO20" s="283"/>
      <c r="AP20" s="347"/>
      <c r="AQ20" s="285"/>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0"/>
      <c r="BQ20" s="30"/>
      <c r="BR20" s="30"/>
      <c r="BS20" s="30"/>
      <c r="BT20" s="30"/>
      <c r="BU20" s="30"/>
      <c r="BV20" s="30"/>
      <c r="BW20" s="30"/>
      <c r="BX20" s="30"/>
      <c r="BY20" s="30"/>
      <c r="BZ20" s="30"/>
      <c r="CA20" s="30"/>
      <c r="CB20" s="30"/>
      <c r="CC20" s="30"/>
      <c r="CD20" s="30"/>
      <c r="CE20" s="30"/>
      <c r="CF20" s="30"/>
      <c r="CG20" s="30"/>
      <c r="CH20" s="30"/>
      <c r="CI20" s="30"/>
      <c r="CJ20" s="30"/>
      <c r="CK20" s="30"/>
      <c r="CL20" s="30"/>
      <c r="CM20" s="30"/>
      <c r="CN20" s="30"/>
      <c r="CO20" s="30"/>
      <c r="CP20" s="30"/>
      <c r="CQ20" s="30"/>
      <c r="CR20" s="30"/>
      <c r="CS20" s="30"/>
      <c r="CT20" s="30"/>
      <c r="CU20" s="30"/>
      <c r="CV20" s="30"/>
      <c r="CW20" s="30"/>
      <c r="CX20" s="30"/>
      <c r="CY20" s="30"/>
      <c r="CZ20" s="30"/>
      <c r="DA20" s="30"/>
      <c r="DB20" s="30"/>
      <c r="DC20" s="30"/>
      <c r="DD20" s="30"/>
      <c r="DE20" s="30"/>
      <c r="DF20" s="30"/>
      <c r="DG20" s="30"/>
      <c r="DH20" s="30"/>
      <c r="DI20" s="30"/>
      <c r="DJ20" s="30"/>
      <c r="DK20" s="30"/>
      <c r="DL20" s="30"/>
      <c r="DM20" s="30"/>
      <c r="DN20" s="30"/>
      <c r="DO20" s="30"/>
      <c r="DP20" s="30"/>
      <c r="DQ20" s="30"/>
      <c r="DR20" s="30"/>
      <c r="DS20" s="30"/>
      <c r="DT20" s="30"/>
      <c r="DU20" s="30"/>
      <c r="DV20" s="30"/>
      <c r="DW20" s="30"/>
      <c r="DX20" s="30"/>
      <c r="DY20" s="30"/>
      <c r="DZ20" s="30"/>
      <c r="EA20" s="30"/>
      <c r="EB20" s="30"/>
      <c r="EC20" s="30"/>
      <c r="ED20" s="30"/>
      <c r="EE20" s="30"/>
      <c r="EF20" s="30"/>
      <c r="EG20" s="30"/>
      <c r="EH20" s="30"/>
      <c r="EI20" s="30"/>
      <c r="EJ20" s="30"/>
      <c r="EK20" s="30"/>
      <c r="EL20" s="30"/>
      <c r="EM20" s="30"/>
      <c r="EN20" s="30"/>
      <c r="EO20" s="30"/>
      <c r="EP20" s="30"/>
      <c r="EQ20" s="30"/>
      <c r="ER20" s="30"/>
      <c r="ES20" s="30"/>
      <c r="ET20" s="30"/>
      <c r="EU20" s="30"/>
      <c r="EV20" s="30"/>
      <c r="EW20" s="30"/>
      <c r="EX20" s="30"/>
      <c r="EY20" s="30"/>
      <c r="EZ20" s="30"/>
      <c r="FA20" s="30"/>
      <c r="FB20" s="30"/>
      <c r="FC20" s="30"/>
      <c r="FD20" s="30"/>
      <c r="FE20" s="30"/>
      <c r="FF20" s="30"/>
      <c r="FG20" s="30"/>
      <c r="FH20" s="30"/>
      <c r="FI20" s="30"/>
      <c r="FJ20" s="30"/>
      <c r="FK20" s="30"/>
      <c r="FL20" s="30"/>
      <c r="FM20" s="30"/>
      <c r="FN20" s="30"/>
      <c r="FO20" s="30"/>
      <c r="FP20" s="30"/>
      <c r="FQ20" s="30"/>
      <c r="FR20" s="30"/>
      <c r="FS20" s="30"/>
      <c r="FT20" s="30"/>
      <c r="FU20" s="30"/>
      <c r="FV20" s="30"/>
      <c r="FW20" s="30"/>
      <c r="FX20" s="30"/>
      <c r="FY20" s="30"/>
      <c r="FZ20" s="30"/>
      <c r="GA20" s="30"/>
      <c r="GB20" s="30"/>
      <c r="GC20" s="30"/>
      <c r="GD20" s="30"/>
      <c r="GE20" s="30"/>
      <c r="GF20" s="30"/>
      <c r="GG20" s="30"/>
      <c r="GH20" s="30"/>
      <c r="GI20" s="30"/>
      <c r="GJ20" s="30"/>
      <c r="GK20" s="30"/>
      <c r="GL20" s="30"/>
      <c r="GM20" s="30"/>
      <c r="GN20" s="30"/>
      <c r="GO20" s="30"/>
      <c r="GP20" s="30"/>
      <c r="GQ20" s="30"/>
      <c r="GR20" s="30"/>
      <c r="GS20" s="30"/>
      <c r="GT20" s="30"/>
      <c r="GU20" s="30"/>
      <c r="GV20" s="30"/>
      <c r="GW20" s="30"/>
      <c r="GX20" s="30"/>
      <c r="GY20" s="30"/>
      <c r="GZ20" s="30"/>
      <c r="HA20" s="30"/>
      <c r="HB20" s="30"/>
      <c r="HC20" s="30"/>
      <c r="HD20" s="30"/>
      <c r="HE20" s="30"/>
      <c r="HF20" s="30"/>
      <c r="HG20" s="30"/>
      <c r="HH20" s="30"/>
      <c r="HI20" s="30"/>
      <c r="HJ20" s="30"/>
      <c r="HK20" s="30"/>
      <c r="HL20" s="30"/>
      <c r="HM20" s="30"/>
      <c r="HN20" s="30"/>
      <c r="HO20" s="30"/>
      <c r="HP20" s="30"/>
      <c r="HQ20" s="30"/>
      <c r="HR20" s="30"/>
      <c r="HS20" s="30"/>
      <c r="HT20" s="30"/>
      <c r="HU20" s="30"/>
      <c r="HV20" s="30"/>
      <c r="HW20" s="30"/>
      <c r="HX20" s="30"/>
      <c r="HY20" s="30"/>
      <c r="HZ20" s="30"/>
      <c r="IA20" s="30"/>
      <c r="IB20" s="30"/>
      <c r="IC20" s="30"/>
      <c r="ID20" s="30"/>
      <c r="IE20" s="30"/>
      <c r="IF20" s="30"/>
      <c r="IG20" s="30"/>
      <c r="IH20" s="30"/>
      <c r="II20" s="30"/>
      <c r="IJ20" s="30"/>
      <c r="IK20" s="30"/>
      <c r="IL20" s="30"/>
      <c r="IM20" s="30"/>
      <c r="IN20" s="30"/>
      <c r="IO20" s="30"/>
      <c r="IP20" s="30"/>
      <c r="IQ20" s="30"/>
      <c r="IR20" s="30"/>
      <c r="IS20" s="30"/>
      <c r="IT20" s="30"/>
    </row>
    <row r="21" spans="1:254" x14ac:dyDescent="0.25">
      <c r="A21" s="2496"/>
      <c r="B21" s="2496"/>
      <c r="C21" s="2496"/>
      <c r="D21" s="2496"/>
      <c r="E21" s="2496"/>
      <c r="F21" s="2496"/>
      <c r="G21" s="2496"/>
      <c r="H21" s="2496"/>
      <c r="I21" s="2496"/>
      <c r="J21" s="2496"/>
      <c r="K21" s="2496"/>
      <c r="L21" s="2496"/>
      <c r="M21" s="2496"/>
      <c r="N21" s="2496"/>
      <c r="O21" s="2496"/>
      <c r="P21" s="2496"/>
      <c r="Q21" s="2496"/>
      <c r="R21" s="348" t="s">
        <v>293</v>
      </c>
      <c r="S21" s="2497"/>
      <c r="T21" s="2497"/>
      <c r="U21" s="2497"/>
      <c r="V21" s="349"/>
      <c r="W21" s="350"/>
      <c r="X21" s="201"/>
      <c r="Y21" s="146"/>
      <c r="Z21" s="351"/>
      <c r="AA21" s="351"/>
      <c r="AB21" s="351"/>
      <c r="AC21" s="352"/>
      <c r="AD21" s="352"/>
      <c r="AE21" s="352"/>
      <c r="AF21" s="352"/>
      <c r="AG21" s="352"/>
      <c r="AH21" s="352"/>
      <c r="AI21" s="352"/>
      <c r="AJ21" s="352"/>
      <c r="AK21" s="352"/>
      <c r="AL21" s="352"/>
      <c r="AM21" s="352"/>
      <c r="AN21" s="352"/>
      <c r="AO21" s="352"/>
      <c r="AP21" s="352"/>
      <c r="AQ21" s="352"/>
      <c r="AR21" s="352"/>
      <c r="AS21" s="352"/>
      <c r="AT21" s="352"/>
      <c r="AU21" s="352"/>
      <c r="AV21" s="352"/>
      <c r="AW21" s="352"/>
      <c r="AX21" s="352"/>
      <c r="AY21" s="352"/>
      <c r="AZ21" s="352"/>
      <c r="BA21" s="352"/>
      <c r="BB21" s="352"/>
      <c r="BC21" s="352"/>
      <c r="BD21" s="351"/>
      <c r="BE21" s="351"/>
      <c r="BF21" s="352"/>
      <c r="BG21" s="352"/>
      <c r="BH21" s="352"/>
      <c r="BI21" s="352"/>
      <c r="BJ21" s="352"/>
      <c r="BK21" s="352"/>
      <c r="BL21" s="352"/>
      <c r="BM21" s="352"/>
    </row>
    <row r="22" spans="1:254" x14ac:dyDescent="0.25">
      <c r="A22" s="1837"/>
      <c r="B22" s="1837"/>
      <c r="C22" s="1837"/>
      <c r="D22" s="1837"/>
      <c r="E22" s="1837"/>
      <c r="F22" s="1837"/>
      <c r="G22" s="1837"/>
      <c r="H22" s="1837"/>
      <c r="I22" s="1837"/>
      <c r="J22" s="1837"/>
      <c r="K22" s="1837"/>
      <c r="L22" s="1837"/>
      <c r="M22" s="1837"/>
      <c r="N22" s="1837"/>
      <c r="O22" s="1837"/>
      <c r="P22" s="1837"/>
      <c r="Q22" s="1837"/>
      <c r="R22" s="348"/>
      <c r="S22" s="1838"/>
      <c r="T22" s="1838"/>
      <c r="U22" s="1838"/>
      <c r="V22" s="349"/>
      <c r="W22" s="350"/>
      <c r="X22" s="201"/>
      <c r="Y22" s="1930"/>
      <c r="Z22" s="1930"/>
      <c r="AA22" s="1930"/>
      <c r="AB22" s="1930"/>
      <c r="AC22" s="1930"/>
      <c r="AD22" s="1930"/>
      <c r="AE22" s="1930"/>
      <c r="AF22" s="1930"/>
      <c r="AG22" s="1930"/>
      <c r="AH22" s="1930"/>
      <c r="AI22" s="1930"/>
      <c r="AJ22" s="1930"/>
      <c r="AK22" s="1930"/>
      <c r="AL22" s="1930"/>
      <c r="AM22" s="1930"/>
      <c r="AN22" s="1930"/>
      <c r="AO22" s="352"/>
      <c r="AP22" s="352"/>
      <c r="AQ22" s="352"/>
      <c r="AR22" s="352"/>
      <c r="AS22" s="352"/>
      <c r="AT22" s="352"/>
      <c r="AU22" s="352"/>
      <c r="AV22" s="352"/>
      <c r="AW22" s="352"/>
      <c r="AX22" s="352"/>
      <c r="AY22" s="352"/>
      <c r="AZ22" s="352"/>
      <c r="BA22" s="352"/>
      <c r="BB22" s="352"/>
      <c r="BC22" s="352"/>
      <c r="BD22" s="351"/>
      <c r="BE22" s="351"/>
      <c r="BF22" s="352"/>
      <c r="BG22" s="352"/>
      <c r="BH22" s="352"/>
      <c r="BI22" s="352"/>
      <c r="BJ22" s="352"/>
      <c r="BK22" s="352"/>
      <c r="BL22" s="352"/>
      <c r="BM22" s="352"/>
    </row>
    <row r="23" spans="1:254" x14ac:dyDescent="0.25">
      <c r="A23" s="1837"/>
      <c r="B23" s="1837"/>
      <c r="C23" s="1837"/>
      <c r="D23" s="1837"/>
      <c r="E23" s="1837"/>
      <c r="F23" s="1837"/>
      <c r="G23" s="1837"/>
      <c r="H23" s="1837"/>
      <c r="I23" s="1837"/>
      <c r="J23" s="1837"/>
      <c r="K23" s="1837"/>
      <c r="L23" s="1837"/>
      <c r="M23" s="1837"/>
      <c r="N23" s="1837"/>
      <c r="O23" s="1837"/>
      <c r="P23" s="1837"/>
      <c r="Q23" s="1837"/>
      <c r="R23" s="348"/>
      <c r="S23" s="1838"/>
      <c r="T23" s="1838"/>
      <c r="U23" s="1838"/>
      <c r="V23" s="349"/>
      <c r="W23" s="350"/>
      <c r="X23" s="201"/>
      <c r="Y23" s="146"/>
      <c r="Z23" s="351"/>
      <c r="AA23" s="351"/>
      <c r="AB23" s="351"/>
      <c r="AC23" s="352"/>
      <c r="AD23" s="352"/>
      <c r="AE23" s="352"/>
      <c r="AF23" s="352"/>
      <c r="AG23" s="352"/>
      <c r="AH23" s="352"/>
      <c r="AI23" s="352"/>
      <c r="AJ23" s="352"/>
      <c r="AK23" s="352"/>
      <c r="AL23" s="352"/>
      <c r="AM23" s="352"/>
      <c r="AN23" s="352"/>
      <c r="AO23" s="352"/>
      <c r="AP23" s="352"/>
      <c r="AQ23" s="352"/>
      <c r="AR23" s="352"/>
      <c r="AS23" s="352"/>
      <c r="AT23" s="352"/>
      <c r="AU23" s="352"/>
      <c r="AV23" s="352"/>
      <c r="AW23" s="352"/>
      <c r="AX23" s="352"/>
      <c r="AY23" s="352"/>
      <c r="AZ23" s="352"/>
      <c r="BA23" s="352"/>
      <c r="BB23" s="352"/>
      <c r="BC23" s="352"/>
      <c r="BD23" s="351"/>
      <c r="BE23" s="351"/>
      <c r="BF23" s="352"/>
      <c r="BG23" s="352"/>
      <c r="BH23" s="352"/>
      <c r="BI23" s="352"/>
      <c r="BJ23" s="352"/>
      <c r="BK23" s="352"/>
      <c r="BL23" s="352"/>
      <c r="BM23" s="352"/>
    </row>
    <row r="24" spans="1:254" x14ac:dyDescent="0.25">
      <c r="A24" s="1837"/>
      <c r="B24" s="1837"/>
      <c r="C24" s="1837"/>
      <c r="D24" s="1837"/>
      <c r="E24" s="1837"/>
      <c r="F24" s="1837"/>
      <c r="G24" s="1837"/>
      <c r="H24" s="1837"/>
      <c r="I24" s="1837"/>
      <c r="J24" s="1837"/>
      <c r="K24" s="1837"/>
      <c r="L24" s="1837"/>
      <c r="M24" s="1837"/>
      <c r="N24" s="1837"/>
      <c r="O24" s="1837"/>
      <c r="P24" s="1837"/>
      <c r="Q24" s="1837"/>
      <c r="R24" s="348"/>
      <c r="S24" s="1838"/>
      <c r="T24" s="1838"/>
      <c r="U24" s="1838"/>
      <c r="V24" s="349"/>
      <c r="W24" s="350"/>
      <c r="X24" s="201"/>
      <c r="Y24" s="1930"/>
      <c r="Z24" s="1930"/>
      <c r="AA24" s="1930"/>
      <c r="AB24" s="1930"/>
      <c r="AC24" s="1930"/>
      <c r="AD24" s="1930"/>
      <c r="AE24" s="1930"/>
      <c r="AF24" s="1930"/>
      <c r="AG24" s="1930"/>
      <c r="AH24" s="1930"/>
      <c r="AI24" s="1930"/>
      <c r="AJ24" s="1930"/>
      <c r="AK24" s="1930"/>
      <c r="AL24" s="1930"/>
      <c r="AM24" s="1930"/>
      <c r="AN24" s="1930"/>
      <c r="AO24" s="1930"/>
      <c r="AP24" s="352"/>
      <c r="AQ24" s="352"/>
      <c r="AR24" s="352"/>
      <c r="AS24" s="352"/>
      <c r="AT24" s="352"/>
      <c r="AU24" s="352"/>
      <c r="AV24" s="352"/>
      <c r="AW24" s="352"/>
      <c r="AX24" s="352"/>
      <c r="AY24" s="352"/>
      <c r="AZ24" s="352"/>
      <c r="BA24" s="352"/>
      <c r="BB24" s="352"/>
      <c r="BC24" s="352"/>
      <c r="BD24" s="351"/>
      <c r="BE24" s="351"/>
      <c r="BF24" s="352"/>
      <c r="BG24" s="352"/>
      <c r="BH24" s="352"/>
      <c r="BI24" s="352"/>
      <c r="BJ24" s="352"/>
      <c r="BK24" s="352"/>
      <c r="BL24" s="352"/>
      <c r="BM24" s="352"/>
    </row>
    <row r="25" spans="1:254" x14ac:dyDescent="0.25">
      <c r="J25" s="353"/>
      <c r="K25" s="233"/>
      <c r="L25" s="1232"/>
      <c r="M25" s="1254"/>
      <c r="N25" s="1232"/>
      <c r="O25" s="1232"/>
      <c r="P25" s="1232"/>
      <c r="Q25" s="1254"/>
      <c r="R25" s="354"/>
      <c r="S25" s="1232"/>
      <c r="T25" s="233"/>
      <c r="U25" s="233"/>
      <c r="V25" s="355">
        <v>1758473039</v>
      </c>
    </row>
    <row r="26" spans="1:254" x14ac:dyDescent="0.25">
      <c r="J26" s="353"/>
      <c r="K26" s="233"/>
      <c r="L26" s="1232"/>
      <c r="M26" s="2498" t="s">
        <v>294</v>
      </c>
      <c r="N26" s="2498"/>
      <c r="O26" s="2498"/>
      <c r="P26" s="2498"/>
      <c r="Q26" s="2498"/>
      <c r="R26" s="2498"/>
      <c r="S26" s="2498"/>
      <c r="T26" s="233"/>
      <c r="U26" s="233"/>
      <c r="V26" s="355"/>
    </row>
    <row r="27" spans="1:254" x14ac:dyDescent="0.25">
      <c r="J27" s="353"/>
      <c r="K27" s="233"/>
      <c r="L27" s="1232"/>
      <c r="M27" s="2469" t="s">
        <v>295</v>
      </c>
      <c r="N27" s="2469"/>
      <c r="O27" s="2469"/>
      <c r="P27" s="2469"/>
      <c r="Q27" s="2469"/>
      <c r="R27" s="2469"/>
      <c r="S27" s="2469"/>
      <c r="T27" s="233"/>
      <c r="U27" s="233"/>
      <c r="V27" s="355"/>
    </row>
    <row r="28" spans="1:254" x14ac:dyDescent="0.25">
      <c r="M28" s="1267"/>
    </row>
    <row r="29" spans="1:254" x14ac:dyDescent="0.25">
      <c r="M29" s="1267"/>
    </row>
    <row r="30" spans="1:254" x14ac:dyDescent="0.25">
      <c r="M30" s="1267"/>
    </row>
    <row r="31" spans="1:254" x14ac:dyDescent="0.25">
      <c r="M31" s="1267"/>
    </row>
    <row r="32" spans="1:254" x14ac:dyDescent="0.25">
      <c r="M32" s="1267"/>
    </row>
    <row r="33" spans="13:13" x14ac:dyDescent="0.25">
      <c r="M33" s="1267"/>
    </row>
    <row r="34" spans="13:13" x14ac:dyDescent="0.25">
      <c r="M34" s="1267"/>
    </row>
    <row r="35" spans="13:13" x14ac:dyDescent="0.25">
      <c r="M35" s="1267"/>
    </row>
    <row r="36" spans="13:13" x14ac:dyDescent="0.25">
      <c r="M36" s="1267"/>
    </row>
    <row r="37" spans="13:13" x14ac:dyDescent="0.25">
      <c r="M37" s="1267"/>
    </row>
    <row r="38" spans="13:13" x14ac:dyDescent="0.25">
      <c r="M38" s="1267"/>
    </row>
    <row r="39" spans="13:13" x14ac:dyDescent="0.25">
      <c r="M39" s="1267"/>
    </row>
    <row r="40" spans="13:13" x14ac:dyDescent="0.25">
      <c r="M40" s="1267"/>
    </row>
    <row r="41" spans="13:13" x14ac:dyDescent="0.25">
      <c r="M41" s="1267"/>
    </row>
    <row r="42" spans="13:13" x14ac:dyDescent="0.25">
      <c r="M42" s="1267"/>
    </row>
    <row r="43" spans="13:13" x14ac:dyDescent="0.25">
      <c r="M43" s="1267"/>
    </row>
    <row r="44" spans="13:13" x14ac:dyDescent="0.25">
      <c r="M44" s="1267"/>
    </row>
    <row r="45" spans="13:13" x14ac:dyDescent="0.25">
      <c r="M45" s="1267"/>
    </row>
    <row r="46" spans="13:13" x14ac:dyDescent="0.25">
      <c r="M46" s="1267"/>
    </row>
    <row r="47" spans="13:13" x14ac:dyDescent="0.25">
      <c r="M47" s="1267"/>
    </row>
    <row r="48" spans="13:13" x14ac:dyDescent="0.25">
      <c r="M48" s="1267"/>
    </row>
    <row r="49" spans="13:13" x14ac:dyDescent="0.25">
      <c r="M49" s="1267"/>
    </row>
    <row r="50" spans="13:13" x14ac:dyDescent="0.25">
      <c r="M50" s="1267"/>
    </row>
    <row r="51" spans="13:13" x14ac:dyDescent="0.25">
      <c r="M51" s="1267"/>
    </row>
    <row r="52" spans="13:13" x14ac:dyDescent="0.25">
      <c r="M52" s="1267"/>
    </row>
    <row r="53" spans="13:13" x14ac:dyDescent="0.25">
      <c r="M53" s="1267"/>
    </row>
    <row r="54" spans="13:13" x14ac:dyDescent="0.25">
      <c r="M54" s="1267"/>
    </row>
    <row r="55" spans="13:13" x14ac:dyDescent="0.25">
      <c r="M55" s="1267"/>
    </row>
    <row r="56" spans="13:13" x14ac:dyDescent="0.25">
      <c r="M56" s="1267"/>
    </row>
    <row r="57" spans="13:13" x14ac:dyDescent="0.25">
      <c r="M57" s="1267"/>
    </row>
    <row r="58" spans="13:13" x14ac:dyDescent="0.25">
      <c r="M58" s="1267"/>
    </row>
    <row r="59" spans="13:13" x14ac:dyDescent="0.25">
      <c r="M59" s="1267"/>
    </row>
    <row r="60" spans="13:13" x14ac:dyDescent="0.25">
      <c r="M60" s="1267"/>
    </row>
    <row r="61" spans="13:13" x14ac:dyDescent="0.25">
      <c r="M61" s="1267"/>
    </row>
    <row r="62" spans="13:13" x14ac:dyDescent="0.25">
      <c r="M62" s="1267"/>
    </row>
    <row r="63" spans="13:13" x14ac:dyDescent="0.25">
      <c r="M63" s="1267"/>
    </row>
    <row r="64" spans="13:13" x14ac:dyDescent="0.25">
      <c r="M64" s="1267"/>
    </row>
    <row r="65" spans="13:13" x14ac:dyDescent="0.25">
      <c r="M65" s="1267"/>
    </row>
    <row r="66" spans="13:13" x14ac:dyDescent="0.25">
      <c r="M66" s="1267"/>
    </row>
    <row r="67" spans="13:13" x14ac:dyDescent="0.25">
      <c r="M67" s="1267"/>
    </row>
    <row r="68" spans="13:13" x14ac:dyDescent="0.25">
      <c r="M68" s="1267"/>
    </row>
    <row r="69" spans="13:13" x14ac:dyDescent="0.25">
      <c r="M69" s="1267"/>
    </row>
    <row r="70" spans="13:13" x14ac:dyDescent="0.25">
      <c r="M70" s="1267"/>
    </row>
    <row r="71" spans="13:13" x14ac:dyDescent="0.25">
      <c r="M71" s="1267"/>
    </row>
    <row r="72" spans="13:13" x14ac:dyDescent="0.25">
      <c r="M72" s="1267"/>
    </row>
    <row r="73" spans="13:13" x14ac:dyDescent="0.25">
      <c r="M73" s="1267"/>
    </row>
    <row r="74" spans="13:13" x14ac:dyDescent="0.25">
      <c r="M74" s="1267"/>
    </row>
    <row r="75" spans="13:13" x14ac:dyDescent="0.25">
      <c r="M75" s="1267"/>
    </row>
    <row r="76" spans="13:13" x14ac:dyDescent="0.25">
      <c r="M76" s="1267"/>
    </row>
    <row r="77" spans="13:13" x14ac:dyDescent="0.25">
      <c r="M77" s="1267"/>
    </row>
    <row r="78" spans="13:13" x14ac:dyDescent="0.25">
      <c r="M78" s="1267"/>
    </row>
    <row r="79" spans="13:13" x14ac:dyDescent="0.25">
      <c r="M79" s="1267"/>
    </row>
    <row r="80" spans="13:13" x14ac:dyDescent="0.25">
      <c r="M80" s="1267"/>
    </row>
    <row r="81" spans="13:13" x14ac:dyDescent="0.25">
      <c r="M81" s="1267"/>
    </row>
    <row r="82" spans="13:13" x14ac:dyDescent="0.25">
      <c r="M82" s="1267"/>
    </row>
    <row r="83" spans="13:13" x14ac:dyDescent="0.25">
      <c r="M83" s="1267"/>
    </row>
    <row r="84" spans="13:13" x14ac:dyDescent="0.25">
      <c r="M84" s="1267"/>
    </row>
    <row r="85" spans="13:13" x14ac:dyDescent="0.25">
      <c r="M85" s="1267"/>
    </row>
    <row r="86" spans="13:13" x14ac:dyDescent="0.25">
      <c r="M86" s="1267"/>
    </row>
    <row r="87" spans="13:13" x14ac:dyDescent="0.25">
      <c r="M87" s="1267"/>
    </row>
    <row r="88" spans="13:13" x14ac:dyDescent="0.25">
      <c r="M88" s="1267"/>
    </row>
    <row r="89" spans="13:13" x14ac:dyDescent="0.25">
      <c r="M89" s="1267"/>
    </row>
    <row r="90" spans="13:13" x14ac:dyDescent="0.25">
      <c r="M90" s="1267"/>
    </row>
    <row r="91" spans="13:13" x14ac:dyDescent="0.25">
      <c r="M91" s="1267"/>
    </row>
    <row r="92" spans="13:13" x14ac:dyDescent="0.25">
      <c r="M92" s="1267"/>
    </row>
    <row r="93" spans="13:13" x14ac:dyDescent="0.25">
      <c r="M93" s="1267"/>
    </row>
  </sheetData>
  <mergeCells count="112">
    <mergeCell ref="T7:T8"/>
    <mergeCell ref="U7:U8"/>
    <mergeCell ref="J7:J8"/>
    <mergeCell ref="K7:K8"/>
    <mergeCell ref="L7:L8"/>
    <mergeCell ref="M7:M8"/>
    <mergeCell ref="AA12:AA17"/>
    <mergeCell ref="N7:N8"/>
    <mergeCell ref="O7:O8"/>
    <mergeCell ref="J15:J17"/>
    <mergeCell ref="K15:K17"/>
    <mergeCell ref="L15:L17"/>
    <mergeCell ref="M15:M17"/>
    <mergeCell ref="Q15:Q17"/>
    <mergeCell ref="T15:T17"/>
    <mergeCell ref="U15:U17"/>
    <mergeCell ref="V15:V17"/>
    <mergeCell ref="A1:AO4"/>
    <mergeCell ref="A5:M6"/>
    <mergeCell ref="N5:AQ5"/>
    <mergeCell ref="Y6:AM6"/>
    <mergeCell ref="A7:A8"/>
    <mergeCell ref="B7:C8"/>
    <mergeCell ref="D7:D8"/>
    <mergeCell ref="E7:F8"/>
    <mergeCell ref="G7:G8"/>
    <mergeCell ref="H7:I8"/>
    <mergeCell ref="AN7:AN8"/>
    <mergeCell ref="AO7:AO8"/>
    <mergeCell ref="AP7:AP8"/>
    <mergeCell ref="AQ7:AQ8"/>
    <mergeCell ref="AA7:AD7"/>
    <mergeCell ref="AE7:AJ7"/>
    <mergeCell ref="AK7:AM7"/>
    <mergeCell ref="V7:V8"/>
    <mergeCell ref="X7:X8"/>
    <mergeCell ref="Y7:Z7"/>
    <mergeCell ref="P7:P8"/>
    <mergeCell ref="Q7:Q8"/>
    <mergeCell ref="R7:R8"/>
    <mergeCell ref="S7:S8"/>
    <mergeCell ref="B13:C13"/>
    <mergeCell ref="E13:F13"/>
    <mergeCell ref="H13:I13"/>
    <mergeCell ref="J13:J14"/>
    <mergeCell ref="K13:K14"/>
    <mergeCell ref="L13:L14"/>
    <mergeCell ref="M13:M14"/>
    <mergeCell ref="Q13:Q14"/>
    <mergeCell ref="T13:T14"/>
    <mergeCell ref="N12:N17"/>
    <mergeCell ref="O12:O17"/>
    <mergeCell ref="P12:P17"/>
    <mergeCell ref="R12:R17"/>
    <mergeCell ref="S12:S17"/>
    <mergeCell ref="AP12:AP17"/>
    <mergeCell ref="AQ12:AQ17"/>
    <mergeCell ref="U13:U14"/>
    <mergeCell ref="V13:V14"/>
    <mergeCell ref="AE12:AE17"/>
    <mergeCell ref="AF12:AF17"/>
    <mergeCell ref="AG12:AG17"/>
    <mergeCell ref="AH12:AH17"/>
    <mergeCell ref="AI12:AI17"/>
    <mergeCell ref="AJ12:AJ17"/>
    <mergeCell ref="AK12:AK17"/>
    <mergeCell ref="AL12:AL17"/>
    <mergeCell ref="AD12:AD17"/>
    <mergeCell ref="Y12:Y17"/>
    <mergeCell ref="Z12:Z17"/>
    <mergeCell ref="AB12:AB17"/>
    <mergeCell ref="AC12:AC17"/>
    <mergeCell ref="W15:W17"/>
    <mergeCell ref="X15:X17"/>
    <mergeCell ref="W12:W14"/>
    <mergeCell ref="X12:X14"/>
    <mergeCell ref="AP18:AP19"/>
    <mergeCell ref="AQ18:AQ19"/>
    <mergeCell ref="A21:Q21"/>
    <mergeCell ref="S21:U21"/>
    <mergeCell ref="M26:S26"/>
    <mergeCell ref="AC18:AC19"/>
    <mergeCell ref="AD18:AD19"/>
    <mergeCell ref="AE18:AE19"/>
    <mergeCell ref="AF18:AF19"/>
    <mergeCell ref="AG18:AG19"/>
    <mergeCell ref="AH18:AH19"/>
    <mergeCell ref="AI18:AI19"/>
    <mergeCell ref="AJ18:AJ19"/>
    <mergeCell ref="AK18:AK19"/>
    <mergeCell ref="B18:C18"/>
    <mergeCell ref="E18:F18"/>
    <mergeCell ref="H18:I18"/>
    <mergeCell ref="N18:N19"/>
    <mergeCell ref="O18:O19"/>
    <mergeCell ref="P18:P19"/>
    <mergeCell ref="R18:R19"/>
    <mergeCell ref="S18:S19"/>
    <mergeCell ref="W18:W19"/>
    <mergeCell ref="X18:X19"/>
    <mergeCell ref="M27:S27"/>
    <mergeCell ref="AL18:AL19"/>
    <mergeCell ref="AM18:AM19"/>
    <mergeCell ref="AN18:AN19"/>
    <mergeCell ref="AO18:AO19"/>
    <mergeCell ref="AM12:AM17"/>
    <mergeCell ref="AN12:AN17"/>
    <mergeCell ref="AO12:AO17"/>
    <mergeCell ref="Y18:Y19"/>
    <mergeCell ref="Z18:Z19"/>
    <mergeCell ref="AA18:AA19"/>
    <mergeCell ref="AB18:AB19"/>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BK61"/>
  <sheetViews>
    <sheetView showGridLines="0" zoomScale="60" zoomScaleNormal="60" workbookViewId="0">
      <pane ySplit="8" topLeftCell="A9" activePane="bottomLeft" state="frozen"/>
      <selection pane="bottomLeft" activeCell="A9" sqref="A9"/>
    </sheetView>
  </sheetViews>
  <sheetFormatPr baseColWidth="10" defaultColWidth="11.42578125" defaultRowHeight="27" customHeight="1" x14ac:dyDescent="0.2"/>
  <cols>
    <col min="1" max="1" width="13.140625" style="512" customWidth="1"/>
    <col min="2" max="2" width="6" style="477" customWidth="1"/>
    <col min="3" max="3" width="11.42578125" style="477" customWidth="1"/>
    <col min="4" max="4" width="12.5703125" style="477" customWidth="1"/>
    <col min="5" max="5" width="9.42578125" style="477" customWidth="1"/>
    <col min="6" max="6" width="2.5703125" style="477" customWidth="1"/>
    <col min="7" max="7" width="8.7109375" style="477" customWidth="1"/>
    <col min="8" max="8" width="8.5703125" style="477" customWidth="1"/>
    <col min="9" max="9" width="7.5703125" style="477" customWidth="1"/>
    <col min="10" max="10" width="11.5703125" style="477" customWidth="1"/>
    <col min="11" max="11" width="33.7109375" style="513" customWidth="1"/>
    <col min="12" max="12" width="28.140625" style="485" customWidth="1"/>
    <col min="13" max="13" width="13.85546875" style="485" customWidth="1"/>
    <col min="14" max="14" width="31.7109375" style="485" customWidth="1"/>
    <col min="15" max="15" width="23.140625" style="514" customWidth="1"/>
    <col min="16" max="16" width="36.5703125" style="513" customWidth="1"/>
    <col min="17" max="17" width="12.7109375" style="515" customWidth="1"/>
    <col min="18" max="18" width="35.42578125" style="519" customWidth="1"/>
    <col min="19" max="19" width="45.85546875" style="513" bestFit="1" customWidth="1"/>
    <col min="20" max="20" width="58.85546875" style="513" customWidth="1"/>
    <col min="21" max="21" width="47.5703125" style="513" customWidth="1"/>
    <col min="22" max="22" width="32" style="1194" customWidth="1"/>
    <col min="23" max="23" width="28.28515625" style="516" customWidth="1"/>
    <col min="24" max="24" width="26.5703125" style="517" customWidth="1"/>
    <col min="25" max="25" width="12" style="477" customWidth="1"/>
    <col min="26" max="26" width="10.85546875" style="477" bestFit="1" customWidth="1"/>
    <col min="27" max="27" width="10.28515625" style="477" customWidth="1"/>
    <col min="28" max="28" width="9.42578125" style="477" customWidth="1"/>
    <col min="29" max="29" width="11.7109375" style="477" customWidth="1"/>
    <col min="30" max="30" width="9.85546875" style="477" customWidth="1"/>
    <col min="31" max="31" width="7.5703125" style="477" bestFit="1" customWidth="1"/>
    <col min="32" max="32" width="8.42578125" style="477" bestFit="1" customWidth="1"/>
    <col min="33" max="35" width="4.42578125" style="477" customWidth="1"/>
    <col min="36" max="36" width="4.42578125" style="477" bestFit="1" customWidth="1"/>
    <col min="37" max="38" width="9" style="477" bestFit="1" customWidth="1"/>
    <col min="39" max="39" width="8.85546875" style="477" customWidth="1"/>
    <col min="40" max="40" width="10.85546875" style="477" bestFit="1" customWidth="1"/>
    <col min="41" max="41" width="11.5703125" style="1195" customWidth="1"/>
    <col min="42" max="42" width="13.7109375" style="518" customWidth="1"/>
    <col min="43" max="43" width="24.85546875" style="1196" customWidth="1"/>
    <col min="44" max="44" width="28.140625" style="477" customWidth="1"/>
    <col min="45" max="16384" width="11.42578125" style="477"/>
  </cols>
  <sheetData>
    <row r="1" spans="1:63" ht="27" customHeight="1" x14ac:dyDescent="0.2">
      <c r="A1" s="2511" t="s">
        <v>2351</v>
      </c>
      <c r="B1" s="2512"/>
      <c r="C1" s="2512"/>
      <c r="D1" s="2512"/>
      <c r="E1" s="2512"/>
      <c r="F1" s="2512"/>
      <c r="G1" s="2512"/>
      <c r="H1" s="2512"/>
      <c r="I1" s="2512"/>
      <c r="J1" s="2512"/>
      <c r="K1" s="2512"/>
      <c r="L1" s="2512"/>
      <c r="M1" s="2512"/>
      <c r="N1" s="2512"/>
      <c r="O1" s="2512"/>
      <c r="P1" s="2512"/>
      <c r="Q1" s="2512"/>
      <c r="R1" s="2512"/>
      <c r="S1" s="2512"/>
      <c r="T1" s="2512"/>
      <c r="U1" s="2512"/>
      <c r="V1" s="2512"/>
      <c r="W1" s="2512"/>
      <c r="X1" s="2512"/>
      <c r="Y1" s="2512"/>
      <c r="Z1" s="2512"/>
      <c r="AA1" s="2512"/>
      <c r="AB1" s="2512"/>
      <c r="AC1" s="2512"/>
      <c r="AD1" s="2512"/>
      <c r="AE1" s="2512"/>
      <c r="AF1" s="2512"/>
      <c r="AG1" s="2512"/>
      <c r="AH1" s="2512"/>
      <c r="AI1" s="2512"/>
      <c r="AJ1" s="2512"/>
      <c r="AK1" s="2512"/>
      <c r="AL1" s="2512"/>
      <c r="AM1" s="2512"/>
      <c r="AN1" s="2512"/>
      <c r="AO1" s="2512"/>
      <c r="AP1" s="1026" t="s">
        <v>0</v>
      </c>
      <c r="AQ1" s="1026" t="s">
        <v>265</v>
      </c>
      <c r="AR1" s="485"/>
      <c r="AS1" s="485"/>
      <c r="AT1" s="485"/>
      <c r="AU1" s="485"/>
      <c r="AV1" s="485"/>
      <c r="AW1" s="485"/>
      <c r="AX1" s="485"/>
      <c r="AY1" s="485"/>
      <c r="AZ1" s="485"/>
      <c r="BA1" s="485"/>
      <c r="BB1" s="485"/>
      <c r="BC1" s="485"/>
      <c r="BD1" s="485"/>
      <c r="BE1" s="485"/>
      <c r="BF1" s="485"/>
      <c r="BG1" s="485"/>
      <c r="BH1" s="485"/>
      <c r="BI1" s="485"/>
      <c r="BJ1" s="485"/>
      <c r="BK1" s="485"/>
    </row>
    <row r="2" spans="1:63" ht="21" customHeight="1" x14ac:dyDescent="0.2">
      <c r="A2" s="2513"/>
      <c r="B2" s="2514"/>
      <c r="C2" s="2514"/>
      <c r="D2" s="2514"/>
      <c r="E2" s="2514"/>
      <c r="F2" s="2514"/>
      <c r="G2" s="2514"/>
      <c r="H2" s="2514"/>
      <c r="I2" s="2514"/>
      <c r="J2" s="2514"/>
      <c r="K2" s="2514"/>
      <c r="L2" s="2514"/>
      <c r="M2" s="2514"/>
      <c r="N2" s="2514"/>
      <c r="O2" s="2514"/>
      <c r="P2" s="2514"/>
      <c r="Q2" s="2514"/>
      <c r="R2" s="2514"/>
      <c r="S2" s="2514"/>
      <c r="T2" s="2514"/>
      <c r="U2" s="2514"/>
      <c r="V2" s="2514"/>
      <c r="W2" s="2514"/>
      <c r="X2" s="2514"/>
      <c r="Y2" s="2514"/>
      <c r="Z2" s="2514"/>
      <c r="AA2" s="2514"/>
      <c r="AB2" s="2514"/>
      <c r="AC2" s="2514"/>
      <c r="AD2" s="2514"/>
      <c r="AE2" s="2514"/>
      <c r="AF2" s="2514"/>
      <c r="AG2" s="2514"/>
      <c r="AH2" s="2514"/>
      <c r="AI2" s="2514"/>
      <c r="AJ2" s="2514"/>
      <c r="AK2" s="2514"/>
      <c r="AL2" s="2514"/>
      <c r="AM2" s="2514"/>
      <c r="AN2" s="2514"/>
      <c r="AO2" s="2514"/>
      <c r="AP2" s="1027" t="s">
        <v>2</v>
      </c>
      <c r="AQ2" s="1026" t="s">
        <v>140</v>
      </c>
      <c r="AR2" s="485"/>
      <c r="AS2" s="485"/>
      <c r="AT2" s="485"/>
      <c r="AU2" s="485"/>
      <c r="AV2" s="485"/>
      <c r="AW2" s="485"/>
      <c r="AX2" s="485"/>
      <c r="AY2" s="485"/>
      <c r="AZ2" s="485"/>
      <c r="BA2" s="485"/>
      <c r="BB2" s="485"/>
      <c r="BC2" s="485"/>
      <c r="BD2" s="485"/>
      <c r="BE2" s="485"/>
      <c r="BF2" s="485"/>
      <c r="BG2" s="485"/>
      <c r="BH2" s="485"/>
      <c r="BI2" s="485"/>
      <c r="BJ2" s="485"/>
      <c r="BK2" s="485"/>
    </row>
    <row r="3" spans="1:63" ht="18" customHeight="1" x14ac:dyDescent="0.2">
      <c r="A3" s="2513"/>
      <c r="B3" s="2514"/>
      <c r="C3" s="2514"/>
      <c r="D3" s="2514"/>
      <c r="E3" s="2514"/>
      <c r="F3" s="2514"/>
      <c r="G3" s="2514"/>
      <c r="H3" s="2514"/>
      <c r="I3" s="2514"/>
      <c r="J3" s="2514"/>
      <c r="K3" s="2514"/>
      <c r="L3" s="2514"/>
      <c r="M3" s="2514"/>
      <c r="N3" s="2514"/>
      <c r="O3" s="2514"/>
      <c r="P3" s="2514"/>
      <c r="Q3" s="2514"/>
      <c r="R3" s="2514"/>
      <c r="S3" s="2514"/>
      <c r="T3" s="2514"/>
      <c r="U3" s="2514"/>
      <c r="V3" s="2514"/>
      <c r="W3" s="2514"/>
      <c r="X3" s="2514"/>
      <c r="Y3" s="2514"/>
      <c r="Z3" s="2514"/>
      <c r="AA3" s="2514"/>
      <c r="AB3" s="2514"/>
      <c r="AC3" s="2514"/>
      <c r="AD3" s="2514"/>
      <c r="AE3" s="2514"/>
      <c r="AF3" s="2514"/>
      <c r="AG3" s="2514"/>
      <c r="AH3" s="2514"/>
      <c r="AI3" s="2514"/>
      <c r="AJ3" s="2514"/>
      <c r="AK3" s="2514"/>
      <c r="AL3" s="2514"/>
      <c r="AM3" s="2514"/>
      <c r="AN3" s="2514"/>
      <c r="AO3" s="2514"/>
      <c r="AP3" s="1026" t="s">
        <v>3</v>
      </c>
      <c r="AQ3" s="1028" t="s">
        <v>4</v>
      </c>
      <c r="AR3" s="485"/>
      <c r="AS3" s="485"/>
      <c r="AT3" s="485"/>
      <c r="AU3" s="485"/>
      <c r="AV3" s="485"/>
      <c r="AW3" s="485"/>
      <c r="AX3" s="485"/>
      <c r="AY3" s="485"/>
      <c r="AZ3" s="485"/>
      <c r="BA3" s="485"/>
      <c r="BB3" s="485"/>
      <c r="BC3" s="485"/>
      <c r="BD3" s="485"/>
      <c r="BE3" s="485"/>
      <c r="BF3" s="485"/>
      <c r="BG3" s="485"/>
      <c r="BH3" s="485"/>
      <c r="BI3" s="485"/>
      <c r="BJ3" s="485"/>
      <c r="BK3" s="485"/>
    </row>
    <row r="4" spans="1:63" ht="10.5" customHeight="1" x14ac:dyDescent="0.2">
      <c r="A4" s="2515"/>
      <c r="B4" s="2367"/>
      <c r="C4" s="2367"/>
      <c r="D4" s="2367"/>
      <c r="E4" s="2367"/>
      <c r="F4" s="2367"/>
      <c r="G4" s="2367"/>
      <c r="H4" s="2367"/>
      <c r="I4" s="2367"/>
      <c r="J4" s="2367"/>
      <c r="K4" s="2367"/>
      <c r="L4" s="2367"/>
      <c r="M4" s="2367"/>
      <c r="N4" s="2367"/>
      <c r="O4" s="2367"/>
      <c r="P4" s="2367"/>
      <c r="Q4" s="2367"/>
      <c r="R4" s="2367"/>
      <c r="S4" s="2367"/>
      <c r="T4" s="2367"/>
      <c r="U4" s="2367"/>
      <c r="V4" s="2367"/>
      <c r="W4" s="2367"/>
      <c r="X4" s="2367"/>
      <c r="Y4" s="2367"/>
      <c r="Z4" s="2367"/>
      <c r="AA4" s="2367"/>
      <c r="AB4" s="2367"/>
      <c r="AC4" s="2367"/>
      <c r="AD4" s="2367"/>
      <c r="AE4" s="2367"/>
      <c r="AF4" s="2367"/>
      <c r="AG4" s="2367"/>
      <c r="AH4" s="2367"/>
      <c r="AI4" s="2367"/>
      <c r="AJ4" s="2367"/>
      <c r="AK4" s="2367"/>
      <c r="AL4" s="2367"/>
      <c r="AM4" s="2367"/>
      <c r="AN4" s="2367"/>
      <c r="AO4" s="2367"/>
      <c r="AP4" s="1026" t="s">
        <v>5</v>
      </c>
      <c r="AQ4" s="1090" t="s">
        <v>64</v>
      </c>
      <c r="AR4" s="485"/>
      <c r="AS4" s="485"/>
      <c r="AT4" s="485"/>
      <c r="AU4" s="485"/>
      <c r="AV4" s="485"/>
      <c r="AW4" s="485"/>
      <c r="AX4" s="485"/>
      <c r="AY4" s="485"/>
      <c r="AZ4" s="485"/>
      <c r="BA4" s="485"/>
      <c r="BB4" s="485"/>
      <c r="BC4" s="485"/>
      <c r="BD4" s="485"/>
      <c r="BE4" s="485"/>
      <c r="BF4" s="485"/>
      <c r="BG4" s="485"/>
      <c r="BH4" s="485"/>
      <c r="BI4" s="485"/>
      <c r="BJ4" s="485"/>
      <c r="BK4" s="485"/>
    </row>
    <row r="5" spans="1:63" ht="27" customHeight="1" x14ac:dyDescent="0.2">
      <c r="A5" s="2596" t="s">
        <v>7</v>
      </c>
      <c r="B5" s="2596"/>
      <c r="C5" s="2596"/>
      <c r="D5" s="2596"/>
      <c r="E5" s="2596"/>
      <c r="F5" s="2596"/>
      <c r="G5" s="2596"/>
      <c r="H5" s="2596"/>
      <c r="I5" s="2596"/>
      <c r="J5" s="2596"/>
      <c r="K5" s="2596"/>
      <c r="L5" s="2596"/>
      <c r="M5" s="2596"/>
      <c r="N5" s="2598" t="s">
        <v>8</v>
      </c>
      <c r="O5" s="2598"/>
      <c r="P5" s="2598"/>
      <c r="Q5" s="2598"/>
      <c r="R5" s="2598"/>
      <c r="S5" s="2598"/>
      <c r="T5" s="2598"/>
      <c r="U5" s="2598"/>
      <c r="V5" s="2598"/>
      <c r="W5" s="2598"/>
      <c r="X5" s="2598"/>
      <c r="Y5" s="2598"/>
      <c r="Z5" s="2598"/>
      <c r="AA5" s="2598"/>
      <c r="AB5" s="2598"/>
      <c r="AC5" s="2598"/>
      <c r="AD5" s="2598"/>
      <c r="AE5" s="2598"/>
      <c r="AF5" s="2598"/>
      <c r="AG5" s="2598"/>
      <c r="AH5" s="2598"/>
      <c r="AI5" s="2598"/>
      <c r="AJ5" s="2598"/>
      <c r="AK5" s="2598"/>
      <c r="AL5" s="2598"/>
      <c r="AM5" s="2598"/>
      <c r="AN5" s="2598"/>
      <c r="AO5" s="2598"/>
      <c r="AP5" s="2598"/>
      <c r="AQ5" s="2598"/>
      <c r="AR5" s="485"/>
      <c r="AS5" s="485"/>
      <c r="AT5" s="485"/>
      <c r="AU5" s="485"/>
      <c r="AV5" s="485"/>
      <c r="AW5" s="485"/>
      <c r="AX5" s="485"/>
      <c r="AY5" s="485"/>
      <c r="AZ5" s="485"/>
      <c r="BA5" s="485"/>
      <c r="BB5" s="485"/>
      <c r="BC5" s="485"/>
      <c r="BD5" s="485"/>
      <c r="BE5" s="485"/>
      <c r="BF5" s="485"/>
      <c r="BG5" s="485"/>
      <c r="BH5" s="485"/>
      <c r="BI5" s="485"/>
      <c r="BJ5" s="485"/>
      <c r="BK5" s="485"/>
    </row>
    <row r="6" spans="1:63" ht="27" customHeight="1" x14ac:dyDescent="0.2">
      <c r="A6" s="2597"/>
      <c r="B6" s="2597"/>
      <c r="C6" s="2597"/>
      <c r="D6" s="2597"/>
      <c r="E6" s="2597"/>
      <c r="F6" s="2597"/>
      <c r="G6" s="2597"/>
      <c r="H6" s="2597"/>
      <c r="I6" s="2597"/>
      <c r="J6" s="2597"/>
      <c r="K6" s="2597"/>
      <c r="L6" s="2597"/>
      <c r="M6" s="2597"/>
      <c r="N6" s="1091"/>
      <c r="O6" s="1092"/>
      <c r="P6" s="1092"/>
      <c r="Q6" s="1092"/>
      <c r="R6" s="1092"/>
      <c r="S6" s="1092"/>
      <c r="T6" s="1092"/>
      <c r="U6" s="1092"/>
      <c r="V6" s="1093"/>
      <c r="W6" s="1092"/>
      <c r="X6" s="1092"/>
      <c r="Y6" s="2629" t="s">
        <v>65</v>
      </c>
      <c r="Z6" s="2597"/>
      <c r="AA6" s="2597"/>
      <c r="AB6" s="2597"/>
      <c r="AC6" s="2597"/>
      <c r="AD6" s="2597"/>
      <c r="AE6" s="2597"/>
      <c r="AF6" s="2597"/>
      <c r="AG6" s="2597"/>
      <c r="AH6" s="2597"/>
      <c r="AI6" s="2597"/>
      <c r="AJ6" s="2597"/>
      <c r="AK6" s="2597"/>
      <c r="AL6" s="2597"/>
      <c r="AM6" s="2630"/>
      <c r="AN6" s="1094"/>
      <c r="AO6" s="1092"/>
      <c r="AP6" s="1092"/>
      <c r="AQ6" s="1095"/>
      <c r="AR6" s="485"/>
      <c r="AS6" s="485"/>
      <c r="AT6" s="485"/>
      <c r="AU6" s="485"/>
      <c r="AV6" s="485"/>
      <c r="AW6" s="485"/>
      <c r="AX6" s="485"/>
      <c r="AY6" s="485"/>
      <c r="AZ6" s="485"/>
      <c r="BA6" s="485"/>
      <c r="BB6" s="485"/>
      <c r="BC6" s="485"/>
      <c r="BD6" s="485"/>
      <c r="BE6" s="485"/>
      <c r="BF6" s="485"/>
      <c r="BG6" s="485"/>
      <c r="BH6" s="485"/>
      <c r="BI6" s="485"/>
      <c r="BJ6" s="485"/>
      <c r="BK6" s="485"/>
    </row>
    <row r="7" spans="1:63" ht="27" customHeight="1" x14ac:dyDescent="0.2">
      <c r="A7" s="2599" t="s">
        <v>9</v>
      </c>
      <c r="B7" s="2601" t="s">
        <v>10</v>
      </c>
      <c r="C7" s="2602"/>
      <c r="D7" s="2602" t="s">
        <v>9</v>
      </c>
      <c r="E7" s="2601" t="s">
        <v>11</v>
      </c>
      <c r="F7" s="2602"/>
      <c r="G7" s="2602" t="s">
        <v>9</v>
      </c>
      <c r="H7" s="2601" t="s">
        <v>12</v>
      </c>
      <c r="I7" s="2602"/>
      <c r="J7" s="2602" t="s">
        <v>9</v>
      </c>
      <c r="K7" s="2611" t="s">
        <v>13</v>
      </c>
      <c r="L7" s="2605" t="s">
        <v>14</v>
      </c>
      <c r="M7" s="2605" t="s">
        <v>15</v>
      </c>
      <c r="N7" s="2605" t="s">
        <v>16</v>
      </c>
      <c r="O7" s="2605" t="s">
        <v>66</v>
      </c>
      <c r="P7" s="2605" t="s">
        <v>8</v>
      </c>
      <c r="Q7" s="2607" t="s">
        <v>18</v>
      </c>
      <c r="R7" s="2609" t="s">
        <v>19</v>
      </c>
      <c r="S7" s="2611" t="s">
        <v>20</v>
      </c>
      <c r="T7" s="2601" t="s">
        <v>21</v>
      </c>
      <c r="U7" s="2605" t="s">
        <v>22</v>
      </c>
      <c r="V7" s="2625" t="s">
        <v>19</v>
      </c>
      <c r="W7" s="1096"/>
      <c r="X7" s="2605" t="s">
        <v>23</v>
      </c>
      <c r="Y7" s="2627" t="s">
        <v>24</v>
      </c>
      <c r="Z7" s="2627"/>
      <c r="AA7" s="2616" t="s">
        <v>25</v>
      </c>
      <c r="AB7" s="2616"/>
      <c r="AC7" s="2616"/>
      <c r="AD7" s="2616"/>
      <c r="AE7" s="2613" t="s">
        <v>26</v>
      </c>
      <c r="AF7" s="2614"/>
      <c r="AG7" s="2614"/>
      <c r="AH7" s="2614"/>
      <c r="AI7" s="2614"/>
      <c r="AJ7" s="2615"/>
      <c r="AK7" s="2616" t="s">
        <v>27</v>
      </c>
      <c r="AL7" s="2616"/>
      <c r="AM7" s="2616"/>
      <c r="AN7" s="1097" t="s">
        <v>28</v>
      </c>
      <c r="AO7" s="2617" t="s">
        <v>29</v>
      </c>
      <c r="AP7" s="2617" t="s">
        <v>30</v>
      </c>
      <c r="AQ7" s="2623" t="s">
        <v>31</v>
      </c>
      <c r="AR7" s="485"/>
      <c r="AS7" s="485"/>
      <c r="AT7" s="485"/>
      <c r="AU7" s="485"/>
      <c r="AV7" s="485"/>
      <c r="AW7" s="485"/>
      <c r="AX7" s="485"/>
      <c r="AY7" s="485"/>
      <c r="AZ7" s="485"/>
      <c r="BA7" s="485"/>
      <c r="BB7" s="485"/>
      <c r="BC7" s="485"/>
      <c r="BD7" s="485"/>
      <c r="BE7" s="485"/>
      <c r="BF7" s="485"/>
      <c r="BG7" s="485"/>
      <c r="BH7" s="485"/>
      <c r="BI7" s="485"/>
      <c r="BJ7" s="485"/>
      <c r="BK7" s="485"/>
    </row>
    <row r="8" spans="1:63" ht="103.5" customHeight="1" x14ac:dyDescent="0.2">
      <c r="A8" s="2600"/>
      <c r="B8" s="2603"/>
      <c r="C8" s="2604"/>
      <c r="D8" s="2604"/>
      <c r="E8" s="2603"/>
      <c r="F8" s="2604"/>
      <c r="G8" s="2604"/>
      <c r="H8" s="2603"/>
      <c r="I8" s="2604"/>
      <c r="J8" s="2604"/>
      <c r="K8" s="2612"/>
      <c r="L8" s="2606"/>
      <c r="M8" s="2606"/>
      <c r="N8" s="2606"/>
      <c r="O8" s="2606"/>
      <c r="P8" s="2606"/>
      <c r="Q8" s="2608"/>
      <c r="R8" s="2610"/>
      <c r="S8" s="2612"/>
      <c r="T8" s="2603"/>
      <c r="U8" s="2606"/>
      <c r="V8" s="2626"/>
      <c r="W8" s="1098" t="s">
        <v>9</v>
      </c>
      <c r="X8" s="2606"/>
      <c r="Y8" s="1099" t="s">
        <v>32</v>
      </c>
      <c r="Z8" s="1100" t="s">
        <v>33</v>
      </c>
      <c r="AA8" s="1101" t="s">
        <v>34</v>
      </c>
      <c r="AB8" s="1101" t="s">
        <v>35</v>
      </c>
      <c r="AC8" s="1101" t="s">
        <v>736</v>
      </c>
      <c r="AD8" s="1101" t="s">
        <v>37</v>
      </c>
      <c r="AE8" s="1101" t="s">
        <v>38</v>
      </c>
      <c r="AF8" s="1101" t="s">
        <v>39</v>
      </c>
      <c r="AG8" s="1101" t="s">
        <v>40</v>
      </c>
      <c r="AH8" s="1101" t="s">
        <v>41</v>
      </c>
      <c r="AI8" s="1101" t="s">
        <v>42</v>
      </c>
      <c r="AJ8" s="1101" t="s">
        <v>43</v>
      </c>
      <c r="AK8" s="1101" t="s">
        <v>44</v>
      </c>
      <c r="AL8" s="1101" t="s">
        <v>45</v>
      </c>
      <c r="AM8" s="1101" t="s">
        <v>46</v>
      </c>
      <c r="AN8" s="1101" t="s">
        <v>28</v>
      </c>
      <c r="AO8" s="2618"/>
      <c r="AP8" s="2618"/>
      <c r="AQ8" s="2624"/>
      <c r="AR8" s="485"/>
      <c r="AS8" s="485"/>
      <c r="AT8" s="485"/>
      <c r="AU8" s="485"/>
      <c r="AV8" s="485"/>
      <c r="AW8" s="485"/>
      <c r="AX8" s="485"/>
      <c r="AY8" s="485"/>
      <c r="AZ8" s="485"/>
      <c r="BA8" s="485"/>
      <c r="BB8" s="485"/>
      <c r="BC8" s="485"/>
      <c r="BD8" s="485"/>
      <c r="BE8" s="485"/>
      <c r="BF8" s="485"/>
      <c r="BG8" s="485"/>
      <c r="BH8" s="485"/>
      <c r="BI8" s="485"/>
      <c r="BJ8" s="485"/>
      <c r="BK8" s="485"/>
    </row>
    <row r="9" spans="1:63" s="1112" customFormat="1" ht="27" customHeight="1" x14ac:dyDescent="0.2">
      <c r="A9" s="1102">
        <v>1</v>
      </c>
      <c r="B9" s="1103" t="s">
        <v>298</v>
      </c>
      <c r="C9" s="1103"/>
      <c r="D9" s="1103"/>
      <c r="E9" s="1103"/>
      <c r="F9" s="1103"/>
      <c r="G9" s="1103"/>
      <c r="H9" s="1103"/>
      <c r="I9" s="1103"/>
      <c r="J9" s="1103"/>
      <c r="K9" s="1104"/>
      <c r="L9" s="1103"/>
      <c r="M9" s="1103"/>
      <c r="N9" s="1103"/>
      <c r="O9" s="1105"/>
      <c r="P9" s="1104"/>
      <c r="Q9" s="1106"/>
      <c r="R9" s="1107"/>
      <c r="S9" s="1104"/>
      <c r="T9" s="1104"/>
      <c r="U9" s="1104"/>
      <c r="V9" s="1108"/>
      <c r="W9" s="1109"/>
      <c r="X9" s="1105"/>
      <c r="Y9" s="1103"/>
      <c r="Z9" s="1103"/>
      <c r="AA9" s="1103"/>
      <c r="AB9" s="1103"/>
      <c r="AC9" s="1103"/>
      <c r="AD9" s="1103"/>
      <c r="AE9" s="1103"/>
      <c r="AF9" s="1103"/>
      <c r="AG9" s="1103"/>
      <c r="AH9" s="1103"/>
      <c r="AI9" s="1103"/>
      <c r="AJ9" s="1103"/>
      <c r="AK9" s="1103"/>
      <c r="AL9" s="1103"/>
      <c r="AM9" s="1103"/>
      <c r="AN9" s="1103"/>
      <c r="AO9" s="1110"/>
      <c r="AP9" s="1110"/>
      <c r="AQ9" s="1111"/>
      <c r="AR9" s="485"/>
      <c r="AS9" s="485"/>
      <c r="AT9" s="485"/>
      <c r="AU9" s="485"/>
      <c r="AV9" s="485"/>
      <c r="AW9" s="485"/>
      <c r="AX9" s="485"/>
      <c r="AY9" s="485"/>
      <c r="AZ9" s="485"/>
      <c r="BA9" s="485"/>
      <c r="BB9" s="485"/>
      <c r="BC9" s="485"/>
      <c r="BD9" s="485"/>
      <c r="BE9" s="485"/>
      <c r="BF9" s="485"/>
      <c r="BG9" s="485"/>
      <c r="BH9" s="485"/>
      <c r="BI9" s="485"/>
      <c r="BJ9" s="485"/>
      <c r="BK9" s="485"/>
    </row>
    <row r="10" spans="1:63" s="485" customFormat="1" ht="27" customHeight="1" x14ac:dyDescent="0.2">
      <c r="A10" s="2619"/>
      <c r="B10" s="2619"/>
      <c r="C10" s="2619"/>
      <c r="D10" s="1113">
        <v>1</v>
      </c>
      <c r="E10" s="1114" t="s">
        <v>299</v>
      </c>
      <c r="F10" s="1114"/>
      <c r="G10" s="1114"/>
      <c r="H10" s="1114"/>
      <c r="I10" s="1114"/>
      <c r="J10" s="1114"/>
      <c r="K10" s="1115"/>
      <c r="L10" s="1114"/>
      <c r="M10" s="1114"/>
      <c r="N10" s="1114"/>
      <c r="O10" s="1116"/>
      <c r="P10" s="1115"/>
      <c r="Q10" s="1117"/>
      <c r="R10" s="1118"/>
      <c r="S10" s="1115"/>
      <c r="T10" s="1115"/>
      <c r="U10" s="1115"/>
      <c r="V10" s="1119"/>
      <c r="W10" s="1113"/>
      <c r="X10" s="1116"/>
      <c r="Y10" s="1114"/>
      <c r="Z10" s="1114"/>
      <c r="AA10" s="1114"/>
      <c r="AB10" s="1114"/>
      <c r="AC10" s="1114"/>
      <c r="AD10" s="1114"/>
      <c r="AE10" s="1114"/>
      <c r="AF10" s="1114"/>
      <c r="AG10" s="1114"/>
      <c r="AH10" s="1114"/>
      <c r="AI10" s="1114"/>
      <c r="AJ10" s="1114"/>
      <c r="AK10" s="1114"/>
      <c r="AL10" s="1114"/>
      <c r="AM10" s="1114"/>
      <c r="AN10" s="1114"/>
      <c r="AO10" s="1120"/>
      <c r="AP10" s="1120"/>
      <c r="AQ10" s="1115"/>
    </row>
    <row r="11" spans="1:63" s="485" customFormat="1" ht="27" customHeight="1" x14ac:dyDescent="0.2">
      <c r="A11" s="2619"/>
      <c r="B11" s="2619"/>
      <c r="C11" s="2619"/>
      <c r="D11" s="2620"/>
      <c r="E11" s="2620"/>
      <c r="F11" s="2620"/>
      <c r="G11" s="1121">
        <v>2</v>
      </c>
      <c r="H11" s="1122" t="s">
        <v>300</v>
      </c>
      <c r="I11" s="1122"/>
      <c r="J11" s="1122"/>
      <c r="K11" s="1123"/>
      <c r="L11" s="1122"/>
      <c r="M11" s="1122"/>
      <c r="N11" s="1122"/>
      <c r="O11" s="1124"/>
      <c r="P11" s="1123"/>
      <c r="Q11" s="1125"/>
      <c r="R11" s="1126"/>
      <c r="S11" s="1123"/>
      <c r="T11" s="1123"/>
      <c r="U11" s="1123"/>
      <c r="V11" s="1127"/>
      <c r="W11" s="1128"/>
      <c r="X11" s="1124"/>
      <c r="Y11" s="1122"/>
      <c r="Z11" s="1122"/>
      <c r="AA11" s="1122"/>
      <c r="AB11" s="1122"/>
      <c r="AC11" s="1122"/>
      <c r="AD11" s="1122"/>
      <c r="AE11" s="1122"/>
      <c r="AF11" s="1122"/>
      <c r="AG11" s="1122"/>
      <c r="AH11" s="1122"/>
      <c r="AI11" s="1122"/>
      <c r="AJ11" s="1122"/>
      <c r="AK11" s="1122"/>
      <c r="AL11" s="1122"/>
      <c r="AM11" s="1122"/>
      <c r="AN11" s="1122"/>
      <c r="AO11" s="1129"/>
      <c r="AP11" s="1129"/>
      <c r="AQ11" s="1123"/>
    </row>
    <row r="12" spans="1:63" s="485" customFormat="1" ht="52.5" customHeight="1" x14ac:dyDescent="0.2">
      <c r="A12" s="2619"/>
      <c r="B12" s="2619"/>
      <c r="C12" s="2619"/>
      <c r="D12" s="2620"/>
      <c r="E12" s="2620"/>
      <c r="F12" s="2620"/>
      <c r="G12" s="2621"/>
      <c r="H12" s="2621"/>
      <c r="I12" s="2621"/>
      <c r="J12" s="2591">
        <v>9</v>
      </c>
      <c r="K12" s="2579" t="s">
        <v>1866</v>
      </c>
      <c r="L12" s="2579" t="s">
        <v>1867</v>
      </c>
      <c r="M12" s="2591">
        <v>5</v>
      </c>
      <c r="N12" s="623" t="s">
        <v>1919</v>
      </c>
      <c r="O12" s="2590" t="s">
        <v>301</v>
      </c>
      <c r="P12" s="2579" t="s">
        <v>302</v>
      </c>
      <c r="Q12" s="2632">
        <f>(V12+V13)/R12</f>
        <v>1</v>
      </c>
      <c r="R12" s="2631">
        <f>SUM(V12:V13)</f>
        <v>2004200000</v>
      </c>
      <c r="S12" s="2590" t="s">
        <v>1868</v>
      </c>
      <c r="T12" s="2074" t="s">
        <v>303</v>
      </c>
      <c r="U12" s="2395" t="s">
        <v>1869</v>
      </c>
      <c r="V12" s="1198">
        <f>2000000000</f>
        <v>2000000000</v>
      </c>
      <c r="W12" s="1199" t="s">
        <v>305</v>
      </c>
      <c r="X12" s="1063" t="s">
        <v>308</v>
      </c>
      <c r="Y12" s="2572">
        <v>294321</v>
      </c>
      <c r="Z12" s="2572">
        <v>283947</v>
      </c>
      <c r="AA12" s="2572">
        <v>135754</v>
      </c>
      <c r="AB12" s="2572">
        <v>44640</v>
      </c>
      <c r="AC12" s="2572">
        <v>308178</v>
      </c>
      <c r="AD12" s="2572">
        <v>89696</v>
      </c>
      <c r="AE12" s="2572">
        <v>2145</v>
      </c>
      <c r="AF12" s="2572">
        <v>12718</v>
      </c>
      <c r="AG12" s="2572">
        <v>26</v>
      </c>
      <c r="AH12" s="2572">
        <v>37</v>
      </c>
      <c r="AI12" s="2572"/>
      <c r="AJ12" s="2572">
        <v>0</v>
      </c>
      <c r="AK12" s="2572">
        <v>54612</v>
      </c>
      <c r="AL12" s="2572">
        <v>21944</v>
      </c>
      <c r="AM12" s="2572">
        <v>1010</v>
      </c>
      <c r="AN12" s="2572">
        <v>578268</v>
      </c>
      <c r="AO12" s="2622">
        <v>43466</v>
      </c>
      <c r="AP12" s="2622">
        <v>43830</v>
      </c>
      <c r="AQ12" s="2628" t="s">
        <v>1870</v>
      </c>
    </row>
    <row r="13" spans="1:63" s="485" customFormat="1" ht="63.75" customHeight="1" x14ac:dyDescent="0.2">
      <c r="A13" s="2619"/>
      <c r="B13" s="2619"/>
      <c r="C13" s="2619"/>
      <c r="D13" s="2620"/>
      <c r="E13" s="2620"/>
      <c r="F13" s="2620"/>
      <c r="G13" s="2621"/>
      <c r="H13" s="2621"/>
      <c r="I13" s="2621"/>
      <c r="J13" s="2591"/>
      <c r="K13" s="2579"/>
      <c r="L13" s="2579"/>
      <c r="M13" s="2591"/>
      <c r="N13" s="623" t="s">
        <v>1871</v>
      </c>
      <c r="O13" s="2590"/>
      <c r="P13" s="2579"/>
      <c r="Q13" s="2632"/>
      <c r="R13" s="2631"/>
      <c r="S13" s="2590"/>
      <c r="T13" s="2074" t="s">
        <v>307</v>
      </c>
      <c r="U13" s="2395"/>
      <c r="V13" s="1198">
        <v>4200000</v>
      </c>
      <c r="W13" s="1068">
        <v>27</v>
      </c>
      <c r="X13" s="1063" t="s">
        <v>306</v>
      </c>
      <c r="Y13" s="2572"/>
      <c r="Z13" s="2572">
        <v>283947</v>
      </c>
      <c r="AA13" s="2572">
        <v>135754</v>
      </c>
      <c r="AB13" s="2572">
        <v>44640</v>
      </c>
      <c r="AC13" s="2572">
        <v>308178</v>
      </c>
      <c r="AD13" s="2572">
        <v>89696</v>
      </c>
      <c r="AE13" s="2572">
        <v>2145</v>
      </c>
      <c r="AF13" s="2572">
        <v>12718</v>
      </c>
      <c r="AG13" s="2572">
        <v>26</v>
      </c>
      <c r="AH13" s="2572">
        <v>37</v>
      </c>
      <c r="AI13" s="2572"/>
      <c r="AJ13" s="2572"/>
      <c r="AK13" s="2572">
        <v>54612</v>
      </c>
      <c r="AL13" s="2572">
        <v>21944</v>
      </c>
      <c r="AM13" s="2572">
        <v>1010</v>
      </c>
      <c r="AN13" s="2572">
        <v>578268</v>
      </c>
      <c r="AO13" s="2622"/>
      <c r="AP13" s="2622"/>
      <c r="AQ13" s="2628"/>
    </row>
    <row r="14" spans="1:63" s="146" customFormat="1" ht="83.25" customHeight="1" x14ac:dyDescent="0.2">
      <c r="A14" s="2619"/>
      <c r="B14" s="2619"/>
      <c r="C14" s="2619"/>
      <c r="D14" s="2620"/>
      <c r="E14" s="2620"/>
      <c r="F14" s="2620"/>
      <c r="G14" s="2595"/>
      <c r="H14" s="2595"/>
      <c r="I14" s="2595"/>
      <c r="J14" s="2591">
        <v>9</v>
      </c>
      <c r="K14" s="2590" t="s">
        <v>1866</v>
      </c>
      <c r="L14" s="2590" t="s">
        <v>1867</v>
      </c>
      <c r="M14" s="2591">
        <v>5</v>
      </c>
      <c r="N14" s="2590" t="s">
        <v>1871</v>
      </c>
      <c r="O14" s="2590" t="s">
        <v>309</v>
      </c>
      <c r="P14" s="2590" t="s">
        <v>310</v>
      </c>
      <c r="Q14" s="2633">
        <f>+V14/R14</f>
        <v>1</v>
      </c>
      <c r="R14" s="2631">
        <f>SUM(V14)</f>
        <v>1105246431</v>
      </c>
      <c r="S14" s="2590" t="s">
        <v>311</v>
      </c>
      <c r="T14" s="2074" t="s">
        <v>1872</v>
      </c>
      <c r="U14" s="2395" t="s">
        <v>304</v>
      </c>
      <c r="V14" s="2594">
        <v>1105246431</v>
      </c>
      <c r="W14" s="2595">
        <v>27</v>
      </c>
      <c r="X14" s="2591" t="s">
        <v>306</v>
      </c>
      <c r="Y14" s="2572">
        <v>294321</v>
      </c>
      <c r="Z14" s="2572">
        <v>283947</v>
      </c>
      <c r="AA14" s="2572">
        <v>135754</v>
      </c>
      <c r="AB14" s="2572">
        <v>44640</v>
      </c>
      <c r="AC14" s="2572">
        <v>308178</v>
      </c>
      <c r="AD14" s="2572">
        <v>89696</v>
      </c>
      <c r="AE14" s="2572">
        <v>2145</v>
      </c>
      <c r="AF14" s="2572">
        <v>12718</v>
      </c>
      <c r="AG14" s="2572">
        <v>26</v>
      </c>
      <c r="AH14" s="2572">
        <v>37</v>
      </c>
      <c r="AI14" s="2572">
        <v>0</v>
      </c>
      <c r="AJ14" s="2572">
        <v>0</v>
      </c>
      <c r="AK14" s="2572">
        <v>54612</v>
      </c>
      <c r="AL14" s="2572">
        <v>21944</v>
      </c>
      <c r="AM14" s="2572">
        <v>1010</v>
      </c>
      <c r="AN14" s="2572">
        <v>578268</v>
      </c>
      <c r="AO14" s="2622">
        <v>43466</v>
      </c>
      <c r="AP14" s="2622">
        <v>43830</v>
      </c>
      <c r="AQ14" s="2628"/>
    </row>
    <row r="15" spans="1:63" s="485" customFormat="1" ht="49.5" customHeight="1" x14ac:dyDescent="0.2">
      <c r="A15" s="2619"/>
      <c r="B15" s="2619"/>
      <c r="C15" s="2619"/>
      <c r="D15" s="2620"/>
      <c r="E15" s="2620"/>
      <c r="F15" s="2620"/>
      <c r="G15" s="2595"/>
      <c r="H15" s="2595"/>
      <c r="I15" s="2595"/>
      <c r="J15" s="2591"/>
      <c r="K15" s="2590"/>
      <c r="L15" s="2590"/>
      <c r="M15" s="2591"/>
      <c r="N15" s="2590"/>
      <c r="O15" s="2590"/>
      <c r="P15" s="2590"/>
      <c r="Q15" s="2633"/>
      <c r="R15" s="2631"/>
      <c r="S15" s="2590"/>
      <c r="T15" s="2074" t="s">
        <v>312</v>
      </c>
      <c r="U15" s="2395"/>
      <c r="V15" s="2594"/>
      <c r="W15" s="2595"/>
      <c r="X15" s="2591"/>
      <c r="Y15" s="2572"/>
      <c r="Z15" s="2572">
        <v>283947</v>
      </c>
      <c r="AA15" s="2572">
        <v>135754</v>
      </c>
      <c r="AB15" s="2572">
        <v>44640</v>
      </c>
      <c r="AC15" s="2572">
        <v>308178</v>
      </c>
      <c r="AD15" s="2572">
        <v>89696</v>
      </c>
      <c r="AE15" s="2572">
        <v>2145</v>
      </c>
      <c r="AF15" s="2572">
        <v>12718</v>
      </c>
      <c r="AG15" s="2572">
        <v>26</v>
      </c>
      <c r="AH15" s="2572">
        <v>37</v>
      </c>
      <c r="AI15" s="2572"/>
      <c r="AJ15" s="2572"/>
      <c r="AK15" s="2572">
        <v>54612</v>
      </c>
      <c r="AL15" s="2572">
        <v>21944</v>
      </c>
      <c r="AM15" s="2572">
        <v>1010</v>
      </c>
      <c r="AN15" s="2572">
        <v>578268</v>
      </c>
      <c r="AO15" s="2622"/>
      <c r="AP15" s="2622"/>
      <c r="AQ15" s="2628"/>
    </row>
    <row r="16" spans="1:63" s="201" customFormat="1" ht="51" customHeight="1" x14ac:dyDescent="0.2">
      <c r="A16" s="2619"/>
      <c r="B16" s="2619"/>
      <c r="C16" s="2619"/>
      <c r="D16" s="2620"/>
      <c r="E16" s="2620"/>
      <c r="F16" s="2620"/>
      <c r="G16" s="2590"/>
      <c r="H16" s="2590"/>
      <c r="I16" s="2590"/>
      <c r="J16" s="2591">
        <v>10</v>
      </c>
      <c r="K16" s="2590" t="s">
        <v>313</v>
      </c>
      <c r="L16" s="2590" t="s">
        <v>314</v>
      </c>
      <c r="M16" s="2591">
        <v>5</v>
      </c>
      <c r="N16" s="2590" t="s">
        <v>315</v>
      </c>
      <c r="O16" s="2590" t="s">
        <v>316</v>
      </c>
      <c r="P16" s="2590" t="s">
        <v>317</v>
      </c>
      <c r="Q16" s="2640">
        <f>V16/R16</f>
        <v>1</v>
      </c>
      <c r="R16" s="2631">
        <f>+V16</f>
        <v>80000000</v>
      </c>
      <c r="S16" s="2590" t="s">
        <v>318</v>
      </c>
      <c r="T16" s="2059" t="s">
        <v>319</v>
      </c>
      <c r="U16" s="2590" t="s">
        <v>320</v>
      </c>
      <c r="V16" s="2594">
        <v>80000000</v>
      </c>
      <c r="W16" s="2595">
        <v>27</v>
      </c>
      <c r="X16" s="2590" t="s">
        <v>306</v>
      </c>
      <c r="Y16" s="2572">
        <v>294321</v>
      </c>
      <c r="Z16" s="2572">
        <v>283947</v>
      </c>
      <c r="AA16" s="2572">
        <v>135754</v>
      </c>
      <c r="AB16" s="2572">
        <v>44640</v>
      </c>
      <c r="AC16" s="2572">
        <v>308178</v>
      </c>
      <c r="AD16" s="2572">
        <v>89696</v>
      </c>
      <c r="AE16" s="2572">
        <v>2145</v>
      </c>
      <c r="AF16" s="2572">
        <v>12718</v>
      </c>
      <c r="AG16" s="2572">
        <v>26</v>
      </c>
      <c r="AH16" s="2572">
        <v>37</v>
      </c>
      <c r="AI16" s="2572">
        <v>0</v>
      </c>
      <c r="AJ16" s="2572">
        <v>0</v>
      </c>
      <c r="AK16" s="2572">
        <v>54612</v>
      </c>
      <c r="AL16" s="2572">
        <v>21944</v>
      </c>
      <c r="AM16" s="2572">
        <v>1010</v>
      </c>
      <c r="AN16" s="2572">
        <v>578268</v>
      </c>
      <c r="AO16" s="2622">
        <v>43466</v>
      </c>
      <c r="AP16" s="2622">
        <v>43830</v>
      </c>
      <c r="AQ16" s="2628"/>
    </row>
    <row r="17" spans="1:47" s="201" customFormat="1" ht="51" customHeight="1" x14ac:dyDescent="0.2">
      <c r="A17" s="2619"/>
      <c r="B17" s="2619"/>
      <c r="C17" s="2619"/>
      <c r="D17" s="2620"/>
      <c r="E17" s="2620"/>
      <c r="F17" s="2620"/>
      <c r="G17" s="2590"/>
      <c r="H17" s="2590"/>
      <c r="I17" s="2590"/>
      <c r="J17" s="2591"/>
      <c r="K17" s="2590"/>
      <c r="L17" s="2590"/>
      <c r="M17" s="2591"/>
      <c r="N17" s="2590"/>
      <c r="O17" s="2590"/>
      <c r="P17" s="2590"/>
      <c r="Q17" s="2591"/>
      <c r="R17" s="2631"/>
      <c r="S17" s="2590"/>
      <c r="T17" s="2059" t="s">
        <v>321</v>
      </c>
      <c r="U17" s="2590"/>
      <c r="V17" s="2594"/>
      <c r="W17" s="2595"/>
      <c r="X17" s="2590"/>
      <c r="Y17" s="2572"/>
      <c r="Z17" s="2572"/>
      <c r="AA17" s="2572"/>
      <c r="AB17" s="2572"/>
      <c r="AC17" s="2572"/>
      <c r="AD17" s="2572"/>
      <c r="AE17" s="2572"/>
      <c r="AF17" s="2572"/>
      <c r="AG17" s="2572"/>
      <c r="AH17" s="2572"/>
      <c r="AI17" s="2572"/>
      <c r="AJ17" s="2572"/>
      <c r="AK17" s="2572"/>
      <c r="AL17" s="2572"/>
      <c r="AM17" s="2572"/>
      <c r="AN17" s="2572"/>
      <c r="AO17" s="2622"/>
      <c r="AP17" s="2622"/>
      <c r="AQ17" s="2628"/>
    </row>
    <row r="18" spans="1:47" s="201" customFormat="1" ht="402" customHeight="1" x14ac:dyDescent="0.2">
      <c r="A18" s="2619"/>
      <c r="B18" s="2619"/>
      <c r="C18" s="2619"/>
      <c r="D18" s="2620"/>
      <c r="E18" s="2620"/>
      <c r="F18" s="2620"/>
      <c r="G18" s="2591"/>
      <c r="H18" s="2591"/>
      <c r="I18" s="2591"/>
      <c r="J18" s="1063">
        <v>11</v>
      </c>
      <c r="K18" s="2059" t="s">
        <v>322</v>
      </c>
      <c r="L18" s="2059" t="s">
        <v>323</v>
      </c>
      <c r="M18" s="1063">
        <v>1</v>
      </c>
      <c r="N18" s="1064" t="s">
        <v>324</v>
      </c>
      <c r="O18" s="1064" t="s">
        <v>325</v>
      </c>
      <c r="P18" s="1064" t="s">
        <v>326</v>
      </c>
      <c r="Q18" s="1130">
        <f>+V18/R18</f>
        <v>1</v>
      </c>
      <c r="R18" s="1200">
        <f>SUM(V18)</f>
        <v>230000000</v>
      </c>
      <c r="S18" s="1064" t="s">
        <v>1873</v>
      </c>
      <c r="T18" s="2059" t="s">
        <v>327</v>
      </c>
      <c r="U18" s="2059" t="s">
        <v>1874</v>
      </c>
      <c r="V18" s="1131">
        <v>230000000</v>
      </c>
      <c r="W18" s="1068">
        <v>27</v>
      </c>
      <c r="X18" s="1064" t="s">
        <v>306</v>
      </c>
      <c r="Y18" s="1953">
        <v>294321</v>
      </c>
      <c r="Z18" s="1953">
        <v>283947</v>
      </c>
      <c r="AA18" s="1953">
        <v>135754</v>
      </c>
      <c r="AB18" s="1953">
        <v>44640</v>
      </c>
      <c r="AC18" s="1953">
        <v>308178</v>
      </c>
      <c r="AD18" s="1953">
        <v>89696</v>
      </c>
      <c r="AE18" s="1953">
        <v>2145</v>
      </c>
      <c r="AF18" s="1953">
        <v>12718</v>
      </c>
      <c r="AG18" s="1953">
        <v>26</v>
      </c>
      <c r="AH18" s="1953">
        <v>37</v>
      </c>
      <c r="AI18" s="1953">
        <v>0</v>
      </c>
      <c r="AJ18" s="1953"/>
      <c r="AK18" s="1953">
        <v>54612</v>
      </c>
      <c r="AL18" s="1953">
        <v>21944</v>
      </c>
      <c r="AM18" s="1953">
        <v>1010</v>
      </c>
      <c r="AN18" s="1953">
        <v>578268</v>
      </c>
      <c r="AO18" s="1132">
        <v>43466</v>
      </c>
      <c r="AP18" s="1132">
        <v>43830</v>
      </c>
      <c r="AQ18" s="2628"/>
    </row>
    <row r="19" spans="1:47" s="1133" customFormat="1" ht="66.75" customHeight="1" x14ac:dyDescent="0.2">
      <c r="A19" s="2619"/>
      <c r="B19" s="2619"/>
      <c r="C19" s="2619"/>
      <c r="D19" s="2620"/>
      <c r="E19" s="2620"/>
      <c r="F19" s="2620"/>
      <c r="G19" s="2591"/>
      <c r="H19" s="2591"/>
      <c r="I19" s="2591"/>
      <c r="J19" s="2591">
        <v>12</v>
      </c>
      <c r="K19" s="2590" t="s">
        <v>328</v>
      </c>
      <c r="L19" s="2590" t="s">
        <v>329</v>
      </c>
      <c r="M19" s="2591">
        <v>3</v>
      </c>
      <c r="N19" s="2590" t="s">
        <v>330</v>
      </c>
      <c r="O19" s="2590" t="s">
        <v>331</v>
      </c>
      <c r="P19" s="2590" t="s">
        <v>332</v>
      </c>
      <c r="Q19" s="2592">
        <f>(+V19+V20)/R19</f>
        <v>1</v>
      </c>
      <c r="R19" s="2577">
        <f>SUM(V19:V20)</f>
        <v>1190000000</v>
      </c>
      <c r="S19" s="2590" t="s">
        <v>1875</v>
      </c>
      <c r="T19" s="2059" t="s">
        <v>333</v>
      </c>
      <c r="U19" s="2059" t="s">
        <v>334</v>
      </c>
      <c r="V19" s="1131">
        <v>440000000</v>
      </c>
      <c r="W19" s="1243">
        <v>27</v>
      </c>
      <c r="X19" s="623" t="s">
        <v>306</v>
      </c>
      <c r="Y19" s="2572">
        <v>294321</v>
      </c>
      <c r="Z19" s="2572">
        <v>283947</v>
      </c>
      <c r="AA19" s="2572">
        <v>135754</v>
      </c>
      <c r="AB19" s="2572">
        <v>44640</v>
      </c>
      <c r="AC19" s="2572">
        <v>308178</v>
      </c>
      <c r="AD19" s="2572">
        <v>89696</v>
      </c>
      <c r="AE19" s="2572">
        <v>2145</v>
      </c>
      <c r="AF19" s="2572">
        <v>12718</v>
      </c>
      <c r="AG19" s="2572">
        <v>26</v>
      </c>
      <c r="AH19" s="2572">
        <v>37</v>
      </c>
      <c r="AI19" s="2572">
        <v>0</v>
      </c>
      <c r="AJ19" s="2572">
        <v>0</v>
      </c>
      <c r="AK19" s="2572">
        <v>54612</v>
      </c>
      <c r="AL19" s="2572">
        <v>21944</v>
      </c>
      <c r="AM19" s="2572">
        <v>1010</v>
      </c>
      <c r="AN19" s="2572">
        <v>578268</v>
      </c>
      <c r="AO19" s="2622">
        <v>43466</v>
      </c>
      <c r="AP19" s="2622">
        <v>43830</v>
      </c>
      <c r="AQ19" s="2628"/>
    </row>
    <row r="20" spans="1:47" s="806" customFormat="1" ht="66.75" customHeight="1" x14ac:dyDescent="0.2">
      <c r="A20" s="2619"/>
      <c r="B20" s="2619"/>
      <c r="C20" s="2619"/>
      <c r="D20" s="2620"/>
      <c r="E20" s="2620"/>
      <c r="F20" s="2620"/>
      <c r="G20" s="2591"/>
      <c r="H20" s="2591"/>
      <c r="I20" s="2591"/>
      <c r="J20" s="2591"/>
      <c r="K20" s="2590"/>
      <c r="L20" s="2590"/>
      <c r="M20" s="2591"/>
      <c r="N20" s="2590"/>
      <c r="O20" s="2590"/>
      <c r="P20" s="2590"/>
      <c r="Q20" s="2593"/>
      <c r="R20" s="2578"/>
      <c r="S20" s="2590"/>
      <c r="T20" s="2059" t="s">
        <v>1876</v>
      </c>
      <c r="U20" s="2059" t="s">
        <v>335</v>
      </c>
      <c r="V20" s="1134">
        <v>750000000</v>
      </c>
      <c r="W20" s="1243">
        <v>27</v>
      </c>
      <c r="X20" s="623" t="s">
        <v>306</v>
      </c>
      <c r="Y20" s="2572"/>
      <c r="Z20" s="2572"/>
      <c r="AA20" s="2572"/>
      <c r="AB20" s="2572"/>
      <c r="AC20" s="2572"/>
      <c r="AD20" s="2572"/>
      <c r="AE20" s="2572"/>
      <c r="AF20" s="2572"/>
      <c r="AG20" s="2572"/>
      <c r="AH20" s="2572"/>
      <c r="AI20" s="2572"/>
      <c r="AJ20" s="2572"/>
      <c r="AK20" s="2572"/>
      <c r="AL20" s="2572"/>
      <c r="AM20" s="2572"/>
      <c r="AN20" s="2572"/>
      <c r="AO20" s="2622"/>
      <c r="AP20" s="2622"/>
      <c r="AQ20" s="2628"/>
    </row>
    <row r="21" spans="1:47" ht="27" customHeight="1" x14ac:dyDescent="0.2">
      <c r="A21" s="366" t="s">
        <v>336</v>
      </c>
      <c r="B21" s="1135" t="s">
        <v>337</v>
      </c>
      <c r="C21" s="1135"/>
      <c r="D21" s="1135"/>
      <c r="E21" s="1135"/>
      <c r="F21" s="1136"/>
      <c r="G21" s="368"/>
      <c r="H21" s="367"/>
      <c r="I21" s="367"/>
      <c r="J21" s="1137"/>
      <c r="K21" s="1137"/>
      <c r="L21" s="1137"/>
      <c r="M21" s="1138"/>
      <c r="N21" s="1137"/>
      <c r="O21" s="1137"/>
      <c r="P21" s="1137"/>
      <c r="Q21" s="1137"/>
      <c r="R21" s="1139"/>
      <c r="S21" s="1137"/>
      <c r="T21" s="367"/>
      <c r="U21" s="1137"/>
      <c r="V21" s="1140"/>
      <c r="W21" s="1141"/>
      <c r="X21" s="1142"/>
      <c r="Y21" s="1143"/>
      <c r="Z21" s="1144"/>
      <c r="AA21" s="1144"/>
      <c r="AB21" s="1144"/>
      <c r="AC21" s="1144"/>
      <c r="AD21" s="1144"/>
      <c r="AE21" s="1144"/>
      <c r="AF21" s="1144"/>
      <c r="AG21" s="1144"/>
      <c r="AH21" s="1144"/>
      <c r="AI21" s="1144"/>
      <c r="AJ21" s="1144"/>
      <c r="AK21" s="1144"/>
      <c r="AL21" s="369"/>
      <c r="AM21" s="369"/>
      <c r="AN21" s="1145"/>
      <c r="AO21" s="1146"/>
      <c r="AP21" s="1146"/>
      <c r="AQ21" s="1147"/>
      <c r="AR21" s="520"/>
      <c r="AS21" s="520"/>
      <c r="AT21" s="520"/>
      <c r="AU21" s="520"/>
    </row>
    <row r="22" spans="1:47" ht="27" customHeight="1" x14ac:dyDescent="0.2">
      <c r="A22" s="2562" t="s">
        <v>338</v>
      </c>
      <c r="B22" s="2562"/>
      <c r="C22" s="2562"/>
      <c r="D22" s="1148" t="s">
        <v>339</v>
      </c>
      <c r="E22" s="2583" t="s">
        <v>340</v>
      </c>
      <c r="F22" s="2583"/>
      <c r="G22" s="2583"/>
      <c r="H22" s="2583"/>
      <c r="I22" s="2583"/>
      <c r="J22" s="2583"/>
      <c r="K22" s="2583"/>
      <c r="L22" s="2583"/>
      <c r="M22" s="371"/>
      <c r="N22" s="370"/>
      <c r="O22" s="370"/>
      <c r="P22" s="370"/>
      <c r="Q22" s="370"/>
      <c r="R22" s="1149"/>
      <c r="S22" s="370"/>
      <c r="T22" s="370"/>
      <c r="U22" s="370"/>
      <c r="V22" s="1150"/>
      <c r="W22" s="1151"/>
      <c r="X22" s="1152"/>
      <c r="Y22" s="1153"/>
      <c r="Z22" s="372"/>
      <c r="AA22" s="372"/>
      <c r="AB22" s="372"/>
      <c r="AC22" s="372"/>
      <c r="AD22" s="372"/>
      <c r="AE22" s="372"/>
      <c r="AF22" s="372"/>
      <c r="AG22" s="372"/>
      <c r="AH22" s="372"/>
      <c r="AI22" s="372"/>
      <c r="AJ22" s="372"/>
      <c r="AK22" s="372"/>
      <c r="AL22" s="373"/>
      <c r="AM22" s="373"/>
      <c r="AN22" s="374"/>
      <c r="AO22" s="375"/>
      <c r="AP22" s="375"/>
      <c r="AQ22" s="1154"/>
      <c r="AR22" s="520"/>
      <c r="AS22" s="520"/>
      <c r="AT22" s="520"/>
      <c r="AU22" s="520"/>
    </row>
    <row r="23" spans="1:47" ht="27" customHeight="1" thickBot="1" x14ac:dyDescent="0.25">
      <c r="A23" s="2562"/>
      <c r="B23" s="2562"/>
      <c r="C23" s="2562"/>
      <c r="D23" s="2562" t="s">
        <v>338</v>
      </c>
      <c r="E23" s="2562"/>
      <c r="F23" s="2562"/>
      <c r="G23" s="804" t="s">
        <v>341</v>
      </c>
      <c r="H23" s="379" t="s">
        <v>342</v>
      </c>
      <c r="I23" s="379"/>
      <c r="J23" s="379"/>
      <c r="K23" s="377"/>
      <c r="L23" s="377"/>
      <c r="M23" s="376"/>
      <c r="N23" s="377"/>
      <c r="O23" s="377"/>
      <c r="P23" s="377"/>
      <c r="Q23" s="377"/>
      <c r="R23" s="1155"/>
      <c r="S23" s="377"/>
      <c r="T23" s="377"/>
      <c r="U23" s="378"/>
      <c r="V23" s="1156"/>
      <c r="W23" s="1157"/>
      <c r="X23" s="1840"/>
      <c r="Y23" s="1158"/>
      <c r="Z23" s="379"/>
      <c r="AA23" s="379"/>
      <c r="AB23" s="379"/>
      <c r="AC23" s="379"/>
      <c r="AD23" s="379"/>
      <c r="AE23" s="379"/>
      <c r="AF23" s="379"/>
      <c r="AG23" s="379"/>
      <c r="AH23" s="379"/>
      <c r="AI23" s="379"/>
      <c r="AJ23" s="379"/>
      <c r="AK23" s="379"/>
      <c r="AL23" s="380"/>
      <c r="AM23" s="380"/>
      <c r="AN23" s="381"/>
      <c r="AO23" s="382"/>
      <c r="AP23" s="382"/>
      <c r="AQ23" s="1159"/>
      <c r="AR23" s="520"/>
      <c r="AS23" s="520"/>
      <c r="AT23" s="520"/>
      <c r="AU23" s="520"/>
    </row>
    <row r="24" spans="1:47" ht="45" customHeight="1" thickBot="1" x14ac:dyDescent="0.25">
      <c r="A24" s="2562"/>
      <c r="B24" s="2562"/>
      <c r="C24" s="2562"/>
      <c r="D24" s="2562"/>
      <c r="E24" s="2562"/>
      <c r="F24" s="2562"/>
      <c r="G24" s="2584" t="s">
        <v>338</v>
      </c>
      <c r="H24" s="2585"/>
      <c r="I24" s="2586"/>
      <c r="J24" s="2573">
        <v>54</v>
      </c>
      <c r="K24" s="2546" t="s">
        <v>343</v>
      </c>
      <c r="L24" s="2546" t="s">
        <v>344</v>
      </c>
      <c r="M24" s="2548">
        <v>130</v>
      </c>
      <c r="N24" s="1079"/>
      <c r="O24" s="2548" t="s">
        <v>345</v>
      </c>
      <c r="P24" s="2546" t="s">
        <v>1877</v>
      </c>
      <c r="Q24" s="2575">
        <f>SUM(V24:V27)/R24</f>
        <v>0.68133923819176723</v>
      </c>
      <c r="R24" s="2486">
        <f>SUM(V24:V31)</f>
        <v>4079573502</v>
      </c>
      <c r="S24" s="2579" t="s">
        <v>346</v>
      </c>
      <c r="T24" s="2580" t="s">
        <v>347</v>
      </c>
      <c r="U24" s="1160" t="s">
        <v>1878</v>
      </c>
      <c r="V24" s="1905">
        <v>266273502</v>
      </c>
      <c r="W24" s="1842">
        <v>23</v>
      </c>
      <c r="X24" s="1841" t="s">
        <v>2252</v>
      </c>
      <c r="Y24" s="2581">
        <v>294321</v>
      </c>
      <c r="Z24" s="2570">
        <v>283947</v>
      </c>
      <c r="AA24" s="2570">
        <v>135912</v>
      </c>
      <c r="AB24" s="2570">
        <v>44640</v>
      </c>
      <c r="AC24" s="2570">
        <v>308178</v>
      </c>
      <c r="AD24" s="2570">
        <v>89696</v>
      </c>
      <c r="AE24" s="2570">
        <v>2145</v>
      </c>
      <c r="AF24" s="2570">
        <v>12718</v>
      </c>
      <c r="AG24" s="2570">
        <v>26</v>
      </c>
      <c r="AH24" s="2570">
        <v>37</v>
      </c>
      <c r="AI24" s="2570">
        <v>0</v>
      </c>
      <c r="AJ24" s="2570">
        <v>0</v>
      </c>
      <c r="AK24" s="2570">
        <v>54612</v>
      </c>
      <c r="AL24" s="2570">
        <v>21944</v>
      </c>
      <c r="AM24" s="2570">
        <v>1010</v>
      </c>
      <c r="AN24" s="2570">
        <f>SUM(Y24:Z31)</f>
        <v>578268</v>
      </c>
      <c r="AO24" s="2539">
        <v>43466</v>
      </c>
      <c r="AP24" s="2539">
        <v>43830</v>
      </c>
      <c r="AQ24" s="2486" t="s">
        <v>1870</v>
      </c>
      <c r="AR24" s="520"/>
      <c r="AS24" s="520"/>
      <c r="AT24" s="520"/>
      <c r="AU24" s="520"/>
    </row>
    <row r="25" spans="1:47" ht="45" customHeight="1" thickBot="1" x14ac:dyDescent="0.25">
      <c r="A25" s="2562"/>
      <c r="B25" s="2562"/>
      <c r="C25" s="2562"/>
      <c r="D25" s="2562"/>
      <c r="E25" s="2562"/>
      <c r="F25" s="2562"/>
      <c r="G25" s="2587"/>
      <c r="H25" s="2588"/>
      <c r="I25" s="2589"/>
      <c r="J25" s="2574"/>
      <c r="K25" s="2554"/>
      <c r="L25" s="2554"/>
      <c r="M25" s="2555"/>
      <c r="N25" s="1161"/>
      <c r="O25" s="2555"/>
      <c r="P25" s="2554"/>
      <c r="Q25" s="2576"/>
      <c r="R25" s="2487"/>
      <c r="S25" s="2579"/>
      <c r="T25" s="2565"/>
      <c r="U25" s="1162" t="s">
        <v>1879</v>
      </c>
      <c r="V25" s="1165">
        <v>193300000</v>
      </c>
      <c r="W25" s="1842">
        <v>23</v>
      </c>
      <c r="X25" s="1841" t="s">
        <v>2252</v>
      </c>
      <c r="Y25" s="2582"/>
      <c r="Z25" s="2571"/>
      <c r="AA25" s="2571"/>
      <c r="AB25" s="2571"/>
      <c r="AC25" s="2571"/>
      <c r="AD25" s="2571"/>
      <c r="AE25" s="2571"/>
      <c r="AF25" s="2571"/>
      <c r="AG25" s="2571"/>
      <c r="AH25" s="2571"/>
      <c r="AI25" s="2571"/>
      <c r="AJ25" s="2571"/>
      <c r="AK25" s="2571"/>
      <c r="AL25" s="2571"/>
      <c r="AM25" s="2571"/>
      <c r="AN25" s="2571"/>
      <c r="AO25" s="2540"/>
      <c r="AP25" s="2540"/>
      <c r="AQ25" s="2487"/>
      <c r="AR25" s="2144"/>
      <c r="AS25" s="520"/>
      <c r="AT25" s="520"/>
      <c r="AU25" s="520"/>
    </row>
    <row r="26" spans="1:47" ht="45" customHeight="1" thickBot="1" x14ac:dyDescent="0.25">
      <c r="A26" s="2562"/>
      <c r="B26" s="2562"/>
      <c r="C26" s="2562"/>
      <c r="D26" s="2562"/>
      <c r="E26" s="2562"/>
      <c r="F26" s="2562"/>
      <c r="G26" s="2587"/>
      <c r="H26" s="2588"/>
      <c r="I26" s="2589"/>
      <c r="J26" s="2574"/>
      <c r="K26" s="2554"/>
      <c r="L26" s="2554"/>
      <c r="M26" s="2555"/>
      <c r="N26" s="1161"/>
      <c r="O26" s="2555"/>
      <c r="P26" s="2554"/>
      <c r="Q26" s="2576"/>
      <c r="R26" s="2487"/>
      <c r="S26" s="2579"/>
      <c r="T26" s="2565"/>
      <c r="U26" s="1162" t="s">
        <v>1880</v>
      </c>
      <c r="V26" s="1165">
        <v>2000000000</v>
      </c>
      <c r="W26" s="1842">
        <v>46</v>
      </c>
      <c r="X26" s="1841" t="s">
        <v>1892</v>
      </c>
      <c r="Y26" s="2582"/>
      <c r="Z26" s="2571"/>
      <c r="AA26" s="2571"/>
      <c r="AB26" s="2571"/>
      <c r="AC26" s="2571"/>
      <c r="AD26" s="2571"/>
      <c r="AE26" s="2571"/>
      <c r="AF26" s="2571"/>
      <c r="AG26" s="2571"/>
      <c r="AH26" s="2571"/>
      <c r="AI26" s="2571"/>
      <c r="AJ26" s="2571"/>
      <c r="AK26" s="2571"/>
      <c r="AL26" s="2571"/>
      <c r="AM26" s="2571"/>
      <c r="AN26" s="2571"/>
      <c r="AO26" s="2540"/>
      <c r="AP26" s="2540"/>
      <c r="AQ26" s="2487"/>
      <c r="AR26" s="520"/>
      <c r="AS26" s="520"/>
      <c r="AT26" s="520"/>
      <c r="AU26" s="520"/>
    </row>
    <row r="27" spans="1:47" ht="56.25" customHeight="1" thickBot="1" x14ac:dyDescent="0.25">
      <c r="A27" s="2562"/>
      <c r="B27" s="2562"/>
      <c r="C27" s="2562"/>
      <c r="D27" s="2562"/>
      <c r="E27" s="2562"/>
      <c r="F27" s="2562"/>
      <c r="G27" s="2587"/>
      <c r="H27" s="2588"/>
      <c r="I27" s="2589"/>
      <c r="J27" s="2574"/>
      <c r="K27" s="2554"/>
      <c r="L27" s="2554"/>
      <c r="M27" s="2555"/>
      <c r="N27" s="1161"/>
      <c r="O27" s="2555"/>
      <c r="P27" s="2554"/>
      <c r="Q27" s="2576"/>
      <c r="R27" s="2487"/>
      <c r="S27" s="2579"/>
      <c r="T27" s="2565"/>
      <c r="U27" s="1163" t="s">
        <v>1881</v>
      </c>
      <c r="V27" s="1906">
        <v>320000000</v>
      </c>
      <c r="W27" s="1842">
        <v>46</v>
      </c>
      <c r="X27" s="1841" t="s">
        <v>1892</v>
      </c>
      <c r="Y27" s="2582"/>
      <c r="Z27" s="2571"/>
      <c r="AA27" s="2571"/>
      <c r="AB27" s="2571"/>
      <c r="AC27" s="2571"/>
      <c r="AD27" s="2571"/>
      <c r="AE27" s="2571"/>
      <c r="AF27" s="2571"/>
      <c r="AG27" s="2571"/>
      <c r="AH27" s="2571"/>
      <c r="AI27" s="2571"/>
      <c r="AJ27" s="2571"/>
      <c r="AK27" s="2571"/>
      <c r="AL27" s="2571"/>
      <c r="AM27" s="2571"/>
      <c r="AN27" s="2571"/>
      <c r="AO27" s="2540"/>
      <c r="AP27" s="2540"/>
      <c r="AQ27" s="2487"/>
      <c r="AR27" s="520"/>
      <c r="AS27" s="520"/>
      <c r="AT27" s="520"/>
      <c r="AU27" s="520"/>
    </row>
    <row r="28" spans="1:47" ht="45" customHeight="1" x14ac:dyDescent="0.2">
      <c r="A28" s="2562"/>
      <c r="B28" s="2562"/>
      <c r="C28" s="2562"/>
      <c r="D28" s="2562"/>
      <c r="E28" s="2562"/>
      <c r="F28" s="2562"/>
      <c r="G28" s="2587"/>
      <c r="H28" s="2588"/>
      <c r="I28" s="2589"/>
      <c r="J28" s="2573">
        <v>55</v>
      </c>
      <c r="K28" s="2546" t="s">
        <v>349</v>
      </c>
      <c r="L28" s="2546" t="s">
        <v>350</v>
      </c>
      <c r="M28" s="2548">
        <v>12</v>
      </c>
      <c r="N28" s="1161" t="s">
        <v>348</v>
      </c>
      <c r="O28" s="2555"/>
      <c r="P28" s="2554"/>
      <c r="Q28" s="2575">
        <f>SUM(V28:V31)/R24</f>
        <v>0.31866076180823277</v>
      </c>
      <c r="R28" s="2487"/>
      <c r="S28" s="2579"/>
      <c r="T28" s="2546" t="s">
        <v>352</v>
      </c>
      <c r="U28" s="2638" t="s">
        <v>1882</v>
      </c>
      <c r="V28" s="1164">
        <v>51500000</v>
      </c>
      <c r="W28" s="1842">
        <v>23</v>
      </c>
      <c r="X28" s="1841" t="s">
        <v>2253</v>
      </c>
      <c r="Y28" s="2582"/>
      <c r="Z28" s="2571"/>
      <c r="AA28" s="2571"/>
      <c r="AB28" s="2571"/>
      <c r="AC28" s="2571"/>
      <c r="AD28" s="2571"/>
      <c r="AE28" s="2571"/>
      <c r="AF28" s="2571"/>
      <c r="AG28" s="2571"/>
      <c r="AH28" s="2571"/>
      <c r="AI28" s="2571"/>
      <c r="AJ28" s="2571"/>
      <c r="AK28" s="2571"/>
      <c r="AL28" s="2571"/>
      <c r="AM28" s="2571"/>
      <c r="AN28" s="2571"/>
      <c r="AO28" s="2540"/>
      <c r="AP28" s="2540"/>
      <c r="AQ28" s="2487"/>
      <c r="AR28" s="520"/>
      <c r="AS28" s="520"/>
      <c r="AT28" s="520"/>
      <c r="AU28" s="520"/>
    </row>
    <row r="29" spans="1:47" ht="45" customHeight="1" thickBot="1" x14ac:dyDescent="0.25">
      <c r="A29" s="2562"/>
      <c r="B29" s="2562"/>
      <c r="C29" s="2562"/>
      <c r="D29" s="2562"/>
      <c r="E29" s="2562"/>
      <c r="F29" s="2562"/>
      <c r="G29" s="2587"/>
      <c r="H29" s="2588"/>
      <c r="I29" s="2589"/>
      <c r="J29" s="2574"/>
      <c r="K29" s="2554"/>
      <c r="L29" s="2554"/>
      <c r="M29" s="2555"/>
      <c r="N29" s="1161"/>
      <c r="O29" s="2555"/>
      <c r="P29" s="2554"/>
      <c r="Q29" s="2576"/>
      <c r="R29" s="2487"/>
      <c r="S29" s="2579"/>
      <c r="T29" s="2554"/>
      <c r="U29" s="2639"/>
      <c r="V29" s="1164">
        <v>100000000</v>
      </c>
      <c r="W29" s="1843">
        <v>46</v>
      </c>
      <c r="X29" s="1841" t="s">
        <v>1904</v>
      </c>
      <c r="Y29" s="2582"/>
      <c r="Z29" s="2571"/>
      <c r="AA29" s="2571"/>
      <c r="AB29" s="2571"/>
      <c r="AC29" s="2571"/>
      <c r="AD29" s="2571"/>
      <c r="AE29" s="2571"/>
      <c r="AF29" s="2571"/>
      <c r="AG29" s="2571"/>
      <c r="AH29" s="2571"/>
      <c r="AI29" s="2571"/>
      <c r="AJ29" s="2571"/>
      <c r="AK29" s="2571"/>
      <c r="AL29" s="2571"/>
      <c r="AM29" s="2571"/>
      <c r="AN29" s="2571"/>
      <c r="AO29" s="2540"/>
      <c r="AP29" s="2540"/>
      <c r="AQ29" s="2487"/>
      <c r="AR29" s="520"/>
      <c r="AS29" s="520"/>
      <c r="AT29" s="520"/>
      <c r="AU29" s="520"/>
    </row>
    <row r="30" spans="1:47" ht="45" customHeight="1" x14ac:dyDescent="0.2">
      <c r="A30" s="2562"/>
      <c r="B30" s="2562"/>
      <c r="C30" s="2562"/>
      <c r="D30" s="2562"/>
      <c r="E30" s="2562"/>
      <c r="F30" s="2562"/>
      <c r="G30" s="2587"/>
      <c r="H30" s="2588"/>
      <c r="I30" s="2589"/>
      <c r="J30" s="2574"/>
      <c r="K30" s="2554"/>
      <c r="L30" s="2554"/>
      <c r="M30" s="2555"/>
      <c r="N30" s="1161" t="s">
        <v>351</v>
      </c>
      <c r="O30" s="2555"/>
      <c r="P30" s="2554"/>
      <c r="Q30" s="2576"/>
      <c r="R30" s="2487"/>
      <c r="S30" s="2579"/>
      <c r="T30" s="2554"/>
      <c r="U30" s="805" t="s">
        <v>1883</v>
      </c>
      <c r="V30" s="1165">
        <v>448500000</v>
      </c>
      <c r="W30" s="1842">
        <v>23</v>
      </c>
      <c r="X30" s="1841" t="s">
        <v>2253</v>
      </c>
      <c r="Y30" s="2582"/>
      <c r="Z30" s="2571"/>
      <c r="AA30" s="2571"/>
      <c r="AB30" s="2571"/>
      <c r="AC30" s="2571"/>
      <c r="AD30" s="2571"/>
      <c r="AE30" s="2571"/>
      <c r="AF30" s="2571"/>
      <c r="AG30" s="2571"/>
      <c r="AH30" s="2571"/>
      <c r="AI30" s="2571"/>
      <c r="AJ30" s="2571"/>
      <c r="AK30" s="2571"/>
      <c r="AL30" s="2571"/>
      <c r="AM30" s="2571"/>
      <c r="AN30" s="2571"/>
      <c r="AO30" s="2540"/>
      <c r="AP30" s="2540"/>
      <c r="AQ30" s="2487"/>
      <c r="AR30" s="520"/>
      <c r="AS30" s="520"/>
      <c r="AT30" s="520"/>
      <c r="AU30" s="520"/>
    </row>
    <row r="31" spans="1:47" ht="45" customHeight="1" x14ac:dyDescent="0.2">
      <c r="A31" s="2562"/>
      <c r="B31" s="2562"/>
      <c r="C31" s="2562"/>
      <c r="D31" s="2562"/>
      <c r="E31" s="2562"/>
      <c r="F31" s="2562"/>
      <c r="G31" s="2587"/>
      <c r="H31" s="2588"/>
      <c r="I31" s="2589"/>
      <c r="J31" s="2574"/>
      <c r="K31" s="2554"/>
      <c r="L31" s="2554"/>
      <c r="M31" s="2555"/>
      <c r="N31" s="1161"/>
      <c r="O31" s="2555"/>
      <c r="P31" s="2554"/>
      <c r="Q31" s="2576"/>
      <c r="R31" s="2487"/>
      <c r="S31" s="2579"/>
      <c r="T31" s="2554"/>
      <c r="U31" s="805" t="s">
        <v>1884</v>
      </c>
      <c r="V31" s="1165">
        <v>700000000</v>
      </c>
      <c r="W31" s="1843">
        <v>46</v>
      </c>
      <c r="X31" s="1841" t="s">
        <v>1904</v>
      </c>
      <c r="Y31" s="2582"/>
      <c r="Z31" s="2571"/>
      <c r="AA31" s="2571"/>
      <c r="AB31" s="2571"/>
      <c r="AC31" s="2571"/>
      <c r="AD31" s="2571"/>
      <c r="AE31" s="2571"/>
      <c r="AF31" s="2571"/>
      <c r="AG31" s="2571"/>
      <c r="AH31" s="2571"/>
      <c r="AI31" s="2571"/>
      <c r="AJ31" s="2571"/>
      <c r="AK31" s="2571"/>
      <c r="AL31" s="2571"/>
      <c r="AM31" s="2571"/>
      <c r="AN31" s="2571"/>
      <c r="AO31" s="2540"/>
      <c r="AP31" s="2540"/>
      <c r="AQ31" s="2487"/>
      <c r="AR31" s="520"/>
      <c r="AS31" s="520"/>
      <c r="AT31" s="520"/>
      <c r="AU31" s="520"/>
    </row>
    <row r="32" spans="1:47" ht="27" customHeight="1" x14ac:dyDescent="0.2">
      <c r="A32" s="1166"/>
      <c r="B32" s="1167"/>
      <c r="C32" s="385"/>
      <c r="D32" s="2584"/>
      <c r="E32" s="2585"/>
      <c r="F32" s="2585"/>
      <c r="G32" s="1067" t="s">
        <v>353</v>
      </c>
      <c r="H32" s="383" t="s">
        <v>354</v>
      </c>
      <c r="I32" s="379"/>
      <c r="J32" s="379"/>
      <c r="K32" s="379"/>
      <c r="L32" s="379"/>
      <c r="M32" s="379"/>
      <c r="N32" s="379"/>
      <c r="O32" s="379"/>
      <c r="P32" s="379"/>
      <c r="Q32" s="379"/>
      <c r="R32" s="379"/>
      <c r="S32" s="379"/>
      <c r="T32" s="379"/>
      <c r="U32" s="384"/>
      <c r="V32" s="1168"/>
      <c r="W32" s="384"/>
      <c r="X32" s="1909"/>
      <c r="Y32" s="379"/>
      <c r="Z32" s="379"/>
      <c r="AA32" s="379"/>
      <c r="AB32" s="379"/>
      <c r="AC32" s="379"/>
      <c r="AD32" s="379"/>
      <c r="AE32" s="379"/>
      <c r="AF32" s="379"/>
      <c r="AG32" s="379"/>
      <c r="AH32" s="379"/>
      <c r="AI32" s="379"/>
      <c r="AJ32" s="379"/>
      <c r="AK32" s="379"/>
      <c r="AL32" s="379"/>
      <c r="AM32" s="379"/>
      <c r="AN32" s="379"/>
      <c r="AO32" s="1169"/>
      <c r="AP32" s="379"/>
      <c r="AQ32" s="388"/>
      <c r="AR32" s="520"/>
      <c r="AS32" s="520"/>
      <c r="AT32" s="520"/>
      <c r="AU32" s="520"/>
    </row>
    <row r="33" spans="1:47" ht="49.5" customHeight="1" x14ac:dyDescent="0.2">
      <c r="A33" s="1166"/>
      <c r="B33" s="1167"/>
      <c r="C33" s="385"/>
      <c r="D33" s="2587"/>
      <c r="E33" s="2588"/>
      <c r="F33" s="2588"/>
      <c r="G33" s="2562"/>
      <c r="H33" s="2562"/>
      <c r="I33" s="2562"/>
      <c r="J33" s="2563">
        <v>57</v>
      </c>
      <c r="K33" s="2546" t="s">
        <v>355</v>
      </c>
      <c r="L33" s="2546" t="s">
        <v>356</v>
      </c>
      <c r="M33" s="2548">
        <v>12</v>
      </c>
      <c r="N33" s="2335" t="s">
        <v>364</v>
      </c>
      <c r="O33" s="2548" t="s">
        <v>357</v>
      </c>
      <c r="P33" s="2546" t="s">
        <v>1885</v>
      </c>
      <c r="Q33" s="2550">
        <f>SUM(V33:V36)/R33</f>
        <v>0.1471162761440597</v>
      </c>
      <c r="R33" s="2486">
        <f>SUM(V33:V49)</f>
        <v>19032564400</v>
      </c>
      <c r="S33" s="2546" t="s">
        <v>358</v>
      </c>
      <c r="T33" s="2580" t="s">
        <v>359</v>
      </c>
      <c r="U33" s="2061" t="s">
        <v>1886</v>
      </c>
      <c r="V33" s="1910">
        <v>174840000</v>
      </c>
      <c r="W33" s="1199" t="s">
        <v>305</v>
      </c>
      <c r="X33" s="1173" t="s">
        <v>1887</v>
      </c>
      <c r="Y33" s="2556">
        <v>294321</v>
      </c>
      <c r="Z33" s="2556">
        <v>283947</v>
      </c>
      <c r="AA33" s="2556">
        <v>135754</v>
      </c>
      <c r="AB33" s="2556">
        <v>44640</v>
      </c>
      <c r="AC33" s="2556">
        <v>308178</v>
      </c>
      <c r="AD33" s="2556">
        <v>89696</v>
      </c>
      <c r="AE33" s="2556">
        <v>2145</v>
      </c>
      <c r="AF33" s="2556">
        <v>12178</v>
      </c>
      <c r="AG33" s="2556">
        <v>26</v>
      </c>
      <c r="AH33" s="2556">
        <v>37</v>
      </c>
      <c r="AI33" s="2556">
        <v>0</v>
      </c>
      <c r="AJ33" s="2556">
        <v>0</v>
      </c>
      <c r="AK33" s="2559">
        <v>54612</v>
      </c>
      <c r="AL33" s="2559">
        <v>21944</v>
      </c>
      <c r="AM33" s="2536">
        <v>1010</v>
      </c>
      <c r="AN33" s="2536">
        <v>578268</v>
      </c>
      <c r="AO33" s="2539">
        <v>43466</v>
      </c>
      <c r="AP33" s="2539">
        <v>43830</v>
      </c>
      <c r="AQ33" s="2536" t="s">
        <v>1870</v>
      </c>
      <c r="AR33" s="520"/>
      <c r="AS33" s="520"/>
      <c r="AT33" s="520"/>
      <c r="AU33" s="520"/>
    </row>
    <row r="34" spans="1:47" ht="40.5" customHeight="1" x14ac:dyDescent="0.2">
      <c r="A34" s="1166"/>
      <c r="B34" s="1167"/>
      <c r="C34" s="385"/>
      <c r="D34" s="2587"/>
      <c r="E34" s="2588"/>
      <c r="F34" s="2588"/>
      <c r="G34" s="2562"/>
      <c r="H34" s="2562"/>
      <c r="I34" s="2562"/>
      <c r="J34" s="2564"/>
      <c r="K34" s="2554"/>
      <c r="L34" s="2554"/>
      <c r="M34" s="2555"/>
      <c r="N34" s="2335"/>
      <c r="O34" s="2555"/>
      <c r="P34" s="2554"/>
      <c r="Q34" s="2566"/>
      <c r="R34" s="2487"/>
      <c r="S34" s="2554"/>
      <c r="T34" s="2565"/>
      <c r="U34" s="2061" t="s">
        <v>1888</v>
      </c>
      <c r="V34" s="1910">
        <v>1025160000</v>
      </c>
      <c r="W34" s="1199" t="s">
        <v>305</v>
      </c>
      <c r="X34" s="1173" t="s">
        <v>1887</v>
      </c>
      <c r="Y34" s="2557"/>
      <c r="Z34" s="2557"/>
      <c r="AA34" s="2557"/>
      <c r="AB34" s="2557"/>
      <c r="AC34" s="2557"/>
      <c r="AD34" s="2557"/>
      <c r="AE34" s="2557"/>
      <c r="AF34" s="2557"/>
      <c r="AG34" s="2557"/>
      <c r="AH34" s="2557"/>
      <c r="AI34" s="2557"/>
      <c r="AJ34" s="2557"/>
      <c r="AK34" s="2560"/>
      <c r="AL34" s="2560"/>
      <c r="AM34" s="2537"/>
      <c r="AN34" s="2537"/>
      <c r="AO34" s="2540"/>
      <c r="AP34" s="2540"/>
      <c r="AQ34" s="2537"/>
      <c r="AR34" s="520"/>
      <c r="AS34" s="520"/>
      <c r="AT34" s="520"/>
      <c r="AU34" s="520"/>
    </row>
    <row r="35" spans="1:47" ht="46.5" customHeight="1" x14ac:dyDescent="0.2">
      <c r="A35" s="1166"/>
      <c r="B35" s="1167"/>
      <c r="C35" s="385"/>
      <c r="D35" s="2587"/>
      <c r="E35" s="2588"/>
      <c r="F35" s="2588"/>
      <c r="G35" s="2562"/>
      <c r="H35" s="2562"/>
      <c r="I35" s="2562"/>
      <c r="J35" s="2564"/>
      <c r="K35" s="2554"/>
      <c r="L35" s="2554"/>
      <c r="M35" s="2555"/>
      <c r="N35" s="2335"/>
      <c r="O35" s="2555"/>
      <c r="P35" s="2554"/>
      <c r="Q35" s="2566"/>
      <c r="R35" s="2487"/>
      <c r="S35" s="2554"/>
      <c r="T35" s="2565"/>
      <c r="U35" s="2061" t="s">
        <v>1889</v>
      </c>
      <c r="V35" s="1910">
        <v>1500000000</v>
      </c>
      <c r="W35" s="1199" t="s">
        <v>305</v>
      </c>
      <c r="X35" s="1173" t="s">
        <v>1887</v>
      </c>
      <c r="Y35" s="2557"/>
      <c r="Z35" s="2557"/>
      <c r="AA35" s="2557"/>
      <c r="AB35" s="2557"/>
      <c r="AC35" s="2557"/>
      <c r="AD35" s="2557"/>
      <c r="AE35" s="2557"/>
      <c r="AF35" s="2557"/>
      <c r="AG35" s="2557"/>
      <c r="AH35" s="2557"/>
      <c r="AI35" s="2557"/>
      <c r="AJ35" s="2557"/>
      <c r="AK35" s="2560"/>
      <c r="AL35" s="2560"/>
      <c r="AM35" s="2537"/>
      <c r="AN35" s="2537"/>
      <c r="AO35" s="2540"/>
      <c r="AP35" s="2540"/>
      <c r="AQ35" s="2537"/>
      <c r="AR35" s="520"/>
      <c r="AS35" s="520"/>
      <c r="AT35" s="520"/>
      <c r="AU35" s="520"/>
    </row>
    <row r="36" spans="1:47" ht="48.75" customHeight="1" x14ac:dyDescent="0.2">
      <c r="A36" s="1166"/>
      <c r="B36" s="1167"/>
      <c r="C36" s="385"/>
      <c r="D36" s="2587"/>
      <c r="E36" s="2588"/>
      <c r="F36" s="2588"/>
      <c r="G36" s="2562"/>
      <c r="H36" s="2562"/>
      <c r="I36" s="2562"/>
      <c r="J36" s="2564"/>
      <c r="K36" s="2554"/>
      <c r="L36" s="2554"/>
      <c r="M36" s="2555"/>
      <c r="N36" s="2335"/>
      <c r="O36" s="2555"/>
      <c r="P36" s="2554"/>
      <c r="Q36" s="2566"/>
      <c r="R36" s="2487"/>
      <c r="S36" s="2554"/>
      <c r="T36" s="2565"/>
      <c r="U36" s="2061" t="s">
        <v>1890</v>
      </c>
      <c r="V36" s="1910">
        <v>100000000</v>
      </c>
      <c r="W36" s="1199" t="s">
        <v>305</v>
      </c>
      <c r="X36" s="1173" t="s">
        <v>1887</v>
      </c>
      <c r="Y36" s="2557"/>
      <c r="Z36" s="2557"/>
      <c r="AA36" s="2557"/>
      <c r="AB36" s="2557"/>
      <c r="AC36" s="2557"/>
      <c r="AD36" s="2557"/>
      <c r="AE36" s="2557"/>
      <c r="AF36" s="2557"/>
      <c r="AG36" s="2557"/>
      <c r="AH36" s="2557"/>
      <c r="AI36" s="2557"/>
      <c r="AJ36" s="2557"/>
      <c r="AK36" s="2560"/>
      <c r="AL36" s="2560"/>
      <c r="AM36" s="2537"/>
      <c r="AN36" s="2537"/>
      <c r="AO36" s="2540"/>
      <c r="AP36" s="2540"/>
      <c r="AQ36" s="2537"/>
      <c r="AR36" s="520"/>
      <c r="AS36" s="520"/>
      <c r="AT36" s="520"/>
      <c r="AU36" s="520"/>
    </row>
    <row r="37" spans="1:47" s="1192" customFormat="1" ht="27" customHeight="1" x14ac:dyDescent="0.2">
      <c r="A37" s="2036"/>
      <c r="B37" s="2037"/>
      <c r="C37" s="2038"/>
      <c r="D37" s="2587"/>
      <c r="E37" s="2588"/>
      <c r="F37" s="2588"/>
      <c r="G37" s="2562"/>
      <c r="H37" s="2562"/>
      <c r="I37" s="2562"/>
      <c r="J37" s="2563">
        <v>58</v>
      </c>
      <c r="K37" s="2275" t="s">
        <v>360</v>
      </c>
      <c r="L37" s="2275" t="s">
        <v>361</v>
      </c>
      <c r="M37" s="2634">
        <v>1</v>
      </c>
      <c r="N37" s="1161"/>
      <c r="O37" s="2555"/>
      <c r="P37" s="2565"/>
      <c r="Q37" s="2541">
        <f>SUM(V37:V41)/R33</f>
        <v>0.39980053019024592</v>
      </c>
      <c r="R37" s="2637"/>
      <c r="S37" s="2554"/>
      <c r="T37" s="2565"/>
      <c r="U37" s="805" t="s">
        <v>1891</v>
      </c>
      <c r="V37" s="1911">
        <v>4181825364</v>
      </c>
      <c r="W37" s="1912">
        <v>46</v>
      </c>
      <c r="X37" s="1175" t="s">
        <v>1892</v>
      </c>
      <c r="Y37" s="2557"/>
      <c r="Z37" s="2557"/>
      <c r="AA37" s="2557"/>
      <c r="AB37" s="2557"/>
      <c r="AC37" s="2557"/>
      <c r="AD37" s="2557"/>
      <c r="AE37" s="2557"/>
      <c r="AF37" s="2557"/>
      <c r="AG37" s="2557"/>
      <c r="AH37" s="2557"/>
      <c r="AI37" s="2557"/>
      <c r="AJ37" s="2557"/>
      <c r="AK37" s="2560"/>
      <c r="AL37" s="2560"/>
      <c r="AM37" s="2537"/>
      <c r="AN37" s="2537"/>
      <c r="AO37" s="2540"/>
      <c r="AP37" s="2540"/>
      <c r="AQ37" s="2537"/>
      <c r="AR37" s="2039"/>
      <c r="AS37" s="2039"/>
      <c r="AT37" s="2039"/>
      <c r="AU37" s="2039"/>
    </row>
    <row r="38" spans="1:47" s="1192" customFormat="1" ht="45.75" customHeight="1" x14ac:dyDescent="0.2">
      <c r="A38" s="2036"/>
      <c r="B38" s="2037"/>
      <c r="C38" s="2038"/>
      <c r="D38" s="2587"/>
      <c r="E38" s="2588"/>
      <c r="F38" s="2588"/>
      <c r="G38" s="2562"/>
      <c r="H38" s="2562"/>
      <c r="I38" s="2562"/>
      <c r="J38" s="2564"/>
      <c r="K38" s="2569"/>
      <c r="L38" s="2569"/>
      <c r="M38" s="2635"/>
      <c r="N38" s="1161"/>
      <c r="O38" s="2555"/>
      <c r="P38" s="2565"/>
      <c r="Q38" s="2542"/>
      <c r="R38" s="2637"/>
      <c r="S38" s="2554"/>
      <c r="T38" s="2565"/>
      <c r="U38" s="805" t="s">
        <v>1893</v>
      </c>
      <c r="V38" s="1911">
        <v>800000000</v>
      </c>
      <c r="W38" s="1912">
        <v>46</v>
      </c>
      <c r="X38" s="1175" t="s">
        <v>1892</v>
      </c>
      <c r="Y38" s="2557"/>
      <c r="Z38" s="2557"/>
      <c r="AA38" s="2557"/>
      <c r="AB38" s="2557"/>
      <c r="AC38" s="2557"/>
      <c r="AD38" s="2557"/>
      <c r="AE38" s="2557"/>
      <c r="AF38" s="2557"/>
      <c r="AG38" s="2557"/>
      <c r="AH38" s="2557"/>
      <c r="AI38" s="2557"/>
      <c r="AJ38" s="2557"/>
      <c r="AK38" s="2560"/>
      <c r="AL38" s="2560"/>
      <c r="AM38" s="2537"/>
      <c r="AN38" s="2537"/>
      <c r="AO38" s="2540"/>
      <c r="AP38" s="2540"/>
      <c r="AQ38" s="2537"/>
      <c r="AR38" s="2039"/>
      <c r="AS38" s="2039"/>
      <c r="AT38" s="2039"/>
      <c r="AU38" s="2039"/>
    </row>
    <row r="39" spans="1:47" s="1192" customFormat="1" ht="45.75" customHeight="1" x14ac:dyDescent="0.2">
      <c r="A39" s="2036"/>
      <c r="B39" s="2037"/>
      <c r="C39" s="2038"/>
      <c r="D39" s="2587"/>
      <c r="E39" s="2588"/>
      <c r="F39" s="2588"/>
      <c r="G39" s="2562"/>
      <c r="H39" s="2562"/>
      <c r="I39" s="2562"/>
      <c r="J39" s="2564"/>
      <c r="K39" s="2569"/>
      <c r="L39" s="2569"/>
      <c r="M39" s="2635"/>
      <c r="N39" s="1161" t="s">
        <v>1894</v>
      </c>
      <c r="O39" s="2555"/>
      <c r="P39" s="2565"/>
      <c r="Q39" s="2542"/>
      <c r="R39" s="2637"/>
      <c r="S39" s="2554"/>
      <c r="T39" s="2565"/>
      <c r="U39" s="805" t="s">
        <v>1895</v>
      </c>
      <c r="V39" s="1911">
        <v>225000000</v>
      </c>
      <c r="W39" s="1907" t="s">
        <v>305</v>
      </c>
      <c r="X39" s="1366" t="s">
        <v>2254</v>
      </c>
      <c r="Y39" s="2557"/>
      <c r="Z39" s="2557"/>
      <c r="AA39" s="2557"/>
      <c r="AB39" s="2557"/>
      <c r="AC39" s="2557"/>
      <c r="AD39" s="2557"/>
      <c r="AE39" s="2557"/>
      <c r="AF39" s="2557"/>
      <c r="AG39" s="2557"/>
      <c r="AH39" s="2557"/>
      <c r="AI39" s="2557"/>
      <c r="AJ39" s="2557"/>
      <c r="AK39" s="2560"/>
      <c r="AL39" s="2560"/>
      <c r="AM39" s="2537"/>
      <c r="AN39" s="2537"/>
      <c r="AO39" s="2540"/>
      <c r="AP39" s="2540"/>
      <c r="AQ39" s="2537"/>
      <c r="AR39" s="2039"/>
      <c r="AS39" s="2039"/>
      <c r="AT39" s="2039"/>
      <c r="AU39" s="2039"/>
    </row>
    <row r="40" spans="1:47" s="1192" customFormat="1" ht="39" customHeight="1" x14ac:dyDescent="0.2">
      <c r="A40" s="2036"/>
      <c r="B40" s="2037"/>
      <c r="C40" s="2038"/>
      <c r="D40" s="2587"/>
      <c r="E40" s="2588"/>
      <c r="F40" s="2588"/>
      <c r="G40" s="2562"/>
      <c r="H40" s="2562"/>
      <c r="I40" s="2562"/>
      <c r="J40" s="2564"/>
      <c r="K40" s="2569"/>
      <c r="L40" s="2569"/>
      <c r="M40" s="2635"/>
      <c r="N40" s="1161"/>
      <c r="O40" s="2555"/>
      <c r="P40" s="2565"/>
      <c r="Q40" s="2542"/>
      <c r="R40" s="2637"/>
      <c r="S40" s="2554"/>
      <c r="T40" s="2565"/>
      <c r="U40" s="805" t="s">
        <v>1896</v>
      </c>
      <c r="V40" s="1911">
        <v>383410000</v>
      </c>
      <c r="W40" s="1907" t="s">
        <v>305</v>
      </c>
      <c r="X40" s="1175" t="s">
        <v>2254</v>
      </c>
      <c r="Y40" s="2557"/>
      <c r="Z40" s="2557"/>
      <c r="AA40" s="2557"/>
      <c r="AB40" s="2557"/>
      <c r="AC40" s="2557"/>
      <c r="AD40" s="2557"/>
      <c r="AE40" s="2557"/>
      <c r="AF40" s="2557"/>
      <c r="AG40" s="2557"/>
      <c r="AH40" s="2557"/>
      <c r="AI40" s="2557"/>
      <c r="AJ40" s="2557"/>
      <c r="AK40" s="2560"/>
      <c r="AL40" s="2560"/>
      <c r="AM40" s="2537"/>
      <c r="AN40" s="2537"/>
      <c r="AO40" s="2540"/>
      <c r="AP40" s="2540"/>
      <c r="AQ40" s="2537"/>
      <c r="AR40" s="2039"/>
      <c r="AS40" s="2039"/>
      <c r="AT40" s="2039"/>
      <c r="AU40" s="2039"/>
    </row>
    <row r="41" spans="1:47" s="1192" customFormat="1" ht="45" customHeight="1" x14ac:dyDescent="0.2">
      <c r="A41" s="2036"/>
      <c r="B41" s="2037"/>
      <c r="C41" s="2038"/>
      <c r="D41" s="2587"/>
      <c r="E41" s="2588"/>
      <c r="F41" s="2588"/>
      <c r="G41" s="2562"/>
      <c r="H41" s="2562"/>
      <c r="I41" s="2562"/>
      <c r="J41" s="2564"/>
      <c r="K41" s="2569"/>
      <c r="L41" s="2569"/>
      <c r="M41" s="2635"/>
      <c r="N41" s="1161"/>
      <c r="O41" s="2555"/>
      <c r="P41" s="2565"/>
      <c r="Q41" s="2543"/>
      <c r="R41" s="2637"/>
      <c r="S41" s="2554"/>
      <c r="T41" s="2565"/>
      <c r="U41" s="2567" t="s">
        <v>1897</v>
      </c>
      <c r="V41" s="1911">
        <v>2018993974</v>
      </c>
      <c r="W41" s="1907" t="s">
        <v>305</v>
      </c>
      <c r="X41" s="1175" t="s">
        <v>2254</v>
      </c>
      <c r="Y41" s="2557"/>
      <c r="Z41" s="2557"/>
      <c r="AA41" s="2557"/>
      <c r="AB41" s="2557"/>
      <c r="AC41" s="2557"/>
      <c r="AD41" s="2557"/>
      <c r="AE41" s="2557"/>
      <c r="AF41" s="2557"/>
      <c r="AG41" s="2557"/>
      <c r="AH41" s="2557"/>
      <c r="AI41" s="2557"/>
      <c r="AJ41" s="2557"/>
      <c r="AK41" s="2560"/>
      <c r="AL41" s="2560"/>
      <c r="AM41" s="2537"/>
      <c r="AN41" s="2537"/>
      <c r="AO41" s="2540"/>
      <c r="AP41" s="2540"/>
      <c r="AQ41" s="2537"/>
      <c r="AR41" s="2039"/>
      <c r="AS41" s="2039"/>
      <c r="AT41" s="2039"/>
      <c r="AU41" s="2039"/>
    </row>
    <row r="42" spans="1:47" s="1192" customFormat="1" ht="45" customHeight="1" x14ac:dyDescent="0.2">
      <c r="A42" s="2036"/>
      <c r="B42" s="2037"/>
      <c r="C42" s="2038"/>
      <c r="D42" s="2587"/>
      <c r="E42" s="2588"/>
      <c r="F42" s="2588"/>
      <c r="G42" s="2562"/>
      <c r="H42" s="2562"/>
      <c r="I42" s="2562"/>
      <c r="J42" s="2568"/>
      <c r="K42" s="2276"/>
      <c r="L42" s="2276"/>
      <c r="M42" s="2636"/>
      <c r="N42" s="1161"/>
      <c r="O42" s="2555"/>
      <c r="P42" s="2565"/>
      <c r="Q42" s="2040"/>
      <c r="R42" s="2637"/>
      <c r="S42" s="2554"/>
      <c r="T42" s="2565"/>
      <c r="U42" s="2567"/>
      <c r="V42" s="1911">
        <v>600000000</v>
      </c>
      <c r="W42" s="1912">
        <v>46</v>
      </c>
      <c r="X42" s="1175" t="s">
        <v>1892</v>
      </c>
      <c r="Y42" s="2557"/>
      <c r="Z42" s="2557"/>
      <c r="AA42" s="2557"/>
      <c r="AB42" s="2557"/>
      <c r="AC42" s="2557"/>
      <c r="AD42" s="2557"/>
      <c r="AE42" s="2557"/>
      <c r="AF42" s="2557"/>
      <c r="AG42" s="2557"/>
      <c r="AH42" s="2557"/>
      <c r="AI42" s="2557"/>
      <c r="AJ42" s="2557"/>
      <c r="AK42" s="2560"/>
      <c r="AL42" s="2560"/>
      <c r="AM42" s="2537"/>
      <c r="AN42" s="2537"/>
      <c r="AO42" s="2540"/>
      <c r="AP42" s="2540"/>
      <c r="AQ42" s="2537"/>
      <c r="AR42" s="2039"/>
      <c r="AS42" s="2039"/>
      <c r="AT42" s="2039"/>
      <c r="AU42" s="2039"/>
    </row>
    <row r="43" spans="1:47" ht="90" x14ac:dyDescent="0.2">
      <c r="A43" s="1166"/>
      <c r="B43" s="1167"/>
      <c r="C43" s="385"/>
      <c r="D43" s="2587"/>
      <c r="E43" s="2588"/>
      <c r="F43" s="2588"/>
      <c r="G43" s="2562"/>
      <c r="H43" s="2562"/>
      <c r="I43" s="2562"/>
      <c r="J43" s="1170">
        <v>59</v>
      </c>
      <c r="K43" s="2055" t="s">
        <v>362</v>
      </c>
      <c r="L43" s="2060" t="s">
        <v>363</v>
      </c>
      <c r="M43" s="1065">
        <v>12</v>
      </c>
      <c r="N43" s="805" t="s">
        <v>364</v>
      </c>
      <c r="O43" s="2555"/>
      <c r="P43" s="2554"/>
      <c r="Q43" s="1172">
        <f>+V43/R33</f>
        <v>5.254152719430704E-3</v>
      </c>
      <c r="R43" s="2487"/>
      <c r="S43" s="2554"/>
      <c r="T43" s="2565"/>
      <c r="U43" s="805" t="s">
        <v>1898</v>
      </c>
      <c r="V43" s="1913">
        <v>100000000</v>
      </c>
      <c r="W43" s="1907" t="s">
        <v>305</v>
      </c>
      <c r="X43" s="1175" t="s">
        <v>2254</v>
      </c>
      <c r="Y43" s="2557"/>
      <c r="Z43" s="2557"/>
      <c r="AA43" s="2557"/>
      <c r="AB43" s="2557"/>
      <c r="AC43" s="2557"/>
      <c r="AD43" s="2557"/>
      <c r="AE43" s="2557"/>
      <c r="AF43" s="2557"/>
      <c r="AG43" s="2557"/>
      <c r="AH43" s="2557"/>
      <c r="AI43" s="2557"/>
      <c r="AJ43" s="2557"/>
      <c r="AK43" s="2560"/>
      <c r="AL43" s="2560"/>
      <c r="AM43" s="2537"/>
      <c r="AN43" s="2537"/>
      <c r="AO43" s="2540"/>
      <c r="AP43" s="2540"/>
      <c r="AQ43" s="2537"/>
      <c r="AR43" s="520"/>
      <c r="AS43" s="520"/>
      <c r="AT43" s="520"/>
      <c r="AU43" s="520"/>
    </row>
    <row r="44" spans="1:47" ht="45" x14ac:dyDescent="0.2">
      <c r="A44" s="1166"/>
      <c r="B44" s="1167"/>
      <c r="C44" s="385"/>
      <c r="D44" s="2587"/>
      <c r="E44" s="2588"/>
      <c r="F44" s="2588"/>
      <c r="G44" s="2562"/>
      <c r="H44" s="2562"/>
      <c r="I44" s="2562"/>
      <c r="J44" s="2544">
        <v>60</v>
      </c>
      <c r="K44" s="2275" t="s">
        <v>365</v>
      </c>
      <c r="L44" s="2546" t="s">
        <v>366</v>
      </c>
      <c r="M44" s="2548">
        <v>12</v>
      </c>
      <c r="N44" s="2335" t="s">
        <v>1899</v>
      </c>
      <c r="O44" s="2555"/>
      <c r="P44" s="2554"/>
      <c r="Q44" s="2550">
        <f>SUM(V44:V45)/R33</f>
        <v>0.20457162971690773</v>
      </c>
      <c r="R44" s="2487"/>
      <c r="S44" s="2554"/>
      <c r="T44" s="2565"/>
      <c r="U44" s="805" t="s">
        <v>1900</v>
      </c>
      <c r="V44" s="1913">
        <v>224581000</v>
      </c>
      <c r="W44" s="1912">
        <v>20</v>
      </c>
      <c r="X44" s="1175" t="s">
        <v>1901</v>
      </c>
      <c r="Y44" s="2557"/>
      <c r="Z44" s="2557"/>
      <c r="AA44" s="2557"/>
      <c r="AB44" s="2557"/>
      <c r="AC44" s="2557"/>
      <c r="AD44" s="2557"/>
      <c r="AE44" s="2557"/>
      <c r="AF44" s="2557"/>
      <c r="AG44" s="2557"/>
      <c r="AH44" s="2557"/>
      <c r="AI44" s="2557"/>
      <c r="AJ44" s="2557"/>
      <c r="AK44" s="2560"/>
      <c r="AL44" s="2560"/>
      <c r="AM44" s="2537"/>
      <c r="AN44" s="2537"/>
      <c r="AO44" s="2540"/>
      <c r="AP44" s="2540"/>
      <c r="AQ44" s="2537"/>
    </row>
    <row r="45" spans="1:47" ht="45" x14ac:dyDescent="0.2">
      <c r="A45" s="1166"/>
      <c r="B45" s="1167"/>
      <c r="C45" s="385"/>
      <c r="D45" s="2587"/>
      <c r="E45" s="2588"/>
      <c r="F45" s="2588"/>
      <c r="G45" s="2562"/>
      <c r="H45" s="2562"/>
      <c r="I45" s="2562"/>
      <c r="J45" s="2545"/>
      <c r="K45" s="2276"/>
      <c r="L45" s="2547"/>
      <c r="M45" s="2549"/>
      <c r="N45" s="2335"/>
      <c r="O45" s="2555"/>
      <c r="P45" s="2554"/>
      <c r="Q45" s="2551"/>
      <c r="R45" s="2487"/>
      <c r="S45" s="2554"/>
      <c r="T45" s="2565"/>
      <c r="U45" s="805" t="s">
        <v>1902</v>
      </c>
      <c r="V45" s="1913">
        <v>3668941717</v>
      </c>
      <c r="W45" s="1912">
        <v>46</v>
      </c>
      <c r="X45" s="1175" t="s">
        <v>1892</v>
      </c>
      <c r="Y45" s="2557"/>
      <c r="Z45" s="2557"/>
      <c r="AA45" s="2557"/>
      <c r="AB45" s="2557"/>
      <c r="AC45" s="2557"/>
      <c r="AD45" s="2557"/>
      <c r="AE45" s="2557"/>
      <c r="AF45" s="2557"/>
      <c r="AG45" s="2557"/>
      <c r="AH45" s="2557"/>
      <c r="AI45" s="2557"/>
      <c r="AJ45" s="2557"/>
      <c r="AK45" s="2560"/>
      <c r="AL45" s="2560"/>
      <c r="AM45" s="2537"/>
      <c r="AN45" s="2537"/>
      <c r="AO45" s="2540"/>
      <c r="AP45" s="2540"/>
      <c r="AQ45" s="2537"/>
    </row>
    <row r="46" spans="1:47" ht="60.75" customHeight="1" x14ac:dyDescent="0.2">
      <c r="A46" s="1166"/>
      <c r="B46" s="1167"/>
      <c r="C46" s="385"/>
      <c r="D46" s="2587"/>
      <c r="E46" s="2588"/>
      <c r="F46" s="2588"/>
      <c r="G46" s="2562"/>
      <c r="H46" s="2562"/>
      <c r="I46" s="2562"/>
      <c r="J46" s="2552">
        <v>62</v>
      </c>
      <c r="K46" s="2546" t="s">
        <v>367</v>
      </c>
      <c r="L46" s="2546" t="s">
        <v>368</v>
      </c>
      <c r="M46" s="2548">
        <v>2</v>
      </c>
      <c r="N46" s="2335" t="s">
        <v>1894</v>
      </c>
      <c r="O46" s="2555"/>
      <c r="P46" s="2554"/>
      <c r="Q46" s="2550">
        <f>SUM(V46:V47)/R33</f>
        <v>5.254152719430704E-2</v>
      </c>
      <c r="R46" s="2487"/>
      <c r="S46" s="2554"/>
      <c r="T46" s="2565"/>
      <c r="U46" s="805" t="s">
        <v>1903</v>
      </c>
      <c r="V46" s="1913">
        <v>820000000</v>
      </c>
      <c r="W46" s="1912">
        <v>46</v>
      </c>
      <c r="X46" s="1175" t="s">
        <v>1904</v>
      </c>
      <c r="Y46" s="2557"/>
      <c r="Z46" s="2557"/>
      <c r="AA46" s="2557"/>
      <c r="AB46" s="2557"/>
      <c r="AC46" s="2557"/>
      <c r="AD46" s="2557"/>
      <c r="AE46" s="2557"/>
      <c r="AF46" s="2557"/>
      <c r="AG46" s="2557"/>
      <c r="AH46" s="2557"/>
      <c r="AI46" s="2557"/>
      <c r="AJ46" s="2557"/>
      <c r="AK46" s="2560"/>
      <c r="AL46" s="2560"/>
      <c r="AM46" s="2537"/>
      <c r="AN46" s="2537"/>
      <c r="AO46" s="2540"/>
      <c r="AP46" s="2540"/>
      <c r="AQ46" s="2537"/>
    </row>
    <row r="47" spans="1:47" ht="81.75" customHeight="1" x14ac:dyDescent="0.2">
      <c r="A47" s="1166"/>
      <c r="B47" s="1167"/>
      <c r="C47" s="385"/>
      <c r="D47" s="2587"/>
      <c r="E47" s="2588"/>
      <c r="F47" s="2588"/>
      <c r="G47" s="2562"/>
      <c r="H47" s="2562"/>
      <c r="I47" s="2562"/>
      <c r="J47" s="2553"/>
      <c r="K47" s="2554"/>
      <c r="L47" s="2554"/>
      <c r="M47" s="2555"/>
      <c r="N47" s="2335"/>
      <c r="O47" s="2555"/>
      <c r="P47" s="2554"/>
      <c r="Q47" s="2566"/>
      <c r="R47" s="2487"/>
      <c r="S47" s="2554"/>
      <c r="T47" s="2565"/>
      <c r="U47" s="805" t="s">
        <v>1905</v>
      </c>
      <c r="V47" s="1913">
        <v>180000000</v>
      </c>
      <c r="W47" s="1912">
        <v>46</v>
      </c>
      <c r="X47" s="1175" t="s">
        <v>1904</v>
      </c>
      <c r="Y47" s="2557"/>
      <c r="Z47" s="2557"/>
      <c r="AA47" s="2557"/>
      <c r="AB47" s="2557"/>
      <c r="AC47" s="2557"/>
      <c r="AD47" s="2557"/>
      <c r="AE47" s="2557"/>
      <c r="AF47" s="2557"/>
      <c r="AG47" s="2557"/>
      <c r="AH47" s="2557"/>
      <c r="AI47" s="2557"/>
      <c r="AJ47" s="2557"/>
      <c r="AK47" s="2560"/>
      <c r="AL47" s="2560"/>
      <c r="AM47" s="2537"/>
      <c r="AN47" s="2537"/>
      <c r="AO47" s="2540"/>
      <c r="AP47" s="2540"/>
      <c r="AQ47" s="2537"/>
    </row>
    <row r="48" spans="1:47" ht="75" x14ac:dyDescent="0.2">
      <c r="A48" s="1166"/>
      <c r="B48" s="1167"/>
      <c r="C48" s="385"/>
      <c r="D48" s="2587"/>
      <c r="E48" s="2588"/>
      <c r="F48" s="2588"/>
      <c r="G48" s="2562"/>
      <c r="H48" s="2562"/>
      <c r="I48" s="2562"/>
      <c r="J48" s="1174">
        <v>63</v>
      </c>
      <c r="K48" s="2055" t="s">
        <v>369</v>
      </c>
      <c r="L48" s="2055" t="s">
        <v>370</v>
      </c>
      <c r="M48" s="1171">
        <v>250</v>
      </c>
      <c r="N48" s="1171" t="s">
        <v>1894</v>
      </c>
      <c r="O48" s="2555"/>
      <c r="P48" s="2554"/>
      <c r="Q48" s="1172">
        <f>SUM(V48:V48)/R33</f>
        <v>0.15762458158292111</v>
      </c>
      <c r="R48" s="2487"/>
      <c r="S48" s="2554"/>
      <c r="T48" s="2565"/>
      <c r="U48" s="805" t="s">
        <v>1906</v>
      </c>
      <c r="V48" s="1913">
        <v>3000000000</v>
      </c>
      <c r="W48" s="1912">
        <v>46</v>
      </c>
      <c r="X48" s="1175" t="s">
        <v>1904</v>
      </c>
      <c r="Y48" s="2557"/>
      <c r="Z48" s="2557"/>
      <c r="AA48" s="2557"/>
      <c r="AB48" s="2557"/>
      <c r="AC48" s="2557"/>
      <c r="AD48" s="2557"/>
      <c r="AE48" s="2557"/>
      <c r="AF48" s="2557"/>
      <c r="AG48" s="2557"/>
      <c r="AH48" s="2557"/>
      <c r="AI48" s="2557"/>
      <c r="AJ48" s="2557"/>
      <c r="AK48" s="2560"/>
      <c r="AL48" s="2560"/>
      <c r="AM48" s="2537"/>
      <c r="AN48" s="2537"/>
      <c r="AO48" s="2540"/>
      <c r="AP48" s="2540">
        <v>43100</v>
      </c>
      <c r="AQ48" s="2537"/>
    </row>
    <row r="49" spans="1:43" ht="105" x14ac:dyDescent="0.2">
      <c r="A49" s="1166"/>
      <c r="B49" s="1167"/>
      <c r="C49" s="385"/>
      <c r="D49" s="2587"/>
      <c r="E49" s="2588"/>
      <c r="F49" s="2588"/>
      <c r="G49" s="2562"/>
      <c r="H49" s="2562"/>
      <c r="I49" s="2562"/>
      <c r="J49" s="1176">
        <v>64</v>
      </c>
      <c r="K49" s="2055" t="s">
        <v>371</v>
      </c>
      <c r="L49" s="2060" t="s">
        <v>372</v>
      </c>
      <c r="M49" s="1065">
        <v>1</v>
      </c>
      <c r="N49" s="1171" t="s">
        <v>1907</v>
      </c>
      <c r="O49" s="2555"/>
      <c r="P49" s="2554"/>
      <c r="Q49" s="1172">
        <f>V49/R33</f>
        <v>1.5663861355435635E-3</v>
      </c>
      <c r="R49" s="2487"/>
      <c r="S49" s="2554"/>
      <c r="T49" s="2565"/>
      <c r="U49" s="2061" t="s">
        <v>1908</v>
      </c>
      <c r="V49" s="1914">
        <v>29812345</v>
      </c>
      <c r="W49" s="1915">
        <v>20</v>
      </c>
      <c r="X49" s="1173" t="s">
        <v>1909</v>
      </c>
      <c r="Y49" s="2558"/>
      <c r="Z49" s="2558"/>
      <c r="AA49" s="2558"/>
      <c r="AB49" s="2558"/>
      <c r="AC49" s="2558"/>
      <c r="AD49" s="2558"/>
      <c r="AE49" s="2558"/>
      <c r="AF49" s="2558"/>
      <c r="AG49" s="2558"/>
      <c r="AH49" s="2558"/>
      <c r="AI49" s="2558"/>
      <c r="AJ49" s="2558"/>
      <c r="AK49" s="2561"/>
      <c r="AL49" s="2561"/>
      <c r="AM49" s="2538"/>
      <c r="AN49" s="2538"/>
      <c r="AO49" s="2540"/>
      <c r="AP49" s="2540" t="s">
        <v>373</v>
      </c>
      <c r="AQ49" s="2537"/>
    </row>
    <row r="50" spans="1:43" s="3" customFormat="1" ht="108.75" customHeight="1" x14ac:dyDescent="0.2">
      <c r="A50" s="1166"/>
      <c r="B50" s="1167"/>
      <c r="C50" s="385"/>
      <c r="D50" s="2587"/>
      <c r="E50" s="2588"/>
      <c r="F50" s="2588"/>
      <c r="G50" s="2548"/>
      <c r="H50" s="2548"/>
      <c r="I50" s="2548"/>
      <c r="J50" s="2146">
        <v>59</v>
      </c>
      <c r="K50" s="2055" t="s">
        <v>362</v>
      </c>
      <c r="L50" s="2060" t="s">
        <v>363</v>
      </c>
      <c r="M50" s="1066">
        <v>1</v>
      </c>
      <c r="N50" s="1079" t="s">
        <v>2012</v>
      </c>
      <c r="O50" s="1062" t="s">
        <v>374</v>
      </c>
      <c r="P50" s="805" t="s">
        <v>1910</v>
      </c>
      <c r="Q50" s="1177">
        <f>V50/R50</f>
        <v>1</v>
      </c>
      <c r="R50" s="1173">
        <f>SUM(V50)</f>
        <v>815853756</v>
      </c>
      <c r="S50" s="2056" t="s">
        <v>376</v>
      </c>
      <c r="T50" s="2145" t="s">
        <v>377</v>
      </c>
      <c r="U50" s="2056" t="s">
        <v>375</v>
      </c>
      <c r="V50" s="1914">
        <v>815853756</v>
      </c>
      <c r="W50" s="1916">
        <v>56</v>
      </c>
      <c r="X50" s="1173" t="s">
        <v>2013</v>
      </c>
      <c r="Y50" s="1908">
        <v>12668</v>
      </c>
      <c r="Z50" s="1175">
        <v>12704</v>
      </c>
      <c r="AA50" s="1175">
        <v>7596</v>
      </c>
      <c r="AB50" s="1175">
        <v>1582</v>
      </c>
      <c r="AC50" s="1175">
        <v>13190</v>
      </c>
      <c r="AD50" s="1175">
        <v>1890</v>
      </c>
      <c r="AE50" s="1175">
        <v>142</v>
      </c>
      <c r="AF50" s="1175">
        <v>64</v>
      </c>
      <c r="AG50" s="1175"/>
      <c r="AH50" s="1175"/>
      <c r="AI50" s="1175"/>
      <c r="AJ50" s="1175"/>
      <c r="AK50" s="1178">
        <v>908</v>
      </c>
      <c r="AL50" s="1178"/>
      <c r="AM50" s="1179"/>
      <c r="AN50" s="1175">
        <f>+Y50+Z50</f>
        <v>25372</v>
      </c>
      <c r="AO50" s="1180">
        <v>43497</v>
      </c>
      <c r="AP50" s="1180">
        <v>43830</v>
      </c>
      <c r="AQ50" s="1179" t="s">
        <v>1870</v>
      </c>
    </row>
    <row r="51" spans="1:43" s="1192" customFormat="1" ht="27" customHeight="1" x14ac:dyDescent="0.2">
      <c r="A51" s="2147" t="s">
        <v>2352</v>
      </c>
      <c r="B51" s="1181"/>
      <c r="C51" s="1181"/>
      <c r="D51" s="1181"/>
      <c r="E51" s="1181"/>
      <c r="F51" s="1181"/>
      <c r="G51" s="1181"/>
      <c r="H51" s="1181"/>
      <c r="I51" s="1181"/>
      <c r="J51" s="1182"/>
      <c r="K51" s="1181"/>
      <c r="L51" s="1183"/>
      <c r="M51" s="1069"/>
      <c r="N51" s="1184"/>
      <c r="O51" s="1185"/>
      <c r="P51" s="1184"/>
      <c r="Q51" s="1187"/>
      <c r="R51" s="1187">
        <f>SUM(R11:R50)</f>
        <v>28537438089</v>
      </c>
      <c r="S51" s="1186"/>
      <c r="T51" s="1185"/>
      <c r="U51" s="1917"/>
      <c r="V51" s="1918">
        <f>SUM(V11:V50)</f>
        <v>28537438089</v>
      </c>
      <c r="W51" s="1919"/>
      <c r="X51" s="1839"/>
      <c r="Y51" s="1188"/>
      <c r="Z51" s="1189"/>
      <c r="AA51" s="1189"/>
      <c r="AB51" s="1189"/>
      <c r="AC51" s="1189"/>
      <c r="AD51" s="1189"/>
      <c r="AE51" s="1189"/>
      <c r="AF51" s="1189"/>
      <c r="AG51" s="1189"/>
      <c r="AH51" s="1189"/>
      <c r="AI51" s="1189"/>
      <c r="AJ51" s="1189"/>
      <c r="AK51" s="1189"/>
      <c r="AL51" s="1189"/>
      <c r="AM51" s="1189"/>
      <c r="AN51" s="1190"/>
      <c r="AO51" s="1190"/>
      <c r="AP51" s="1190"/>
      <c r="AQ51" s="1191"/>
    </row>
    <row r="52" spans="1:43" ht="27" customHeight="1" x14ac:dyDescent="0.2">
      <c r="O52" s="1193"/>
      <c r="S52" s="1193"/>
      <c r="T52" s="1193"/>
      <c r="U52" s="1193"/>
    </row>
    <row r="53" spans="1:43" ht="27" customHeight="1" x14ac:dyDescent="0.2">
      <c r="O53" s="1193"/>
      <c r="S53" s="1193"/>
      <c r="T53" s="1193"/>
      <c r="U53" s="1193"/>
      <c r="X53" s="516"/>
    </row>
    <row r="54" spans="1:43" ht="27" customHeight="1" x14ac:dyDescent="0.25">
      <c r="D54" s="1197" t="s">
        <v>1911</v>
      </c>
      <c r="E54" s="1197"/>
      <c r="F54" s="1197"/>
      <c r="X54" s="516"/>
    </row>
    <row r="55" spans="1:43" ht="15" customHeight="1" x14ac:dyDescent="0.2">
      <c r="D55" s="477" t="s">
        <v>1912</v>
      </c>
      <c r="X55" s="516"/>
    </row>
    <row r="56" spans="1:43" ht="13.5" customHeight="1" x14ac:dyDescent="0.2">
      <c r="D56" s="477" t="s">
        <v>1913</v>
      </c>
      <c r="W56" s="1194"/>
      <c r="X56" s="516"/>
    </row>
    <row r="59" spans="1:43" ht="27" customHeight="1" x14ac:dyDescent="0.2">
      <c r="A59" s="512" t="s">
        <v>1914</v>
      </c>
      <c r="C59" s="477" t="s">
        <v>1915</v>
      </c>
    </row>
    <row r="60" spans="1:43" ht="15" customHeight="1" x14ac:dyDescent="0.2">
      <c r="A60" s="512" t="s">
        <v>1916</v>
      </c>
      <c r="C60" s="477" t="s">
        <v>1917</v>
      </c>
    </row>
    <row r="61" spans="1:43" ht="15.75" customHeight="1" x14ac:dyDescent="0.2">
      <c r="C61" s="477" t="s">
        <v>1918</v>
      </c>
    </row>
  </sheetData>
  <mergeCells count="249">
    <mergeCell ref="D32:F50"/>
    <mergeCell ref="R33:R49"/>
    <mergeCell ref="S33:S49"/>
    <mergeCell ref="T33:T49"/>
    <mergeCell ref="Y33:Y49"/>
    <mergeCell ref="U16:U17"/>
    <mergeCell ref="V16:V17"/>
    <mergeCell ref="W16:W17"/>
    <mergeCell ref="X16:X17"/>
    <mergeCell ref="U28:U29"/>
    <mergeCell ref="S16:S17"/>
    <mergeCell ref="R16:R17"/>
    <mergeCell ref="L16:L17"/>
    <mergeCell ref="M16:M17"/>
    <mergeCell ref="N16:N17"/>
    <mergeCell ref="O16:O17"/>
    <mergeCell ref="P16:P17"/>
    <mergeCell ref="Q16:Q17"/>
    <mergeCell ref="O14:O15"/>
    <mergeCell ref="L12:L13"/>
    <mergeCell ref="M12:M13"/>
    <mergeCell ref="R12:R13"/>
    <mergeCell ref="O12:O13"/>
    <mergeCell ref="P12:P13"/>
    <mergeCell ref="Q12:Q13"/>
    <mergeCell ref="S12:S13"/>
    <mergeCell ref="U12:U13"/>
    <mergeCell ref="P14:P15"/>
    <mergeCell ref="Q14:Q15"/>
    <mergeCell ref="S14:S15"/>
    <mergeCell ref="L14:L15"/>
    <mergeCell ref="R14:R15"/>
    <mergeCell ref="M14:M15"/>
    <mergeCell ref="N14:N15"/>
    <mergeCell ref="Y12:Y13"/>
    <mergeCell ref="AH14:AH15"/>
    <mergeCell ref="AI14:AI15"/>
    <mergeCell ref="AA14:AA15"/>
    <mergeCell ref="Y6:AM6"/>
    <mergeCell ref="AJ12:AJ13"/>
    <mergeCell ref="AK12:AK13"/>
    <mergeCell ref="AL12:AL13"/>
    <mergeCell ref="AM12:AM13"/>
    <mergeCell ref="AC14:AC15"/>
    <mergeCell ref="AD14:AD15"/>
    <mergeCell ref="AE14:AE15"/>
    <mergeCell ref="AF14:AF15"/>
    <mergeCell ref="AG14:AG15"/>
    <mergeCell ref="AN12:AN13"/>
    <mergeCell ref="Z12:Z13"/>
    <mergeCell ref="AF12:AF13"/>
    <mergeCell ref="AG12:AG13"/>
    <mergeCell ref="AH12:AH13"/>
    <mergeCell ref="AI12:AI13"/>
    <mergeCell ref="AA12:AA13"/>
    <mergeCell ref="AB12:AB13"/>
    <mergeCell ref="AQ12:AQ20"/>
    <mergeCell ref="AJ14:AJ15"/>
    <mergeCell ref="AK14:AK15"/>
    <mergeCell ref="AL14:AL15"/>
    <mergeCell ref="AM14:AM15"/>
    <mergeCell ref="AN14:AN15"/>
    <mergeCell ref="AO14:AO15"/>
    <mergeCell ref="AP14:AP15"/>
    <mergeCell ref="AI16:AI17"/>
    <mergeCell ref="AP16:AP17"/>
    <mergeCell ref="AJ16:AJ17"/>
    <mergeCell ref="AK16:AK17"/>
    <mergeCell ref="AL19:AL20"/>
    <mergeCell ref="AM19:AM20"/>
    <mergeCell ref="AN19:AN20"/>
    <mergeCell ref="AL16:AL17"/>
    <mergeCell ref="AM16:AM17"/>
    <mergeCell ref="AN16:AN17"/>
    <mergeCell ref="AO19:AO20"/>
    <mergeCell ref="AO16:AO17"/>
    <mergeCell ref="AP19:AP20"/>
    <mergeCell ref="AO12:AO13"/>
    <mergeCell ref="AP12:AP13"/>
    <mergeCell ref="AQ7:AQ8"/>
    <mergeCell ref="U7:U8"/>
    <mergeCell ref="V7:V8"/>
    <mergeCell ref="X7:X8"/>
    <mergeCell ref="Y7:Z7"/>
    <mergeCell ref="AA7:AD7"/>
    <mergeCell ref="AC12:AC13"/>
    <mergeCell ref="AD12:AD13"/>
    <mergeCell ref="AE12:AE13"/>
    <mergeCell ref="AB16:AB17"/>
    <mergeCell ref="AC16:AC17"/>
    <mergeCell ref="AD16:AD17"/>
    <mergeCell ref="AE16:AE17"/>
    <mergeCell ref="AF16:AF17"/>
    <mergeCell ref="AG16:AG17"/>
    <mergeCell ref="AH16:AH17"/>
    <mergeCell ref="U14:U15"/>
    <mergeCell ref="A10:C20"/>
    <mergeCell ref="D11:F20"/>
    <mergeCell ref="G12:I13"/>
    <mergeCell ref="J12:J13"/>
    <mergeCell ref="K12:K13"/>
    <mergeCell ref="G14:I15"/>
    <mergeCell ref="J14:J15"/>
    <mergeCell ref="K14:K15"/>
    <mergeCell ref="G16:I17"/>
    <mergeCell ref="J16:J17"/>
    <mergeCell ref="K16:K17"/>
    <mergeCell ref="G18:I18"/>
    <mergeCell ref="G19:I20"/>
    <mergeCell ref="J19:J20"/>
    <mergeCell ref="K19:K20"/>
    <mergeCell ref="A1:AO4"/>
    <mergeCell ref="A5:M6"/>
    <mergeCell ref="N5:AQ5"/>
    <mergeCell ref="A7:A8"/>
    <mergeCell ref="B7:C8"/>
    <mergeCell ref="D7:D8"/>
    <mergeCell ref="E7:F8"/>
    <mergeCell ref="G7:G8"/>
    <mergeCell ref="O7:O8"/>
    <mergeCell ref="P7:P8"/>
    <mergeCell ref="Q7:Q8"/>
    <mergeCell ref="R7:R8"/>
    <mergeCell ref="S7:S8"/>
    <mergeCell ref="T7:T8"/>
    <mergeCell ref="H7:I8"/>
    <mergeCell ref="J7:J8"/>
    <mergeCell ref="K7:K8"/>
    <mergeCell ref="L7:L8"/>
    <mergeCell ref="M7:M8"/>
    <mergeCell ref="N7:N8"/>
    <mergeCell ref="AE7:AJ7"/>
    <mergeCell ref="AK7:AM7"/>
    <mergeCell ref="AO7:AO8"/>
    <mergeCell ref="AP7:AP8"/>
    <mergeCell ref="V14:V15"/>
    <mergeCell ref="W14:W15"/>
    <mergeCell ref="X14:X15"/>
    <mergeCell ref="Y14:Y15"/>
    <mergeCell ref="Z14:Z15"/>
    <mergeCell ref="Y16:Y17"/>
    <mergeCell ref="Z16:Z17"/>
    <mergeCell ref="AA16:AA17"/>
    <mergeCell ref="AB14:AB15"/>
    <mergeCell ref="AD19:AD20"/>
    <mergeCell ref="AE19:AE20"/>
    <mergeCell ref="AF19:AF20"/>
    <mergeCell ref="AG19:AG20"/>
    <mergeCell ref="AH19:AH20"/>
    <mergeCell ref="AI19:AI20"/>
    <mergeCell ref="AK19:AK20"/>
    <mergeCell ref="L19:L20"/>
    <mergeCell ref="M19:M20"/>
    <mergeCell ref="N19:N20"/>
    <mergeCell ref="O19:O20"/>
    <mergeCell ref="P19:P20"/>
    <mergeCell ref="Q19:Q20"/>
    <mergeCell ref="S19:S20"/>
    <mergeCell ref="Y19:Y20"/>
    <mergeCell ref="Z19:Z20"/>
    <mergeCell ref="A22:C31"/>
    <mergeCell ref="E22:L22"/>
    <mergeCell ref="D23:F31"/>
    <mergeCell ref="G24:I31"/>
    <mergeCell ref="J24:J27"/>
    <mergeCell ref="K24:K27"/>
    <mergeCell ref="L24:L27"/>
    <mergeCell ref="M24:M27"/>
    <mergeCell ref="O24:O31"/>
    <mergeCell ref="P24:P31"/>
    <mergeCell ref="Q24:Q27"/>
    <mergeCell ref="R24:R31"/>
    <mergeCell ref="S24:S31"/>
    <mergeCell ref="T24:T27"/>
    <mergeCell ref="Y24:Y31"/>
    <mergeCell ref="Z24:Z31"/>
    <mergeCell ref="AA24:AA31"/>
    <mergeCell ref="AC19:AC20"/>
    <mergeCell ref="AA19:AA20"/>
    <mergeCell ref="AB19:AB20"/>
    <mergeCell ref="AK24:AK31"/>
    <mergeCell ref="AL24:AL31"/>
    <mergeCell ref="AM24:AM31"/>
    <mergeCell ref="AJ19:AJ20"/>
    <mergeCell ref="AN24:AN31"/>
    <mergeCell ref="AO24:AO31"/>
    <mergeCell ref="AP24:AP31"/>
    <mergeCell ref="AQ24:AQ31"/>
    <mergeCell ref="J28:J31"/>
    <mergeCell ref="K28:K31"/>
    <mergeCell ref="L28:L31"/>
    <mergeCell ref="M28:M31"/>
    <mergeCell ref="Q28:Q31"/>
    <mergeCell ref="T28:T31"/>
    <mergeCell ref="AB24:AB31"/>
    <mergeCell ref="AC24:AC31"/>
    <mergeCell ref="AD24:AD31"/>
    <mergeCell ref="AE24:AE31"/>
    <mergeCell ref="AF24:AF31"/>
    <mergeCell ref="AG24:AG31"/>
    <mergeCell ref="AH24:AH31"/>
    <mergeCell ref="AI24:AI31"/>
    <mergeCell ref="AJ24:AJ31"/>
    <mergeCell ref="R19:R20"/>
    <mergeCell ref="AK33:AK49"/>
    <mergeCell ref="AL33:AL49"/>
    <mergeCell ref="G33:I50"/>
    <mergeCell ref="J33:J36"/>
    <mergeCell ref="K33:K36"/>
    <mergeCell ref="L33:L36"/>
    <mergeCell ref="M33:M36"/>
    <mergeCell ref="N33:N36"/>
    <mergeCell ref="O33:O49"/>
    <mergeCell ref="P33:P49"/>
    <mergeCell ref="Q33:Q36"/>
    <mergeCell ref="Q46:Q47"/>
    <mergeCell ref="Z33:Z49"/>
    <mergeCell ref="AA33:AA49"/>
    <mergeCell ref="AB33:AB49"/>
    <mergeCell ref="AC33:AC49"/>
    <mergeCell ref="U41:U42"/>
    <mergeCell ref="J37:J42"/>
    <mergeCell ref="K37:K42"/>
    <mergeCell ref="L37:L42"/>
    <mergeCell ref="M37:M42"/>
    <mergeCell ref="AM33:AM49"/>
    <mergeCell ref="AN33:AN49"/>
    <mergeCell ref="AO33:AO49"/>
    <mergeCell ref="AP33:AP49"/>
    <mergeCell ref="AQ33:AQ49"/>
    <mergeCell ref="Q37:Q41"/>
    <mergeCell ref="J44:J45"/>
    <mergeCell ref="K44:K45"/>
    <mergeCell ref="L44:L45"/>
    <mergeCell ref="M44:M45"/>
    <mergeCell ref="N44:N45"/>
    <mergeCell ref="Q44:Q45"/>
    <mergeCell ref="J46:J47"/>
    <mergeCell ref="K46:K47"/>
    <mergeCell ref="L46:L47"/>
    <mergeCell ref="M46:M47"/>
    <mergeCell ref="N46:N47"/>
    <mergeCell ref="AD33:AD49"/>
    <mergeCell ref="AE33:AE49"/>
    <mergeCell ref="AF33:AF49"/>
    <mergeCell ref="AG33:AG49"/>
    <mergeCell ref="AH33:AH49"/>
    <mergeCell ref="AI33:AI49"/>
    <mergeCell ref="AJ33:AJ49"/>
  </mergeCells>
  <pageMargins left="0.7" right="0.7" top="0.75" bottom="0.75" header="0.3" footer="0.3"/>
  <pageSetup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BI147"/>
  <sheetViews>
    <sheetView showGridLines="0" zoomScale="60" zoomScaleNormal="60" workbookViewId="0">
      <pane ySplit="9" topLeftCell="A10" activePane="bottomLeft" state="frozen"/>
      <selection pane="bottomLeft" activeCell="A10" sqref="A10"/>
    </sheetView>
  </sheetViews>
  <sheetFormatPr baseColWidth="10" defaultColWidth="11.42578125" defaultRowHeight="27" customHeight="1" x14ac:dyDescent="0.2"/>
  <cols>
    <col min="1" max="1" width="13.140625" style="26" customWidth="1"/>
    <col min="2" max="2" width="4" style="3" customWidth="1"/>
    <col min="3" max="3" width="13.7109375" style="3" customWidth="1"/>
    <col min="4" max="4" width="14.7109375" style="3" customWidth="1"/>
    <col min="5" max="5" width="10" style="3" customWidth="1"/>
    <col min="6" max="6" width="8.85546875" style="3" customWidth="1"/>
    <col min="7" max="7" width="14.28515625" style="3" customWidth="1"/>
    <col min="8" max="8" width="8.5703125" style="3" customWidth="1"/>
    <col min="9" max="9" width="16.85546875" style="3" customWidth="1"/>
    <col min="10" max="10" width="18.140625" style="3" customWidth="1"/>
    <col min="11" max="11" width="40.140625" style="365" customWidth="1"/>
    <col min="12" max="12" width="27.7109375" style="201" customWidth="1"/>
    <col min="13" max="13" width="17.28515625" style="146" customWidth="1"/>
    <col min="14" max="14" width="30.140625" style="201" customWidth="1"/>
    <col min="15" max="15" width="19.42578125" style="289" customWidth="1"/>
    <col min="16" max="16" width="18.42578125" style="288" customWidth="1"/>
    <col min="17" max="17" width="15" style="356" customWidth="1"/>
    <col min="18" max="18" width="29.85546875" style="436" customWidth="1"/>
    <col min="19" max="19" width="29.85546875" style="288" customWidth="1"/>
    <col min="20" max="20" width="31" style="288" customWidth="1"/>
    <col min="21" max="21" width="51.7109375" style="365" customWidth="1"/>
    <col min="22" max="22" width="27.140625" style="437" customWidth="1"/>
    <col min="23" max="23" width="19.28515625" style="293" customWidth="1"/>
    <col min="24" max="24" width="21.85546875" style="152" customWidth="1"/>
    <col min="25" max="25" width="13.42578125" style="3" customWidth="1"/>
    <col min="26" max="26" width="11.42578125" style="3" customWidth="1"/>
    <col min="27" max="27" width="9.28515625" style="3" bestFit="1" customWidth="1"/>
    <col min="28" max="28" width="11.140625" style="3" customWidth="1"/>
    <col min="29" max="29" width="9.7109375" style="3" customWidth="1"/>
    <col min="30" max="30" width="10.140625" style="3" customWidth="1"/>
    <col min="31" max="31" width="6.85546875" style="3" bestFit="1" customWidth="1"/>
    <col min="32" max="32" width="8.140625" style="3" bestFit="1" customWidth="1"/>
    <col min="33" max="35" width="7.140625" style="3" customWidth="1"/>
    <col min="36" max="36" width="5.5703125" style="3" customWidth="1"/>
    <col min="37" max="37" width="8.7109375" style="3" customWidth="1"/>
    <col min="38" max="38" width="9.5703125" style="3" customWidth="1"/>
    <col min="39" max="39" width="9" style="3" customWidth="1"/>
    <col min="40" max="40" width="13.85546875" style="3" customWidth="1"/>
    <col min="41" max="41" width="25" style="294" customWidth="1"/>
    <col min="42" max="42" width="24.5703125" style="295" customWidth="1"/>
    <col min="43" max="43" width="25.5703125" style="194" customWidth="1"/>
    <col min="44" max="16384" width="11.42578125" style="3"/>
  </cols>
  <sheetData>
    <row r="1" spans="1:61" ht="16.5" customHeight="1" x14ac:dyDescent="0.2">
      <c r="A1" s="2511" t="s">
        <v>2260</v>
      </c>
      <c r="B1" s="2512"/>
      <c r="C1" s="2512"/>
      <c r="D1" s="2512"/>
      <c r="E1" s="2512"/>
      <c r="F1" s="2512"/>
      <c r="G1" s="2512"/>
      <c r="H1" s="2512"/>
      <c r="I1" s="2512"/>
      <c r="J1" s="2512"/>
      <c r="K1" s="2512"/>
      <c r="L1" s="2512"/>
      <c r="M1" s="2512"/>
      <c r="N1" s="2512"/>
      <c r="O1" s="2512"/>
      <c r="P1" s="2512"/>
      <c r="Q1" s="2512"/>
      <c r="R1" s="2512"/>
      <c r="S1" s="2512"/>
      <c r="T1" s="2512"/>
      <c r="U1" s="2512"/>
      <c r="V1" s="2512"/>
      <c r="W1" s="2512"/>
      <c r="X1" s="2512"/>
      <c r="Y1" s="2512"/>
      <c r="Z1" s="2512"/>
      <c r="AA1" s="2512"/>
      <c r="AB1" s="2512"/>
      <c r="AC1" s="2512"/>
      <c r="AD1" s="2512"/>
      <c r="AE1" s="2512"/>
      <c r="AF1" s="2512"/>
      <c r="AG1" s="2512"/>
      <c r="AH1" s="2512"/>
      <c r="AI1" s="2512"/>
      <c r="AJ1" s="2512"/>
      <c r="AK1" s="2512"/>
      <c r="AL1" s="2512"/>
      <c r="AM1" s="2512"/>
      <c r="AN1" s="2512"/>
      <c r="AO1" s="2512"/>
      <c r="AP1" s="400" t="s">
        <v>0</v>
      </c>
      <c r="AQ1" s="401" t="s">
        <v>1</v>
      </c>
      <c r="AR1" s="146"/>
      <c r="AS1" s="146"/>
      <c r="AT1" s="146"/>
      <c r="AU1" s="146"/>
      <c r="AV1" s="146"/>
      <c r="AW1" s="146"/>
      <c r="AX1" s="146"/>
      <c r="AY1" s="146"/>
      <c r="AZ1" s="146"/>
      <c r="BA1" s="146"/>
      <c r="BB1" s="146"/>
      <c r="BC1" s="146"/>
      <c r="BD1" s="146"/>
      <c r="BE1" s="146"/>
      <c r="BF1" s="146"/>
      <c r="BG1" s="146"/>
      <c r="BH1" s="146"/>
      <c r="BI1" s="146"/>
    </row>
    <row r="2" spans="1:61" ht="16.5" customHeight="1" x14ac:dyDescent="0.2">
      <c r="A2" s="2513"/>
      <c r="B2" s="2514"/>
      <c r="C2" s="2514"/>
      <c r="D2" s="2514"/>
      <c r="E2" s="2514"/>
      <c r="F2" s="2514"/>
      <c r="G2" s="2514"/>
      <c r="H2" s="2514"/>
      <c r="I2" s="2514"/>
      <c r="J2" s="2514"/>
      <c r="K2" s="2514"/>
      <c r="L2" s="2514"/>
      <c r="M2" s="2514"/>
      <c r="N2" s="2514"/>
      <c r="O2" s="2514"/>
      <c r="P2" s="2514"/>
      <c r="Q2" s="2514"/>
      <c r="R2" s="2514"/>
      <c r="S2" s="2514"/>
      <c r="T2" s="2514"/>
      <c r="U2" s="2514"/>
      <c r="V2" s="2514"/>
      <c r="W2" s="2514"/>
      <c r="X2" s="2514"/>
      <c r="Y2" s="2514"/>
      <c r="Z2" s="2514"/>
      <c r="AA2" s="2514"/>
      <c r="AB2" s="2514"/>
      <c r="AC2" s="2514"/>
      <c r="AD2" s="2514"/>
      <c r="AE2" s="2514"/>
      <c r="AF2" s="2514"/>
      <c r="AG2" s="2514"/>
      <c r="AH2" s="2514"/>
      <c r="AI2" s="2514"/>
      <c r="AJ2" s="2514"/>
      <c r="AK2" s="2514"/>
      <c r="AL2" s="2514"/>
      <c r="AM2" s="2514"/>
      <c r="AN2" s="2514"/>
      <c r="AO2" s="2514"/>
      <c r="AP2" s="402" t="s">
        <v>2</v>
      </c>
      <c r="AQ2" s="403" t="s">
        <v>140</v>
      </c>
      <c r="AR2" s="146"/>
      <c r="AS2" s="146"/>
      <c r="AT2" s="146"/>
      <c r="AU2" s="146"/>
      <c r="AV2" s="146"/>
      <c r="AW2" s="146"/>
      <c r="AX2" s="146"/>
      <c r="AY2" s="146"/>
      <c r="AZ2" s="146"/>
      <c r="BA2" s="146"/>
      <c r="BB2" s="146"/>
      <c r="BC2" s="146"/>
      <c r="BD2" s="146"/>
      <c r="BE2" s="146"/>
      <c r="BF2" s="146"/>
      <c r="BG2" s="146"/>
      <c r="BH2" s="146"/>
      <c r="BI2" s="146"/>
    </row>
    <row r="3" spans="1:61" ht="16.5" customHeight="1" x14ac:dyDescent="0.2">
      <c r="A3" s="2513"/>
      <c r="B3" s="2514"/>
      <c r="C3" s="2514"/>
      <c r="D3" s="2514"/>
      <c r="E3" s="2514"/>
      <c r="F3" s="2514"/>
      <c r="G3" s="2514"/>
      <c r="H3" s="2514"/>
      <c r="I3" s="2514"/>
      <c r="J3" s="2514"/>
      <c r="K3" s="2514"/>
      <c r="L3" s="2514"/>
      <c r="M3" s="2514"/>
      <c r="N3" s="2514"/>
      <c r="O3" s="2514"/>
      <c r="P3" s="2514"/>
      <c r="Q3" s="2514"/>
      <c r="R3" s="2514"/>
      <c r="S3" s="2514"/>
      <c r="T3" s="2514"/>
      <c r="U3" s="2514"/>
      <c r="V3" s="2514"/>
      <c r="W3" s="2514"/>
      <c r="X3" s="2514"/>
      <c r="Y3" s="2514"/>
      <c r="Z3" s="2514"/>
      <c r="AA3" s="2514"/>
      <c r="AB3" s="2514"/>
      <c r="AC3" s="2514"/>
      <c r="AD3" s="2514"/>
      <c r="AE3" s="2514"/>
      <c r="AF3" s="2514"/>
      <c r="AG3" s="2514"/>
      <c r="AH3" s="2514"/>
      <c r="AI3" s="2514"/>
      <c r="AJ3" s="2514"/>
      <c r="AK3" s="2514"/>
      <c r="AL3" s="2514"/>
      <c r="AM3" s="2514"/>
      <c r="AN3" s="2514"/>
      <c r="AO3" s="2514"/>
      <c r="AP3" s="404" t="s">
        <v>3</v>
      </c>
      <c r="AQ3" s="403" t="s">
        <v>4</v>
      </c>
      <c r="AR3" s="146"/>
      <c r="AS3" s="146"/>
      <c r="AT3" s="146"/>
      <c r="AU3" s="146"/>
      <c r="AV3" s="146"/>
      <c r="AW3" s="146"/>
      <c r="AX3" s="146"/>
      <c r="AY3" s="146"/>
      <c r="AZ3" s="146"/>
      <c r="BA3" s="146"/>
      <c r="BB3" s="146"/>
      <c r="BC3" s="146"/>
      <c r="BD3" s="146"/>
      <c r="BE3" s="146"/>
      <c r="BF3" s="146"/>
      <c r="BG3" s="146"/>
      <c r="BH3" s="146"/>
      <c r="BI3" s="146"/>
    </row>
    <row r="4" spans="1:61" ht="16.5" customHeight="1" x14ac:dyDescent="0.2">
      <c r="A4" s="2515"/>
      <c r="B4" s="2367"/>
      <c r="C4" s="2367"/>
      <c r="D4" s="2367"/>
      <c r="E4" s="2367"/>
      <c r="F4" s="2367"/>
      <c r="G4" s="2367"/>
      <c r="H4" s="2367"/>
      <c r="I4" s="2367"/>
      <c r="J4" s="2367"/>
      <c r="K4" s="2367"/>
      <c r="L4" s="2367"/>
      <c r="M4" s="2367"/>
      <c r="N4" s="2367"/>
      <c r="O4" s="2367"/>
      <c r="P4" s="2367"/>
      <c r="Q4" s="2367"/>
      <c r="R4" s="2367"/>
      <c r="S4" s="2367"/>
      <c r="T4" s="2367"/>
      <c r="U4" s="2367"/>
      <c r="V4" s="2367"/>
      <c r="W4" s="2367"/>
      <c r="X4" s="2367"/>
      <c r="Y4" s="2367"/>
      <c r="Z4" s="2367"/>
      <c r="AA4" s="2367"/>
      <c r="AB4" s="2367"/>
      <c r="AC4" s="2367"/>
      <c r="AD4" s="2367"/>
      <c r="AE4" s="2367"/>
      <c r="AF4" s="2367"/>
      <c r="AG4" s="2367"/>
      <c r="AH4" s="2367"/>
      <c r="AI4" s="2367"/>
      <c r="AJ4" s="2367"/>
      <c r="AK4" s="2367"/>
      <c r="AL4" s="2367"/>
      <c r="AM4" s="2367"/>
      <c r="AN4" s="2367"/>
      <c r="AO4" s="2367"/>
      <c r="AP4" s="404" t="s">
        <v>5</v>
      </c>
      <c r="AQ4" s="405" t="s">
        <v>64</v>
      </c>
      <c r="AR4" s="146"/>
      <c r="AS4" s="146"/>
      <c r="AT4" s="146"/>
      <c r="AU4" s="146"/>
      <c r="AV4" s="146"/>
      <c r="AW4" s="146"/>
      <c r="AX4" s="146"/>
      <c r="AY4" s="146"/>
      <c r="AZ4" s="146"/>
      <c r="BA4" s="146"/>
      <c r="BB4" s="146"/>
      <c r="BC4" s="146"/>
      <c r="BD4" s="146"/>
      <c r="BE4" s="146"/>
      <c r="BF4" s="146"/>
      <c r="BG4" s="146"/>
      <c r="BH4" s="146"/>
      <c r="BI4" s="146"/>
    </row>
    <row r="5" spans="1:61" ht="18" customHeight="1" x14ac:dyDescent="0.2">
      <c r="A5" s="2516" t="s">
        <v>7</v>
      </c>
      <c r="B5" s="2368"/>
      <c r="C5" s="2368"/>
      <c r="D5" s="2368"/>
      <c r="E5" s="2368"/>
      <c r="F5" s="2368"/>
      <c r="G5" s="2368"/>
      <c r="H5" s="2368"/>
      <c r="I5" s="2368"/>
      <c r="J5" s="2368"/>
      <c r="K5" s="2368"/>
      <c r="L5" s="2368"/>
      <c r="M5" s="2368"/>
      <c r="N5" s="2369" t="s">
        <v>8</v>
      </c>
      <c r="O5" s="2369"/>
      <c r="P5" s="2369"/>
      <c r="Q5" s="2369"/>
      <c r="R5" s="2369"/>
      <c r="S5" s="2369"/>
      <c r="T5" s="2369"/>
      <c r="U5" s="2369"/>
      <c r="V5" s="2369"/>
      <c r="W5" s="2369"/>
      <c r="X5" s="2369"/>
      <c r="Y5" s="2369"/>
      <c r="Z5" s="2369"/>
      <c r="AA5" s="2369"/>
      <c r="AB5" s="2369"/>
      <c r="AC5" s="2369"/>
      <c r="AD5" s="2369"/>
      <c r="AE5" s="2369"/>
      <c r="AF5" s="2369"/>
      <c r="AG5" s="2369"/>
      <c r="AH5" s="2369"/>
      <c r="AI5" s="2369"/>
      <c r="AJ5" s="2369"/>
      <c r="AK5" s="2369"/>
      <c r="AL5" s="2369"/>
      <c r="AM5" s="2369"/>
      <c r="AN5" s="2369"/>
      <c r="AO5" s="2369"/>
      <c r="AP5" s="2369"/>
      <c r="AQ5" s="2519"/>
      <c r="AR5" s="146"/>
      <c r="AS5" s="146"/>
      <c r="AT5" s="146"/>
      <c r="AU5" s="146"/>
      <c r="AV5" s="146"/>
      <c r="AW5" s="146"/>
      <c r="AX5" s="146"/>
      <c r="AY5" s="146"/>
      <c r="AZ5" s="146"/>
      <c r="BA5" s="146"/>
      <c r="BB5" s="146"/>
      <c r="BC5" s="146"/>
      <c r="BD5" s="146"/>
      <c r="BE5" s="146"/>
      <c r="BF5" s="146"/>
      <c r="BG5" s="146"/>
      <c r="BH5" s="146"/>
      <c r="BI5" s="146"/>
    </row>
    <row r="6" spans="1:61" ht="18.75" customHeight="1" x14ac:dyDescent="0.2">
      <c r="A6" s="2517"/>
      <c r="B6" s="2518"/>
      <c r="C6" s="2518"/>
      <c r="D6" s="2518"/>
      <c r="E6" s="2518"/>
      <c r="F6" s="2518"/>
      <c r="G6" s="2518"/>
      <c r="H6" s="2518"/>
      <c r="I6" s="2518"/>
      <c r="J6" s="2518"/>
      <c r="K6" s="2518"/>
      <c r="L6" s="2518"/>
      <c r="M6" s="2518"/>
      <c r="N6" s="406"/>
      <c r="O6" s="407"/>
      <c r="P6" s="308"/>
      <c r="Q6" s="312"/>
      <c r="R6" s="312"/>
      <c r="S6" s="308"/>
      <c r="T6" s="308"/>
      <c r="U6" s="408"/>
      <c r="V6" s="409"/>
      <c r="W6" s="312"/>
      <c r="X6" s="309"/>
      <c r="Y6" s="2520" t="s">
        <v>65</v>
      </c>
      <c r="Z6" s="2518"/>
      <c r="AA6" s="2518"/>
      <c r="AB6" s="2518"/>
      <c r="AC6" s="2518"/>
      <c r="AD6" s="2518"/>
      <c r="AE6" s="2518"/>
      <c r="AF6" s="2518"/>
      <c r="AG6" s="2518"/>
      <c r="AH6" s="2518"/>
      <c r="AI6" s="2518"/>
      <c r="AJ6" s="2518"/>
      <c r="AK6" s="2518"/>
      <c r="AL6" s="2518"/>
      <c r="AM6" s="2521"/>
      <c r="AN6" s="309"/>
      <c r="AO6" s="312"/>
      <c r="AP6" s="312"/>
      <c r="AQ6" s="410"/>
      <c r="AR6" s="146"/>
      <c r="AS6" s="146"/>
      <c r="AT6" s="146"/>
      <c r="AU6" s="146"/>
      <c r="AV6" s="146"/>
      <c r="AW6" s="146"/>
      <c r="AX6" s="146"/>
      <c r="AY6" s="146"/>
      <c r="AZ6" s="146"/>
      <c r="BA6" s="146"/>
      <c r="BB6" s="146"/>
      <c r="BC6" s="146"/>
      <c r="BD6" s="146"/>
      <c r="BE6" s="146"/>
      <c r="BF6" s="146"/>
      <c r="BG6" s="146"/>
      <c r="BH6" s="146"/>
      <c r="BI6" s="146"/>
    </row>
    <row r="7" spans="1:61" ht="18.75" customHeight="1" x14ac:dyDescent="0.2">
      <c r="A7" s="411"/>
      <c r="B7" s="309"/>
      <c r="C7" s="309"/>
      <c r="D7" s="309"/>
      <c r="E7" s="309"/>
      <c r="F7" s="309"/>
      <c r="G7" s="309"/>
      <c r="H7" s="309"/>
      <c r="I7" s="309"/>
      <c r="J7" s="309"/>
      <c r="K7" s="408"/>
      <c r="L7" s="309"/>
      <c r="M7" s="309"/>
      <c r="N7" s="406"/>
      <c r="O7" s="407"/>
      <c r="P7" s="308"/>
      <c r="Q7" s="312"/>
      <c r="R7" s="312"/>
      <c r="S7" s="308"/>
      <c r="T7" s="308"/>
      <c r="U7" s="408"/>
      <c r="V7" s="409"/>
      <c r="W7" s="312"/>
      <c r="X7" s="309"/>
      <c r="Y7" s="412"/>
      <c r="Z7" s="309"/>
      <c r="AA7" s="309"/>
      <c r="AB7" s="309"/>
      <c r="AC7" s="309"/>
      <c r="AD7" s="309"/>
      <c r="AE7" s="309"/>
      <c r="AF7" s="309"/>
      <c r="AG7" s="309"/>
      <c r="AH7" s="309"/>
      <c r="AI7" s="309"/>
      <c r="AJ7" s="309"/>
      <c r="AK7" s="309"/>
      <c r="AL7" s="309"/>
      <c r="AM7" s="413"/>
      <c r="AN7" s="309"/>
      <c r="AO7" s="414"/>
      <c r="AP7" s="414"/>
      <c r="AQ7" s="410"/>
      <c r="AR7" s="146"/>
      <c r="AS7" s="146"/>
      <c r="AT7" s="146"/>
      <c r="AU7" s="146"/>
      <c r="AV7" s="146"/>
      <c r="AW7" s="146"/>
      <c r="AX7" s="146"/>
      <c r="AY7" s="146"/>
      <c r="AZ7" s="146"/>
      <c r="BA7" s="146"/>
      <c r="BB7" s="146"/>
      <c r="BC7" s="146"/>
      <c r="BD7" s="146"/>
      <c r="BE7" s="146"/>
      <c r="BF7" s="146"/>
      <c r="BG7" s="146"/>
      <c r="BH7" s="146"/>
      <c r="BI7" s="146"/>
    </row>
    <row r="8" spans="1:61" s="33" customFormat="1" ht="16.5" customHeight="1" x14ac:dyDescent="0.25">
      <c r="A8" s="2783" t="s">
        <v>9</v>
      </c>
      <c r="B8" s="2784" t="s">
        <v>10</v>
      </c>
      <c r="C8" s="2784"/>
      <c r="D8" s="2784" t="s">
        <v>9</v>
      </c>
      <c r="E8" s="2784" t="s">
        <v>11</v>
      </c>
      <c r="F8" s="2784"/>
      <c r="G8" s="2784" t="s">
        <v>9</v>
      </c>
      <c r="H8" s="2784" t="s">
        <v>12</v>
      </c>
      <c r="I8" s="2784"/>
      <c r="J8" s="2784" t="s">
        <v>9</v>
      </c>
      <c r="K8" s="2784" t="s">
        <v>13</v>
      </c>
      <c r="L8" s="2784" t="s">
        <v>14</v>
      </c>
      <c r="M8" s="2362" t="s">
        <v>15</v>
      </c>
      <c r="N8" s="2784" t="s">
        <v>16</v>
      </c>
      <c r="O8" s="2784" t="s">
        <v>66</v>
      </c>
      <c r="P8" s="2784" t="s">
        <v>8</v>
      </c>
      <c r="Q8" s="2795" t="s">
        <v>18</v>
      </c>
      <c r="R8" s="2796" t="s">
        <v>19</v>
      </c>
      <c r="S8" s="2784" t="s">
        <v>20</v>
      </c>
      <c r="T8" s="2784" t="s">
        <v>21</v>
      </c>
      <c r="U8" s="2784" t="s">
        <v>22</v>
      </c>
      <c r="V8" s="2391" t="s">
        <v>19</v>
      </c>
      <c r="W8" s="2793" t="s">
        <v>9</v>
      </c>
      <c r="X8" s="2784" t="s">
        <v>23</v>
      </c>
      <c r="Y8" s="2794" t="s">
        <v>24</v>
      </c>
      <c r="Z8" s="2794"/>
      <c r="AA8" s="2785" t="s">
        <v>25</v>
      </c>
      <c r="AB8" s="2785"/>
      <c r="AC8" s="2785"/>
      <c r="AD8" s="2785"/>
      <c r="AE8" s="2790" t="s">
        <v>26</v>
      </c>
      <c r="AF8" s="2790"/>
      <c r="AG8" s="2790"/>
      <c r="AH8" s="2790"/>
      <c r="AI8" s="2790"/>
      <c r="AJ8" s="2790"/>
      <c r="AK8" s="2785" t="s">
        <v>27</v>
      </c>
      <c r="AL8" s="2785"/>
      <c r="AM8" s="2785"/>
      <c r="AN8" s="2786" t="s">
        <v>28</v>
      </c>
      <c r="AO8" s="2379" t="s">
        <v>29</v>
      </c>
      <c r="AP8" s="2379" t="s">
        <v>30</v>
      </c>
      <c r="AQ8" s="2789" t="s">
        <v>31</v>
      </c>
      <c r="AR8" s="415"/>
      <c r="AS8" s="415"/>
      <c r="AT8" s="415"/>
      <c r="AU8" s="415"/>
      <c r="AV8" s="415"/>
      <c r="AW8" s="415"/>
      <c r="AX8" s="415"/>
      <c r="AY8" s="415"/>
      <c r="AZ8" s="415"/>
      <c r="BA8" s="415"/>
      <c r="BB8" s="415"/>
      <c r="BC8" s="415"/>
      <c r="BD8" s="415"/>
      <c r="BE8" s="415"/>
      <c r="BF8" s="415"/>
      <c r="BG8" s="415"/>
      <c r="BH8" s="415"/>
      <c r="BI8" s="415"/>
    </row>
    <row r="9" spans="1:61" s="33" customFormat="1" ht="141" customHeight="1" x14ac:dyDescent="0.25">
      <c r="A9" s="2783"/>
      <c r="B9" s="2784"/>
      <c r="C9" s="2784"/>
      <c r="D9" s="2784"/>
      <c r="E9" s="2784"/>
      <c r="F9" s="2784"/>
      <c r="G9" s="2784"/>
      <c r="H9" s="2784"/>
      <c r="I9" s="2784"/>
      <c r="J9" s="2784"/>
      <c r="K9" s="2784"/>
      <c r="L9" s="2784"/>
      <c r="M9" s="2363"/>
      <c r="N9" s="2784"/>
      <c r="O9" s="2784"/>
      <c r="P9" s="2784"/>
      <c r="Q9" s="2795"/>
      <c r="R9" s="2796"/>
      <c r="S9" s="2784"/>
      <c r="T9" s="2784"/>
      <c r="U9" s="2784"/>
      <c r="V9" s="2392"/>
      <c r="W9" s="2793"/>
      <c r="X9" s="2784"/>
      <c r="Y9" s="151" t="s">
        <v>32</v>
      </c>
      <c r="Z9" s="151" t="s">
        <v>33</v>
      </c>
      <c r="AA9" s="151" t="s">
        <v>34</v>
      </c>
      <c r="AB9" s="151" t="s">
        <v>35</v>
      </c>
      <c r="AC9" s="151" t="s">
        <v>296</v>
      </c>
      <c r="AD9" s="151" t="s">
        <v>37</v>
      </c>
      <c r="AE9" s="151" t="s">
        <v>38</v>
      </c>
      <c r="AF9" s="151" t="s">
        <v>39</v>
      </c>
      <c r="AG9" s="151" t="s">
        <v>40</v>
      </c>
      <c r="AH9" s="151" t="s">
        <v>41</v>
      </c>
      <c r="AI9" s="151" t="s">
        <v>42</v>
      </c>
      <c r="AJ9" s="151" t="s">
        <v>43</v>
      </c>
      <c r="AK9" s="151" t="s">
        <v>44</v>
      </c>
      <c r="AL9" s="151" t="s">
        <v>45</v>
      </c>
      <c r="AM9" s="151" t="s">
        <v>46</v>
      </c>
      <c r="AN9" s="2787"/>
      <c r="AO9" s="2788"/>
      <c r="AP9" s="2788"/>
      <c r="AQ9" s="2789"/>
      <c r="AR9" s="415"/>
      <c r="AS9" s="415"/>
      <c r="AT9" s="415"/>
      <c r="AU9" s="415"/>
      <c r="AV9" s="415"/>
      <c r="AW9" s="415"/>
      <c r="AX9" s="415"/>
      <c r="AY9" s="415"/>
      <c r="AZ9" s="415"/>
      <c r="BA9" s="415"/>
      <c r="BB9" s="415"/>
      <c r="BC9" s="415"/>
      <c r="BD9" s="415"/>
      <c r="BE9" s="415"/>
      <c r="BF9" s="415"/>
      <c r="BG9" s="415"/>
      <c r="BH9" s="415"/>
      <c r="BI9" s="415"/>
    </row>
    <row r="10" spans="1:61" s="1112" customFormat="1" ht="18.75" customHeight="1" x14ac:dyDescent="0.2">
      <c r="A10" s="1594">
        <v>4</v>
      </c>
      <c r="B10" s="1103" t="s">
        <v>378</v>
      </c>
      <c r="C10" s="1103"/>
      <c r="D10" s="1447"/>
      <c r="E10" s="1447"/>
      <c r="F10" s="1447"/>
      <c r="G10" s="1447"/>
      <c r="H10" s="1447"/>
      <c r="I10" s="1447"/>
      <c r="J10" s="1408"/>
      <c r="K10" s="1595"/>
      <c r="L10" s="1596"/>
      <c r="M10" s="1447"/>
      <c r="N10" s="1407"/>
      <c r="O10" s="1408"/>
      <c r="P10" s="1596"/>
      <c r="Q10" s="1597"/>
      <c r="R10" s="1598"/>
      <c r="S10" s="1596"/>
      <c r="T10" s="1595"/>
      <c r="U10" s="1595"/>
      <c r="V10" s="1599"/>
      <c r="W10" s="1599"/>
      <c r="X10" s="1600"/>
      <c r="Y10" s="1447"/>
      <c r="Z10" s="1447"/>
      <c r="AA10" s="1447"/>
      <c r="AB10" s="1447"/>
      <c r="AC10" s="1447"/>
      <c r="AD10" s="1447"/>
      <c r="AE10" s="1447"/>
      <c r="AF10" s="1447"/>
      <c r="AG10" s="1447"/>
      <c r="AH10" s="1447"/>
      <c r="AI10" s="1447"/>
      <c r="AJ10" s="1447"/>
      <c r="AK10" s="1601"/>
      <c r="AL10" s="1601"/>
      <c r="AM10" s="1596"/>
      <c r="AN10" s="1596"/>
      <c r="AO10" s="1596"/>
      <c r="AP10" s="1596"/>
      <c r="AQ10" s="1602"/>
    </row>
    <row r="11" spans="1:61" s="485" customFormat="1" ht="21.75" customHeight="1" x14ac:dyDescent="0.2">
      <c r="A11" s="1932"/>
      <c r="B11" s="1933"/>
      <c r="C11" s="1933"/>
      <c r="D11" s="1603">
        <v>23</v>
      </c>
      <c r="E11" s="1536" t="s">
        <v>379</v>
      </c>
      <c r="F11" s="1536"/>
      <c r="G11" s="1604"/>
      <c r="H11" s="1604"/>
      <c r="I11" s="1604"/>
      <c r="J11" s="1605"/>
      <c r="K11" s="1606"/>
      <c r="L11" s="1607"/>
      <c r="M11" s="1604"/>
      <c r="N11" s="1608"/>
      <c r="O11" s="1605"/>
      <c r="P11" s="1607"/>
      <c r="Q11" s="1609"/>
      <c r="R11" s="1610"/>
      <c r="S11" s="1607"/>
      <c r="T11" s="1606"/>
      <c r="U11" s="1606"/>
      <c r="V11" s="1611"/>
      <c r="W11" s="1611"/>
      <c r="X11" s="1612"/>
      <c r="Y11" s="1604"/>
      <c r="Z11" s="1604"/>
      <c r="AA11" s="1604"/>
      <c r="AB11" s="1604"/>
      <c r="AC11" s="1604"/>
      <c r="AD11" s="1604"/>
      <c r="AE11" s="1604"/>
      <c r="AF11" s="1604"/>
      <c r="AG11" s="1604"/>
      <c r="AH11" s="1604"/>
      <c r="AI11" s="1604"/>
      <c r="AJ11" s="1604"/>
      <c r="AK11" s="1613"/>
      <c r="AL11" s="1613"/>
      <c r="AM11" s="1607"/>
      <c r="AN11" s="1607"/>
      <c r="AO11" s="1607"/>
      <c r="AP11" s="1607"/>
      <c r="AQ11" s="1614"/>
    </row>
    <row r="12" spans="1:61" s="485" customFormat="1" ht="15.75" x14ac:dyDescent="0.2">
      <c r="A12" s="1978"/>
      <c r="B12" s="2043"/>
      <c r="C12" s="2043"/>
      <c r="D12" s="2620"/>
      <c r="E12" s="2620"/>
      <c r="F12" s="2620"/>
      <c r="G12" s="1616">
        <v>75</v>
      </c>
      <c r="H12" s="1354" t="s">
        <v>380</v>
      </c>
      <c r="I12" s="1354"/>
      <c r="J12" s="1617"/>
      <c r="K12" s="1618"/>
      <c r="L12" s="1619"/>
      <c r="M12" s="1429"/>
      <c r="N12" s="1430"/>
      <c r="O12" s="1436"/>
      <c r="P12" s="1356"/>
      <c r="Q12" s="1620"/>
      <c r="R12" s="1621"/>
      <c r="S12" s="1619"/>
      <c r="T12" s="1618"/>
      <c r="U12" s="1618"/>
      <c r="V12" s="1622"/>
      <c r="W12" s="1622"/>
      <c r="X12" s="1623"/>
      <c r="Y12" s="1429"/>
      <c r="Z12" s="1429"/>
      <c r="AA12" s="1429"/>
      <c r="AB12" s="1429"/>
      <c r="AC12" s="1429"/>
      <c r="AD12" s="1429"/>
      <c r="AE12" s="1429"/>
      <c r="AF12" s="1429"/>
      <c r="AG12" s="1429"/>
      <c r="AH12" s="1429"/>
      <c r="AI12" s="1429"/>
      <c r="AJ12" s="1429"/>
      <c r="AK12" s="1624"/>
      <c r="AL12" s="1624"/>
      <c r="AM12" s="1619"/>
      <c r="AN12" s="1619"/>
      <c r="AO12" s="1619"/>
      <c r="AP12" s="1619"/>
      <c r="AQ12" s="1625"/>
    </row>
    <row r="13" spans="1:61" s="477" customFormat="1" ht="66.75" customHeight="1" x14ac:dyDescent="0.2">
      <c r="A13" s="2645"/>
      <c r="B13" s="2646"/>
      <c r="C13" s="2646"/>
      <c r="D13" s="2620"/>
      <c r="E13" s="2620"/>
      <c r="F13" s="2620"/>
      <c r="G13" s="485"/>
      <c r="H13" s="1626"/>
      <c r="I13" s="1627"/>
      <c r="J13" s="1870">
        <v>214</v>
      </c>
      <c r="K13" s="1628" t="s">
        <v>381</v>
      </c>
      <c r="L13" s="1629" t="s">
        <v>382</v>
      </c>
      <c r="M13" s="1876">
        <v>1</v>
      </c>
      <c r="N13" s="2782"/>
      <c r="O13" s="2759" t="s">
        <v>383</v>
      </c>
      <c r="P13" s="2720" t="s">
        <v>384</v>
      </c>
      <c r="Q13" s="1872">
        <f>R13/SUM(R13:R32)*100</f>
        <v>0.52363331704251903</v>
      </c>
      <c r="R13" s="1630">
        <f>SUM(V13:V13)</f>
        <v>15000000</v>
      </c>
      <c r="S13" s="2662" t="s">
        <v>385</v>
      </c>
      <c r="T13" s="2662" t="s">
        <v>386</v>
      </c>
      <c r="U13" s="2163" t="s">
        <v>387</v>
      </c>
      <c r="V13" s="1631">
        <v>15000000</v>
      </c>
      <c r="W13" s="1864">
        <v>20</v>
      </c>
      <c r="X13" s="2067" t="s">
        <v>91</v>
      </c>
      <c r="Y13" s="2768">
        <v>292684</v>
      </c>
      <c r="Z13" s="2771">
        <v>282326</v>
      </c>
      <c r="AA13" s="2774">
        <v>135912</v>
      </c>
      <c r="AB13" s="2774">
        <v>45122</v>
      </c>
      <c r="AC13" s="2774">
        <v>307101</v>
      </c>
      <c r="AD13" s="2791">
        <v>86875</v>
      </c>
      <c r="AE13" s="2774">
        <v>2145</v>
      </c>
      <c r="AF13" s="2774">
        <v>12718</v>
      </c>
      <c r="AG13" s="2744">
        <v>26</v>
      </c>
      <c r="AH13" s="2742">
        <v>37</v>
      </c>
      <c r="AI13" s="2742"/>
      <c r="AJ13" s="2742"/>
      <c r="AK13" s="2742">
        <v>53164</v>
      </c>
      <c r="AL13" s="2742">
        <v>16982</v>
      </c>
      <c r="AM13" s="2742">
        <v>60013</v>
      </c>
      <c r="AN13" s="2744">
        <f>Y13+Z13</f>
        <v>575010</v>
      </c>
      <c r="AO13" s="1632">
        <v>43539</v>
      </c>
      <c r="AP13" s="1897">
        <v>43728</v>
      </c>
      <c r="AQ13" s="2747" t="s">
        <v>2067</v>
      </c>
    </row>
    <row r="14" spans="1:61" s="477" customFormat="1" ht="59.25" customHeight="1" x14ac:dyDescent="0.2">
      <c r="A14" s="2645"/>
      <c r="B14" s="2646"/>
      <c r="C14" s="2646"/>
      <c r="D14" s="2620"/>
      <c r="E14" s="2620"/>
      <c r="F14" s="2620"/>
      <c r="G14" s="485"/>
      <c r="H14" s="1633"/>
      <c r="I14" s="1634"/>
      <c r="J14" s="1863">
        <v>215</v>
      </c>
      <c r="K14" s="1850" t="s">
        <v>388</v>
      </c>
      <c r="L14" s="1855" t="s">
        <v>389</v>
      </c>
      <c r="M14" s="1851">
        <v>2</v>
      </c>
      <c r="N14" s="2714"/>
      <c r="O14" s="2716"/>
      <c r="P14" s="2694"/>
      <c r="Q14" s="1865">
        <f>R14/SUM(R13:R32)*100</f>
        <v>0.52363331704251903</v>
      </c>
      <c r="R14" s="1635">
        <f>+V14</f>
        <v>15000000</v>
      </c>
      <c r="S14" s="2662"/>
      <c r="T14" s="2662"/>
      <c r="U14" s="2164" t="s">
        <v>2068</v>
      </c>
      <c r="V14" s="1636">
        <v>15000000</v>
      </c>
      <c r="W14" s="1864">
        <v>20</v>
      </c>
      <c r="X14" s="2067" t="s">
        <v>91</v>
      </c>
      <c r="Y14" s="2769"/>
      <c r="Z14" s="2772"/>
      <c r="AA14" s="2743"/>
      <c r="AB14" s="2743"/>
      <c r="AC14" s="2743"/>
      <c r="AD14" s="2743"/>
      <c r="AE14" s="2743"/>
      <c r="AF14" s="2743"/>
      <c r="AG14" s="2766"/>
      <c r="AH14" s="2743"/>
      <c r="AI14" s="2743"/>
      <c r="AJ14" s="2743"/>
      <c r="AK14" s="2743"/>
      <c r="AL14" s="2743"/>
      <c r="AM14" s="2743"/>
      <c r="AN14" s="2745"/>
      <c r="AO14" s="1632">
        <v>43661</v>
      </c>
      <c r="AP14" s="1897">
        <v>43819</v>
      </c>
      <c r="AQ14" s="2748"/>
    </row>
    <row r="15" spans="1:61" s="477" customFormat="1" ht="36" customHeight="1" x14ac:dyDescent="0.2">
      <c r="A15" s="2645"/>
      <c r="B15" s="2646"/>
      <c r="C15" s="2646"/>
      <c r="D15" s="2620"/>
      <c r="E15" s="2620"/>
      <c r="F15" s="2620"/>
      <c r="G15" s="485"/>
      <c r="H15" s="1633"/>
      <c r="I15" s="1634"/>
      <c r="J15" s="2701">
        <v>216</v>
      </c>
      <c r="K15" s="2665" t="s">
        <v>390</v>
      </c>
      <c r="L15" s="2687" t="s">
        <v>391</v>
      </c>
      <c r="M15" s="2749">
        <v>1.994</v>
      </c>
      <c r="N15" s="2714"/>
      <c r="O15" s="2716"/>
      <c r="P15" s="2694"/>
      <c r="Q15" s="2731">
        <f>R15/SUM(R13:R32)*100</f>
        <v>0.87272219507086513</v>
      </c>
      <c r="R15" s="2750">
        <f>SUM(V15:V16)</f>
        <v>25000000</v>
      </c>
      <c r="S15" s="2662"/>
      <c r="T15" s="2662"/>
      <c r="U15" s="2165" t="s">
        <v>2069</v>
      </c>
      <c r="V15" s="1636">
        <v>15000000</v>
      </c>
      <c r="W15" s="1931">
        <v>20</v>
      </c>
      <c r="X15" s="2058" t="s">
        <v>91</v>
      </c>
      <c r="Y15" s="2769"/>
      <c r="Z15" s="2772"/>
      <c r="AA15" s="2743"/>
      <c r="AB15" s="2743"/>
      <c r="AC15" s="2743"/>
      <c r="AD15" s="2743"/>
      <c r="AE15" s="2743"/>
      <c r="AF15" s="2743"/>
      <c r="AG15" s="2766"/>
      <c r="AH15" s="2743"/>
      <c r="AI15" s="2743"/>
      <c r="AJ15" s="2743"/>
      <c r="AK15" s="2743"/>
      <c r="AL15" s="2743"/>
      <c r="AM15" s="2743"/>
      <c r="AN15" s="2745"/>
      <c r="AO15" s="1632">
        <v>43631</v>
      </c>
      <c r="AP15" s="1897">
        <v>43819</v>
      </c>
      <c r="AQ15" s="2748"/>
    </row>
    <row r="16" spans="1:61" s="477" customFormat="1" ht="33" customHeight="1" x14ac:dyDescent="0.2">
      <c r="A16" s="2645"/>
      <c r="B16" s="2646"/>
      <c r="C16" s="2646"/>
      <c r="D16" s="2620"/>
      <c r="E16" s="2620"/>
      <c r="F16" s="2620"/>
      <c r="G16" s="485"/>
      <c r="H16" s="1633"/>
      <c r="I16" s="1634"/>
      <c r="J16" s="2701"/>
      <c r="K16" s="2665"/>
      <c r="L16" s="2687"/>
      <c r="M16" s="2749"/>
      <c r="N16" s="2714"/>
      <c r="O16" s="2716"/>
      <c r="P16" s="2694"/>
      <c r="Q16" s="2731"/>
      <c r="R16" s="2750"/>
      <c r="S16" s="2662"/>
      <c r="T16" s="2662"/>
      <c r="U16" s="2165" t="s">
        <v>2070</v>
      </c>
      <c r="V16" s="1636">
        <v>10000000</v>
      </c>
      <c r="W16" s="1885">
        <v>20</v>
      </c>
      <c r="X16" s="2058" t="s">
        <v>91</v>
      </c>
      <c r="Y16" s="2769"/>
      <c r="Z16" s="2772"/>
      <c r="AA16" s="2743"/>
      <c r="AB16" s="2743"/>
      <c r="AC16" s="2743"/>
      <c r="AD16" s="2743"/>
      <c r="AE16" s="2743"/>
      <c r="AF16" s="2743"/>
      <c r="AG16" s="2766"/>
      <c r="AH16" s="2743"/>
      <c r="AI16" s="2743"/>
      <c r="AJ16" s="2743"/>
      <c r="AK16" s="2743"/>
      <c r="AL16" s="2743"/>
      <c r="AM16" s="2743"/>
      <c r="AN16" s="2745"/>
      <c r="AO16" s="1637">
        <v>43678</v>
      </c>
      <c r="AP16" s="1897">
        <v>43819</v>
      </c>
      <c r="AQ16" s="2748"/>
    </row>
    <row r="17" spans="1:43" s="477" customFormat="1" ht="45" customHeight="1" x14ac:dyDescent="0.2">
      <c r="A17" s="2645"/>
      <c r="B17" s="2646"/>
      <c r="C17" s="2646"/>
      <c r="D17" s="2620"/>
      <c r="E17" s="2620"/>
      <c r="F17" s="2620"/>
      <c r="G17" s="485"/>
      <c r="H17" s="1633"/>
      <c r="I17" s="1634"/>
      <c r="J17" s="2701">
        <v>217</v>
      </c>
      <c r="K17" s="2665" t="s">
        <v>392</v>
      </c>
      <c r="L17" s="2687" t="s">
        <v>393</v>
      </c>
      <c r="M17" s="2685">
        <v>5</v>
      </c>
      <c r="N17" s="1867"/>
      <c r="O17" s="2716"/>
      <c r="P17" s="2694"/>
      <c r="Q17" s="2731">
        <f>R17/SUM(R13:R32)*100</f>
        <v>96.348530335823497</v>
      </c>
      <c r="R17" s="2751">
        <f>SUM(V17:V30)</f>
        <v>2760000000</v>
      </c>
      <c r="S17" s="2662"/>
      <c r="T17" s="2699"/>
      <c r="U17" s="2166" t="s">
        <v>394</v>
      </c>
      <c r="V17" s="1636">
        <f>1600000000+700000000</f>
        <v>2300000000</v>
      </c>
      <c r="W17" s="1864">
        <v>42</v>
      </c>
      <c r="X17" s="2067" t="s">
        <v>2261</v>
      </c>
      <c r="Y17" s="2769"/>
      <c r="Z17" s="2772"/>
      <c r="AA17" s="2743"/>
      <c r="AB17" s="2743"/>
      <c r="AC17" s="2743"/>
      <c r="AD17" s="2743"/>
      <c r="AE17" s="2743"/>
      <c r="AF17" s="2743"/>
      <c r="AG17" s="2766"/>
      <c r="AH17" s="2743"/>
      <c r="AI17" s="2743"/>
      <c r="AJ17" s="2743"/>
      <c r="AK17" s="2743"/>
      <c r="AL17" s="2743"/>
      <c r="AM17" s="2743"/>
      <c r="AN17" s="2745"/>
      <c r="AO17" s="1632">
        <v>43647</v>
      </c>
      <c r="AP17" s="1897">
        <v>43819</v>
      </c>
      <c r="AQ17" s="2748"/>
    </row>
    <row r="18" spans="1:43" s="477" customFormat="1" ht="28.5" x14ac:dyDescent="0.2">
      <c r="A18" s="2645"/>
      <c r="B18" s="2646"/>
      <c r="C18" s="2646"/>
      <c r="D18" s="2620"/>
      <c r="E18" s="2620"/>
      <c r="F18" s="2620"/>
      <c r="G18" s="485"/>
      <c r="H18" s="1633"/>
      <c r="I18" s="1634"/>
      <c r="J18" s="2701"/>
      <c r="K18" s="2665"/>
      <c r="L18" s="2687"/>
      <c r="M18" s="2685"/>
      <c r="N18" s="1867"/>
      <c r="O18" s="2716"/>
      <c r="P18" s="2694"/>
      <c r="Q18" s="2731"/>
      <c r="R18" s="2751"/>
      <c r="S18" s="2662"/>
      <c r="T18" s="2699"/>
      <c r="U18" s="2166" t="s">
        <v>2071</v>
      </c>
      <c r="V18" s="1636">
        <v>150000000</v>
      </c>
      <c r="W18" s="1864">
        <v>42</v>
      </c>
      <c r="X18" s="2067" t="s">
        <v>2261</v>
      </c>
      <c r="Y18" s="2769"/>
      <c r="Z18" s="2772"/>
      <c r="AA18" s="2743"/>
      <c r="AB18" s="2743"/>
      <c r="AC18" s="2743"/>
      <c r="AD18" s="2743"/>
      <c r="AE18" s="2743"/>
      <c r="AF18" s="2743"/>
      <c r="AG18" s="2766"/>
      <c r="AH18" s="2743"/>
      <c r="AI18" s="2743"/>
      <c r="AJ18" s="2743"/>
      <c r="AK18" s="2743"/>
      <c r="AL18" s="2743"/>
      <c r="AM18" s="2743"/>
      <c r="AN18" s="2745"/>
      <c r="AO18" s="1632">
        <v>43539</v>
      </c>
      <c r="AP18" s="1897">
        <v>43819</v>
      </c>
      <c r="AQ18" s="2748"/>
    </row>
    <row r="19" spans="1:43" s="477" customFormat="1" ht="36" customHeight="1" x14ac:dyDescent="0.2">
      <c r="A19" s="2645"/>
      <c r="B19" s="2646"/>
      <c r="C19" s="2646"/>
      <c r="D19" s="2620"/>
      <c r="E19" s="2620"/>
      <c r="F19" s="2620"/>
      <c r="G19" s="485"/>
      <c r="H19" s="1633"/>
      <c r="I19" s="1634"/>
      <c r="J19" s="2701"/>
      <c r="K19" s="2665"/>
      <c r="L19" s="2687"/>
      <c r="M19" s="2685"/>
      <c r="N19" s="1867"/>
      <c r="O19" s="2716"/>
      <c r="P19" s="2694"/>
      <c r="Q19" s="2731"/>
      <c r="R19" s="2751"/>
      <c r="S19" s="2662"/>
      <c r="T19" s="2699"/>
      <c r="U19" s="2166" t="s">
        <v>395</v>
      </c>
      <c r="V19" s="1636">
        <v>50000000</v>
      </c>
      <c r="W19" s="1864">
        <v>42</v>
      </c>
      <c r="X19" s="2067" t="s">
        <v>2261</v>
      </c>
      <c r="Y19" s="2769"/>
      <c r="Z19" s="2772"/>
      <c r="AA19" s="2743"/>
      <c r="AB19" s="2743"/>
      <c r="AC19" s="2743"/>
      <c r="AD19" s="2743"/>
      <c r="AE19" s="2743"/>
      <c r="AF19" s="2743"/>
      <c r="AG19" s="2766"/>
      <c r="AH19" s="2743"/>
      <c r="AI19" s="2743"/>
      <c r="AJ19" s="2743"/>
      <c r="AK19" s="2743"/>
      <c r="AL19" s="2743"/>
      <c r="AM19" s="2743"/>
      <c r="AN19" s="2745"/>
      <c r="AO19" s="1632">
        <v>43539</v>
      </c>
      <c r="AP19" s="1897">
        <v>43819</v>
      </c>
      <c r="AQ19" s="2748"/>
    </row>
    <row r="20" spans="1:43" s="477" customFormat="1" ht="41.25" customHeight="1" x14ac:dyDescent="0.2">
      <c r="A20" s="2645"/>
      <c r="B20" s="2646"/>
      <c r="C20" s="2646"/>
      <c r="D20" s="2620"/>
      <c r="E20" s="2620"/>
      <c r="F20" s="2620"/>
      <c r="G20" s="485"/>
      <c r="H20" s="1633"/>
      <c r="I20" s="1634"/>
      <c r="J20" s="2701"/>
      <c r="K20" s="2665"/>
      <c r="L20" s="2687"/>
      <c r="M20" s="2685"/>
      <c r="N20" s="1867"/>
      <c r="O20" s="2716"/>
      <c r="P20" s="2694"/>
      <c r="Q20" s="2731"/>
      <c r="R20" s="2751"/>
      <c r="S20" s="2662"/>
      <c r="T20" s="2699"/>
      <c r="U20" s="2166" t="s">
        <v>396</v>
      </c>
      <c r="V20" s="1636">
        <v>3000000</v>
      </c>
      <c r="W20" s="1864">
        <v>42</v>
      </c>
      <c r="X20" s="2067" t="s">
        <v>2261</v>
      </c>
      <c r="Y20" s="2769"/>
      <c r="Z20" s="2772"/>
      <c r="AA20" s="2743"/>
      <c r="AB20" s="2743"/>
      <c r="AC20" s="2743"/>
      <c r="AD20" s="2743"/>
      <c r="AE20" s="2743"/>
      <c r="AF20" s="2743"/>
      <c r="AG20" s="2766"/>
      <c r="AH20" s="2743"/>
      <c r="AI20" s="2743"/>
      <c r="AJ20" s="2743"/>
      <c r="AK20" s="2743"/>
      <c r="AL20" s="2743"/>
      <c r="AM20" s="2743"/>
      <c r="AN20" s="2745"/>
      <c r="AO20" s="1632">
        <v>43539</v>
      </c>
      <c r="AP20" s="1897">
        <v>43646</v>
      </c>
      <c r="AQ20" s="2748"/>
    </row>
    <row r="21" spans="1:43" s="477" customFormat="1" ht="28.5" x14ac:dyDescent="0.2">
      <c r="A21" s="2645"/>
      <c r="B21" s="2646"/>
      <c r="C21" s="2646"/>
      <c r="D21" s="2620"/>
      <c r="E21" s="2620"/>
      <c r="F21" s="2620"/>
      <c r="G21" s="485"/>
      <c r="H21" s="1633"/>
      <c r="I21" s="1634"/>
      <c r="J21" s="2701"/>
      <c r="K21" s="2665"/>
      <c r="L21" s="2687"/>
      <c r="M21" s="2685"/>
      <c r="N21" s="1867" t="s">
        <v>397</v>
      </c>
      <c r="O21" s="2716"/>
      <c r="P21" s="2694"/>
      <c r="Q21" s="2731"/>
      <c r="R21" s="2751"/>
      <c r="S21" s="2662"/>
      <c r="T21" s="2699"/>
      <c r="U21" s="2166" t="s">
        <v>398</v>
      </c>
      <c r="V21" s="1636">
        <v>50000000</v>
      </c>
      <c r="W21" s="1864">
        <v>42</v>
      </c>
      <c r="X21" s="2067" t="s">
        <v>2261</v>
      </c>
      <c r="Y21" s="2769"/>
      <c r="Z21" s="2772"/>
      <c r="AA21" s="2743"/>
      <c r="AB21" s="2743"/>
      <c r="AC21" s="2743"/>
      <c r="AD21" s="2743"/>
      <c r="AE21" s="2743"/>
      <c r="AF21" s="2743"/>
      <c r="AG21" s="2766"/>
      <c r="AH21" s="2743"/>
      <c r="AI21" s="2743"/>
      <c r="AJ21" s="2743"/>
      <c r="AK21" s="2743"/>
      <c r="AL21" s="2743"/>
      <c r="AM21" s="2743"/>
      <c r="AN21" s="2745"/>
      <c r="AO21" s="1632">
        <v>43570</v>
      </c>
      <c r="AP21" s="1897">
        <v>43819</v>
      </c>
      <c r="AQ21" s="2748"/>
    </row>
    <row r="22" spans="1:43" s="477" customFormat="1" ht="31.5" customHeight="1" x14ac:dyDescent="0.2">
      <c r="A22" s="2645"/>
      <c r="B22" s="2646"/>
      <c r="C22" s="2646"/>
      <c r="D22" s="2620"/>
      <c r="E22" s="2620"/>
      <c r="F22" s="2620"/>
      <c r="G22" s="485"/>
      <c r="H22" s="1633"/>
      <c r="I22" s="1634"/>
      <c r="J22" s="2701"/>
      <c r="K22" s="2665"/>
      <c r="L22" s="2687"/>
      <c r="M22" s="2685"/>
      <c r="N22" s="1638"/>
      <c r="O22" s="2716"/>
      <c r="P22" s="2694"/>
      <c r="Q22" s="2731"/>
      <c r="R22" s="2751"/>
      <c r="S22" s="2662"/>
      <c r="T22" s="2699"/>
      <c r="U22" s="2166" t="s">
        <v>399</v>
      </c>
      <c r="V22" s="1636">
        <v>35100000</v>
      </c>
      <c r="W22" s="1864">
        <v>42</v>
      </c>
      <c r="X22" s="2067" t="s">
        <v>2261</v>
      </c>
      <c r="Y22" s="2769"/>
      <c r="Z22" s="2772"/>
      <c r="AA22" s="2743"/>
      <c r="AB22" s="2743"/>
      <c r="AC22" s="2743"/>
      <c r="AD22" s="2743"/>
      <c r="AE22" s="2743"/>
      <c r="AF22" s="2743"/>
      <c r="AG22" s="2766"/>
      <c r="AH22" s="2743"/>
      <c r="AI22" s="2743"/>
      <c r="AJ22" s="2743"/>
      <c r="AK22" s="2743"/>
      <c r="AL22" s="2743"/>
      <c r="AM22" s="2743"/>
      <c r="AN22" s="2745"/>
      <c r="AO22" s="1632">
        <v>43539</v>
      </c>
      <c r="AP22" s="1897">
        <v>43819</v>
      </c>
      <c r="AQ22" s="2748"/>
    </row>
    <row r="23" spans="1:43" s="477" customFormat="1" ht="28.5" x14ac:dyDescent="0.2">
      <c r="A23" s="2645"/>
      <c r="B23" s="2646"/>
      <c r="C23" s="2646"/>
      <c r="D23" s="2620"/>
      <c r="E23" s="2620"/>
      <c r="F23" s="2620"/>
      <c r="G23" s="485"/>
      <c r="H23" s="1633"/>
      <c r="I23" s="1634"/>
      <c r="J23" s="2701"/>
      <c r="K23" s="2665"/>
      <c r="L23" s="2687"/>
      <c r="M23" s="2685"/>
      <c r="N23" s="1867" t="s">
        <v>400</v>
      </c>
      <c r="O23" s="2716"/>
      <c r="P23" s="2694"/>
      <c r="Q23" s="2731"/>
      <c r="R23" s="2751"/>
      <c r="S23" s="2662"/>
      <c r="T23" s="2699"/>
      <c r="U23" s="2166" t="s">
        <v>2072</v>
      </c>
      <c r="V23" s="1636">
        <v>20000000</v>
      </c>
      <c r="W23" s="1864">
        <v>42</v>
      </c>
      <c r="X23" s="2067" t="s">
        <v>2261</v>
      </c>
      <c r="Y23" s="2769"/>
      <c r="Z23" s="2772"/>
      <c r="AA23" s="2743"/>
      <c r="AB23" s="2743"/>
      <c r="AC23" s="2743"/>
      <c r="AD23" s="2743"/>
      <c r="AE23" s="2743"/>
      <c r="AF23" s="2743"/>
      <c r="AG23" s="2766"/>
      <c r="AH23" s="2743"/>
      <c r="AI23" s="2743"/>
      <c r="AJ23" s="2743"/>
      <c r="AK23" s="2743"/>
      <c r="AL23" s="2743"/>
      <c r="AM23" s="2743"/>
      <c r="AN23" s="2745"/>
      <c r="AO23" s="1632">
        <v>43570</v>
      </c>
      <c r="AP23" s="1897">
        <v>43819</v>
      </c>
      <c r="AQ23" s="2748"/>
    </row>
    <row r="24" spans="1:43" s="477" customFormat="1" ht="57" x14ac:dyDescent="0.2">
      <c r="A24" s="2645"/>
      <c r="B24" s="2646"/>
      <c r="C24" s="2646"/>
      <c r="D24" s="2620"/>
      <c r="E24" s="2620"/>
      <c r="F24" s="2620"/>
      <c r="G24" s="485"/>
      <c r="H24" s="1633"/>
      <c r="I24" s="1634"/>
      <c r="J24" s="2701"/>
      <c r="K24" s="2665"/>
      <c r="L24" s="2687"/>
      <c r="M24" s="2685"/>
      <c r="N24" s="1638"/>
      <c r="O24" s="2716"/>
      <c r="P24" s="2694"/>
      <c r="Q24" s="2731"/>
      <c r="R24" s="2751"/>
      <c r="S24" s="2662"/>
      <c r="T24" s="2699"/>
      <c r="U24" s="2166" t="s">
        <v>401</v>
      </c>
      <c r="V24" s="1636">
        <v>45000000</v>
      </c>
      <c r="W24" s="1864">
        <v>42</v>
      </c>
      <c r="X24" s="2067" t="s">
        <v>2261</v>
      </c>
      <c r="Y24" s="2769"/>
      <c r="Z24" s="2772"/>
      <c r="AA24" s="2743"/>
      <c r="AB24" s="2743"/>
      <c r="AC24" s="2743"/>
      <c r="AD24" s="2743"/>
      <c r="AE24" s="2743"/>
      <c r="AF24" s="2743"/>
      <c r="AG24" s="2766"/>
      <c r="AH24" s="2743"/>
      <c r="AI24" s="2743"/>
      <c r="AJ24" s="2743"/>
      <c r="AK24" s="2743"/>
      <c r="AL24" s="2743"/>
      <c r="AM24" s="2743"/>
      <c r="AN24" s="2745"/>
      <c r="AO24" s="1632">
        <v>43480</v>
      </c>
      <c r="AP24" s="1897">
        <v>43646</v>
      </c>
      <c r="AQ24" s="2748"/>
    </row>
    <row r="25" spans="1:43" s="477" customFormat="1" ht="28.5" x14ac:dyDescent="0.2">
      <c r="A25" s="2645"/>
      <c r="B25" s="2646"/>
      <c r="C25" s="2646"/>
      <c r="D25" s="2620"/>
      <c r="E25" s="2620"/>
      <c r="F25" s="2620"/>
      <c r="G25" s="485"/>
      <c r="H25" s="1633"/>
      <c r="I25" s="1634"/>
      <c r="J25" s="2701"/>
      <c r="K25" s="2665"/>
      <c r="L25" s="2687"/>
      <c r="M25" s="2685"/>
      <c r="N25" s="1638"/>
      <c r="O25" s="2716"/>
      <c r="P25" s="2694"/>
      <c r="Q25" s="2731"/>
      <c r="R25" s="2751"/>
      <c r="S25" s="2662"/>
      <c r="T25" s="2699"/>
      <c r="U25" s="2166" t="s">
        <v>402</v>
      </c>
      <c r="V25" s="1636">
        <v>50000000</v>
      </c>
      <c r="W25" s="1864">
        <v>42</v>
      </c>
      <c r="X25" s="2067" t="s">
        <v>2261</v>
      </c>
      <c r="Y25" s="2769"/>
      <c r="Z25" s="2772"/>
      <c r="AA25" s="2743"/>
      <c r="AB25" s="2743"/>
      <c r="AC25" s="2743"/>
      <c r="AD25" s="2743"/>
      <c r="AE25" s="2743"/>
      <c r="AF25" s="2743"/>
      <c r="AG25" s="2766"/>
      <c r="AH25" s="2743"/>
      <c r="AI25" s="2743"/>
      <c r="AJ25" s="2743"/>
      <c r="AK25" s="2743"/>
      <c r="AL25" s="2743"/>
      <c r="AM25" s="2743"/>
      <c r="AN25" s="2745"/>
      <c r="AO25" s="1632">
        <v>43480</v>
      </c>
      <c r="AP25" s="1897">
        <v>43646</v>
      </c>
      <c r="AQ25" s="2748"/>
    </row>
    <row r="26" spans="1:43" s="477" customFormat="1" ht="42" customHeight="1" x14ac:dyDescent="0.2">
      <c r="A26" s="2645"/>
      <c r="B26" s="2646"/>
      <c r="C26" s="2646"/>
      <c r="D26" s="2620"/>
      <c r="E26" s="2620"/>
      <c r="F26" s="2620"/>
      <c r="G26" s="485"/>
      <c r="H26" s="1633"/>
      <c r="I26" s="1634"/>
      <c r="J26" s="2701"/>
      <c r="K26" s="2665"/>
      <c r="L26" s="2687"/>
      <c r="M26" s="2685"/>
      <c r="N26" s="1638"/>
      <c r="O26" s="2716"/>
      <c r="P26" s="2694"/>
      <c r="Q26" s="2731"/>
      <c r="R26" s="2751"/>
      <c r="S26" s="2662"/>
      <c r="T26" s="2699"/>
      <c r="U26" s="2166" t="s">
        <v>403</v>
      </c>
      <c r="V26" s="1636">
        <v>15000000</v>
      </c>
      <c r="W26" s="1864">
        <v>42</v>
      </c>
      <c r="X26" s="2067" t="s">
        <v>2261</v>
      </c>
      <c r="Y26" s="2769"/>
      <c r="Z26" s="2772"/>
      <c r="AA26" s="2743"/>
      <c r="AB26" s="2743"/>
      <c r="AC26" s="2743"/>
      <c r="AD26" s="2743"/>
      <c r="AE26" s="2743"/>
      <c r="AF26" s="2743"/>
      <c r="AG26" s="2766"/>
      <c r="AH26" s="2743"/>
      <c r="AI26" s="2743"/>
      <c r="AJ26" s="2743"/>
      <c r="AK26" s="2743"/>
      <c r="AL26" s="2743"/>
      <c r="AM26" s="2743"/>
      <c r="AN26" s="2745"/>
      <c r="AO26" s="1632">
        <v>43580</v>
      </c>
      <c r="AP26" s="1897">
        <v>43631</v>
      </c>
      <c r="AQ26" s="2748"/>
    </row>
    <row r="27" spans="1:43" s="477" customFormat="1" ht="28.5" x14ac:dyDescent="0.2">
      <c r="A27" s="2645"/>
      <c r="B27" s="2646"/>
      <c r="C27" s="2646"/>
      <c r="D27" s="2620"/>
      <c r="E27" s="2620"/>
      <c r="F27" s="2620"/>
      <c r="G27" s="485"/>
      <c r="H27" s="1633"/>
      <c r="I27" s="1634"/>
      <c r="J27" s="2701"/>
      <c r="K27" s="2665"/>
      <c r="L27" s="2687"/>
      <c r="M27" s="2685"/>
      <c r="N27" s="1638"/>
      <c r="O27" s="2716"/>
      <c r="P27" s="2694"/>
      <c r="Q27" s="2731"/>
      <c r="R27" s="2751"/>
      <c r="S27" s="2662"/>
      <c r="T27" s="2699"/>
      <c r="U27" s="2167" t="s">
        <v>404</v>
      </c>
      <c r="V27" s="1636">
        <v>10900000</v>
      </c>
      <c r="W27" s="1864">
        <v>42</v>
      </c>
      <c r="X27" s="2067" t="s">
        <v>2261</v>
      </c>
      <c r="Y27" s="2769"/>
      <c r="Z27" s="2772"/>
      <c r="AA27" s="2743"/>
      <c r="AB27" s="2743"/>
      <c r="AC27" s="2743"/>
      <c r="AD27" s="2743"/>
      <c r="AE27" s="2743"/>
      <c r="AF27" s="2743"/>
      <c r="AG27" s="2766"/>
      <c r="AH27" s="2743"/>
      <c r="AI27" s="2743"/>
      <c r="AJ27" s="2743"/>
      <c r="AK27" s="2743"/>
      <c r="AL27" s="2743"/>
      <c r="AM27" s="2743"/>
      <c r="AN27" s="2745"/>
      <c r="AO27" s="1632">
        <v>43480</v>
      </c>
      <c r="AP27" s="1897">
        <v>43600</v>
      </c>
      <c r="AQ27" s="2748"/>
    </row>
    <row r="28" spans="1:43" s="477" customFormat="1" ht="42.75" x14ac:dyDescent="0.2">
      <c r="A28" s="2645"/>
      <c r="B28" s="2646"/>
      <c r="C28" s="2646"/>
      <c r="D28" s="2620"/>
      <c r="E28" s="2620"/>
      <c r="F28" s="2620"/>
      <c r="G28" s="485"/>
      <c r="H28" s="1633"/>
      <c r="I28" s="1634"/>
      <c r="J28" s="2701"/>
      <c r="K28" s="2665"/>
      <c r="L28" s="2687"/>
      <c r="M28" s="2685"/>
      <c r="N28" s="1638"/>
      <c r="O28" s="2716"/>
      <c r="P28" s="2694"/>
      <c r="Q28" s="2731"/>
      <c r="R28" s="2751"/>
      <c r="S28" s="2662"/>
      <c r="T28" s="2699"/>
      <c r="U28" s="2167" t="s">
        <v>405</v>
      </c>
      <c r="V28" s="1636">
        <v>10000000</v>
      </c>
      <c r="W28" s="1864">
        <v>42</v>
      </c>
      <c r="X28" s="2067" t="s">
        <v>2261</v>
      </c>
      <c r="Y28" s="2769"/>
      <c r="Z28" s="2772"/>
      <c r="AA28" s="2743"/>
      <c r="AB28" s="2743"/>
      <c r="AC28" s="2743"/>
      <c r="AD28" s="2743"/>
      <c r="AE28" s="2743"/>
      <c r="AF28" s="2743"/>
      <c r="AG28" s="2766"/>
      <c r="AH28" s="2743"/>
      <c r="AI28" s="2743"/>
      <c r="AJ28" s="2743"/>
      <c r="AK28" s="2743"/>
      <c r="AL28" s="2743"/>
      <c r="AM28" s="2743"/>
      <c r="AN28" s="2745"/>
      <c r="AO28" s="1632">
        <v>43480</v>
      </c>
      <c r="AP28" s="1897">
        <v>43600</v>
      </c>
      <c r="AQ28" s="2748"/>
    </row>
    <row r="29" spans="1:43" s="477" customFormat="1" ht="42.75" x14ac:dyDescent="0.2">
      <c r="A29" s="2645"/>
      <c r="B29" s="2646"/>
      <c r="C29" s="2646"/>
      <c r="D29" s="2620"/>
      <c r="E29" s="2620"/>
      <c r="F29" s="2620"/>
      <c r="G29" s="485"/>
      <c r="H29" s="1633"/>
      <c r="I29" s="1634"/>
      <c r="J29" s="2701"/>
      <c r="K29" s="2665"/>
      <c r="L29" s="2687"/>
      <c r="M29" s="2685"/>
      <c r="N29" s="1638"/>
      <c r="O29" s="2716"/>
      <c r="P29" s="2694"/>
      <c r="Q29" s="2731"/>
      <c r="R29" s="2751"/>
      <c r="S29" s="2662"/>
      <c r="T29" s="2699"/>
      <c r="U29" s="2167" t="s">
        <v>2073</v>
      </c>
      <c r="V29" s="1636">
        <v>10000000</v>
      </c>
      <c r="W29" s="1864">
        <v>42</v>
      </c>
      <c r="X29" s="2067" t="s">
        <v>2261</v>
      </c>
      <c r="Y29" s="2769"/>
      <c r="Z29" s="2772"/>
      <c r="AA29" s="2743"/>
      <c r="AB29" s="2743"/>
      <c r="AC29" s="2743"/>
      <c r="AD29" s="2743"/>
      <c r="AE29" s="2743"/>
      <c r="AF29" s="2743"/>
      <c r="AG29" s="2766"/>
      <c r="AH29" s="2743"/>
      <c r="AI29" s="2743"/>
      <c r="AJ29" s="2743"/>
      <c r="AK29" s="2743"/>
      <c r="AL29" s="2743"/>
      <c r="AM29" s="2743"/>
      <c r="AN29" s="2745"/>
      <c r="AO29" s="1632">
        <v>43480</v>
      </c>
      <c r="AP29" s="1897">
        <v>43600</v>
      </c>
      <c r="AQ29" s="2748"/>
    </row>
    <row r="30" spans="1:43" s="477" customFormat="1" ht="57" x14ac:dyDescent="0.2">
      <c r="A30" s="2645"/>
      <c r="B30" s="2646"/>
      <c r="C30" s="2646"/>
      <c r="D30" s="2620"/>
      <c r="E30" s="2620"/>
      <c r="F30" s="2620"/>
      <c r="G30" s="485"/>
      <c r="H30" s="1633"/>
      <c r="I30" s="1634"/>
      <c r="J30" s="2701"/>
      <c r="K30" s="2665"/>
      <c r="L30" s="2687"/>
      <c r="M30" s="2685"/>
      <c r="N30" s="1638"/>
      <c r="O30" s="2716"/>
      <c r="P30" s="2694"/>
      <c r="Q30" s="2731"/>
      <c r="R30" s="2751"/>
      <c r="S30" s="2662"/>
      <c r="T30" s="2699"/>
      <c r="U30" s="2167" t="s">
        <v>2074</v>
      </c>
      <c r="V30" s="1636">
        <v>11000000</v>
      </c>
      <c r="W30" s="1864">
        <v>42</v>
      </c>
      <c r="X30" s="2067" t="s">
        <v>2261</v>
      </c>
      <c r="Y30" s="2769"/>
      <c r="Z30" s="2772"/>
      <c r="AA30" s="2743"/>
      <c r="AB30" s="2743"/>
      <c r="AC30" s="2743"/>
      <c r="AD30" s="2743"/>
      <c r="AE30" s="2743"/>
      <c r="AF30" s="2743"/>
      <c r="AG30" s="2766"/>
      <c r="AH30" s="2743"/>
      <c r="AI30" s="2743"/>
      <c r="AJ30" s="2743"/>
      <c r="AK30" s="2743"/>
      <c r="AL30" s="2743"/>
      <c r="AM30" s="2743"/>
      <c r="AN30" s="2745"/>
      <c r="AO30" s="1632">
        <v>43480</v>
      </c>
      <c r="AP30" s="1897">
        <v>43646</v>
      </c>
      <c r="AQ30" s="2748"/>
    </row>
    <row r="31" spans="1:43" s="477" customFormat="1" ht="42.75" x14ac:dyDescent="0.2">
      <c r="A31" s="2044"/>
      <c r="B31" s="1026"/>
      <c r="C31" s="1026"/>
      <c r="D31" s="2620"/>
      <c r="E31" s="2620"/>
      <c r="F31" s="2620"/>
      <c r="G31" s="485"/>
      <c r="H31" s="1633"/>
      <c r="I31" s="1634"/>
      <c r="J31" s="2701">
        <v>218</v>
      </c>
      <c r="K31" s="2665" t="s">
        <v>406</v>
      </c>
      <c r="L31" s="2687" t="s">
        <v>407</v>
      </c>
      <c r="M31" s="2685">
        <v>3</v>
      </c>
      <c r="N31" s="1638"/>
      <c r="O31" s="2716"/>
      <c r="P31" s="2694"/>
      <c r="Q31" s="2731">
        <f>R31/SUM(R13:R32)*100</f>
        <v>1.7314808350205961</v>
      </c>
      <c r="R31" s="2750">
        <f>SUM(V31:V32)</f>
        <v>49600000</v>
      </c>
      <c r="S31" s="2662"/>
      <c r="T31" s="2662"/>
      <c r="U31" s="2167" t="s">
        <v>2075</v>
      </c>
      <c r="V31" s="1849">
        <v>45600000</v>
      </c>
      <c r="W31" s="1864">
        <v>20</v>
      </c>
      <c r="X31" s="2067" t="s">
        <v>91</v>
      </c>
      <c r="Y31" s="2769"/>
      <c r="Z31" s="2772"/>
      <c r="AA31" s="2743"/>
      <c r="AB31" s="2743"/>
      <c r="AC31" s="2743"/>
      <c r="AD31" s="2743"/>
      <c r="AE31" s="2743"/>
      <c r="AF31" s="2743"/>
      <c r="AG31" s="2766"/>
      <c r="AH31" s="2743"/>
      <c r="AI31" s="2743"/>
      <c r="AJ31" s="2743"/>
      <c r="AK31" s="2743"/>
      <c r="AL31" s="2743"/>
      <c r="AM31" s="2743"/>
      <c r="AN31" s="2745"/>
      <c r="AO31" s="1632">
        <v>43480</v>
      </c>
      <c r="AP31" s="1897">
        <v>43646</v>
      </c>
      <c r="AQ31" s="2748"/>
    </row>
    <row r="32" spans="1:43" s="477" customFormat="1" ht="57" x14ac:dyDescent="0.2">
      <c r="A32" s="2792"/>
      <c r="B32" s="2792"/>
      <c r="C32" s="2792"/>
      <c r="D32" s="2620"/>
      <c r="E32" s="2620"/>
      <c r="F32" s="2620"/>
      <c r="G32" s="485"/>
      <c r="H32" s="1639"/>
      <c r="I32" s="1640"/>
      <c r="J32" s="2701"/>
      <c r="K32" s="2665"/>
      <c r="L32" s="2687"/>
      <c r="M32" s="2685"/>
      <c r="N32" s="1638"/>
      <c r="O32" s="2716"/>
      <c r="P32" s="2694"/>
      <c r="Q32" s="2731"/>
      <c r="R32" s="2750"/>
      <c r="S32" s="2662"/>
      <c r="T32" s="2662"/>
      <c r="U32" s="2167" t="s">
        <v>2076</v>
      </c>
      <c r="V32" s="1849">
        <v>4000000</v>
      </c>
      <c r="W32" s="1869">
        <v>20</v>
      </c>
      <c r="X32" s="1871" t="s">
        <v>91</v>
      </c>
      <c r="Y32" s="2770"/>
      <c r="Z32" s="2773"/>
      <c r="AA32" s="2743"/>
      <c r="AB32" s="2743"/>
      <c r="AC32" s="2743"/>
      <c r="AD32" s="2743"/>
      <c r="AE32" s="2743"/>
      <c r="AF32" s="2743"/>
      <c r="AG32" s="2767"/>
      <c r="AH32" s="2743"/>
      <c r="AI32" s="2743"/>
      <c r="AJ32" s="2743"/>
      <c r="AK32" s="2743"/>
      <c r="AL32" s="2743"/>
      <c r="AM32" s="2743"/>
      <c r="AN32" s="2746"/>
      <c r="AO32" s="1632">
        <v>43600</v>
      </c>
      <c r="AP32" s="1897" t="s">
        <v>2077</v>
      </c>
      <c r="AQ32" s="2748"/>
    </row>
    <row r="33" spans="1:43" s="485" customFormat="1" ht="15" x14ac:dyDescent="0.2">
      <c r="A33" s="2792"/>
      <c r="B33" s="2792"/>
      <c r="C33" s="2792"/>
      <c r="D33" s="2620"/>
      <c r="E33" s="2620"/>
      <c r="F33" s="2620"/>
      <c r="G33" s="1616">
        <v>76</v>
      </c>
      <c r="H33" s="1354" t="s">
        <v>408</v>
      </c>
      <c r="I33" s="1354"/>
      <c r="J33" s="1641"/>
      <c r="K33" s="1642"/>
      <c r="L33" s="1643"/>
      <c r="M33" s="1440"/>
      <c r="N33" s="1430"/>
      <c r="O33" s="1436"/>
      <c r="P33" s="1356"/>
      <c r="Q33" s="1644"/>
      <c r="R33" s="1645"/>
      <c r="S33" s="2168"/>
      <c r="T33" s="2168"/>
      <c r="U33" s="2168"/>
      <c r="V33" s="1646"/>
      <c r="W33" s="1646"/>
      <c r="X33" s="2181"/>
      <c r="Y33" s="1354"/>
      <c r="Z33" s="1354"/>
      <c r="AA33" s="1354"/>
      <c r="AB33" s="1354"/>
      <c r="AC33" s="1354"/>
      <c r="AD33" s="1354"/>
      <c r="AE33" s="1354"/>
      <c r="AF33" s="1354"/>
      <c r="AG33" s="1354"/>
      <c r="AH33" s="1354"/>
      <c r="AI33" s="1354"/>
      <c r="AJ33" s="1354"/>
      <c r="AK33" s="1361"/>
      <c r="AL33" s="1361"/>
      <c r="AM33" s="1361"/>
      <c r="AN33" s="1361"/>
      <c r="AO33" s="1361"/>
      <c r="AP33" s="1361"/>
      <c r="AQ33" s="1361"/>
    </row>
    <row r="34" spans="1:43" s="477" customFormat="1" ht="32.25" customHeight="1" x14ac:dyDescent="0.2">
      <c r="A34" s="2792"/>
      <c r="B34" s="2792"/>
      <c r="C34" s="2792"/>
      <c r="D34" s="2620"/>
      <c r="E34" s="2620"/>
      <c r="F34" s="2620"/>
      <c r="G34" s="485"/>
      <c r="H34" s="1626"/>
      <c r="I34" s="1627"/>
      <c r="J34" s="2752">
        <v>219</v>
      </c>
      <c r="K34" s="2669" t="s">
        <v>409</v>
      </c>
      <c r="L34" s="2669" t="s">
        <v>410</v>
      </c>
      <c r="M34" s="2756">
        <v>11</v>
      </c>
      <c r="N34" s="1867"/>
      <c r="O34" s="2759" t="s">
        <v>411</v>
      </c>
      <c r="P34" s="2720" t="s">
        <v>412</v>
      </c>
      <c r="Q34" s="2760">
        <f>R34/SUM(R34:R41)*100</f>
        <v>52.9464711177</v>
      </c>
      <c r="R34" s="2763">
        <f>SUM(V34:V37)</f>
        <v>100000000</v>
      </c>
      <c r="S34" s="2662" t="s">
        <v>413</v>
      </c>
      <c r="T34" s="2699" t="s">
        <v>414</v>
      </c>
      <c r="U34" s="2166" t="s">
        <v>2078</v>
      </c>
      <c r="V34" s="1849">
        <v>50000000</v>
      </c>
      <c r="W34" s="1934" t="s">
        <v>2079</v>
      </c>
      <c r="X34" s="1873" t="s">
        <v>2353</v>
      </c>
      <c r="Y34" s="2736">
        <v>7650</v>
      </c>
      <c r="Z34" s="2739">
        <v>7350</v>
      </c>
      <c r="AA34" s="2733">
        <v>4564</v>
      </c>
      <c r="AB34" s="2733">
        <v>3365</v>
      </c>
      <c r="AC34" s="2733">
        <v>1921</v>
      </c>
      <c r="AD34" s="2733">
        <v>5150</v>
      </c>
      <c r="AE34" s="2721"/>
      <c r="AF34" s="2721"/>
      <c r="AG34" s="2721"/>
      <c r="AH34" s="2721"/>
      <c r="AI34" s="2721"/>
      <c r="AJ34" s="2721"/>
      <c r="AK34" s="2721"/>
      <c r="AL34" s="2721"/>
      <c r="AM34" s="2721"/>
      <c r="AN34" s="2725">
        <f>+Y34+Z34</f>
        <v>15000</v>
      </c>
      <c r="AO34" s="1647">
        <v>43480</v>
      </c>
      <c r="AP34" s="1647">
        <v>43600</v>
      </c>
      <c r="AQ34" s="2727" t="s">
        <v>2080</v>
      </c>
    </row>
    <row r="35" spans="1:43" s="477" customFormat="1" ht="57.75" customHeight="1" x14ac:dyDescent="0.2">
      <c r="A35" s="2792"/>
      <c r="B35" s="2792"/>
      <c r="C35" s="2792"/>
      <c r="D35" s="2620"/>
      <c r="E35" s="2620"/>
      <c r="F35" s="2620"/>
      <c r="G35" s="485"/>
      <c r="H35" s="1633"/>
      <c r="I35" s="1634"/>
      <c r="J35" s="2753"/>
      <c r="K35" s="2755"/>
      <c r="L35" s="2755"/>
      <c r="M35" s="2757"/>
      <c r="N35" s="1867"/>
      <c r="O35" s="2716"/>
      <c r="P35" s="2694"/>
      <c r="Q35" s="2761"/>
      <c r="R35" s="2764"/>
      <c r="S35" s="2662"/>
      <c r="T35" s="2699"/>
      <c r="U35" s="2166" t="s">
        <v>2081</v>
      </c>
      <c r="V35" s="1849">
        <v>23500000</v>
      </c>
      <c r="W35" s="1862">
        <v>20</v>
      </c>
      <c r="X35" s="1935" t="s">
        <v>2353</v>
      </c>
      <c r="Y35" s="2737"/>
      <c r="Z35" s="2740"/>
      <c r="AA35" s="2734"/>
      <c r="AB35" s="2734"/>
      <c r="AC35" s="2734"/>
      <c r="AD35" s="2734"/>
      <c r="AE35" s="2722"/>
      <c r="AF35" s="2722"/>
      <c r="AG35" s="2722"/>
      <c r="AH35" s="2722"/>
      <c r="AI35" s="2722"/>
      <c r="AJ35" s="2722"/>
      <c r="AK35" s="2722"/>
      <c r="AL35" s="2722"/>
      <c r="AM35" s="2722"/>
      <c r="AN35" s="2725"/>
      <c r="AO35" s="1647">
        <v>43480</v>
      </c>
      <c r="AP35" s="1647">
        <v>43600</v>
      </c>
      <c r="AQ35" s="2728"/>
    </row>
    <row r="36" spans="1:43" s="477" customFormat="1" ht="48" customHeight="1" x14ac:dyDescent="0.2">
      <c r="A36" s="2792"/>
      <c r="B36" s="2792"/>
      <c r="C36" s="2792"/>
      <c r="D36" s="2620"/>
      <c r="E36" s="2620"/>
      <c r="F36" s="2620"/>
      <c r="G36" s="485"/>
      <c r="H36" s="1633"/>
      <c r="I36" s="1634"/>
      <c r="J36" s="2753"/>
      <c r="K36" s="2755"/>
      <c r="L36" s="2755"/>
      <c r="M36" s="2757"/>
      <c r="N36" s="1867"/>
      <c r="O36" s="2716"/>
      <c r="P36" s="2694"/>
      <c r="Q36" s="2761"/>
      <c r="R36" s="2764"/>
      <c r="S36" s="2662"/>
      <c r="T36" s="2699"/>
      <c r="U36" s="2166" t="s">
        <v>2082</v>
      </c>
      <c r="V36" s="1849">
        <v>23500000</v>
      </c>
      <c r="W36" s="1862">
        <v>20</v>
      </c>
      <c r="X36" s="1935" t="s">
        <v>2353</v>
      </c>
      <c r="Y36" s="2737"/>
      <c r="Z36" s="2740"/>
      <c r="AA36" s="2734"/>
      <c r="AB36" s="2734"/>
      <c r="AC36" s="2734"/>
      <c r="AD36" s="2734"/>
      <c r="AE36" s="2722"/>
      <c r="AF36" s="2722"/>
      <c r="AG36" s="2722"/>
      <c r="AH36" s="2722"/>
      <c r="AI36" s="2722"/>
      <c r="AJ36" s="2722"/>
      <c r="AK36" s="2722"/>
      <c r="AL36" s="2722"/>
      <c r="AM36" s="2722"/>
      <c r="AN36" s="2725"/>
      <c r="AO36" s="1647">
        <v>43480</v>
      </c>
      <c r="AP36" s="1647">
        <v>43600</v>
      </c>
      <c r="AQ36" s="2728"/>
    </row>
    <row r="37" spans="1:43" s="477" customFormat="1" ht="33.75" customHeight="1" x14ac:dyDescent="0.2">
      <c r="A37" s="2792"/>
      <c r="B37" s="2792"/>
      <c r="C37" s="2792"/>
      <c r="D37" s="2620"/>
      <c r="E37" s="2620"/>
      <c r="F37" s="2620"/>
      <c r="G37" s="485"/>
      <c r="H37" s="1633"/>
      <c r="I37" s="1634"/>
      <c r="J37" s="2754"/>
      <c r="K37" s="2670"/>
      <c r="L37" s="2670"/>
      <c r="M37" s="2758"/>
      <c r="N37" s="1867"/>
      <c r="O37" s="2716"/>
      <c r="P37" s="2694"/>
      <c r="Q37" s="2762"/>
      <c r="R37" s="2765"/>
      <c r="S37" s="2662"/>
      <c r="T37" s="2699"/>
      <c r="U37" s="2166" t="s">
        <v>419</v>
      </c>
      <c r="V37" s="1849">
        <v>3000000</v>
      </c>
      <c r="W37" s="1862">
        <v>20</v>
      </c>
      <c r="X37" s="1935" t="s">
        <v>2353</v>
      </c>
      <c r="Y37" s="2737"/>
      <c r="Z37" s="2740"/>
      <c r="AA37" s="2734"/>
      <c r="AB37" s="2734"/>
      <c r="AC37" s="2734"/>
      <c r="AD37" s="2734"/>
      <c r="AE37" s="2722"/>
      <c r="AF37" s="2722"/>
      <c r="AG37" s="2722"/>
      <c r="AH37" s="2722"/>
      <c r="AI37" s="2722"/>
      <c r="AJ37" s="2722"/>
      <c r="AK37" s="2722"/>
      <c r="AL37" s="2722"/>
      <c r="AM37" s="2722"/>
      <c r="AN37" s="2725"/>
      <c r="AO37" s="1647">
        <v>43480</v>
      </c>
      <c r="AP37" s="1647">
        <v>43600</v>
      </c>
      <c r="AQ37" s="2728"/>
    </row>
    <row r="38" spans="1:43" s="477" customFormat="1" ht="54" customHeight="1" x14ac:dyDescent="0.2">
      <c r="A38" s="2792"/>
      <c r="B38" s="2792"/>
      <c r="C38" s="2792"/>
      <c r="D38" s="2620"/>
      <c r="E38" s="2620"/>
      <c r="F38" s="2620"/>
      <c r="G38" s="485"/>
      <c r="H38" s="1633"/>
      <c r="I38" s="1634"/>
      <c r="J38" s="2700">
        <v>220</v>
      </c>
      <c r="K38" s="2665" t="s">
        <v>415</v>
      </c>
      <c r="L38" s="2665" t="s">
        <v>416</v>
      </c>
      <c r="M38" s="2711">
        <v>12</v>
      </c>
      <c r="N38" s="1638"/>
      <c r="O38" s="2716"/>
      <c r="P38" s="2694"/>
      <c r="Q38" s="2731">
        <f>R38/SUM(R34:R41)*100</f>
        <v>41.758881770529996</v>
      </c>
      <c r="R38" s="2732">
        <f>SUM(V38:V40)</f>
        <v>78870000</v>
      </c>
      <c r="S38" s="2662"/>
      <c r="T38" s="2662"/>
      <c r="U38" s="2169" t="s">
        <v>417</v>
      </c>
      <c r="V38" s="1849">
        <v>26290000</v>
      </c>
      <c r="W38" s="1862">
        <v>20</v>
      </c>
      <c r="X38" s="1935" t="s">
        <v>2353</v>
      </c>
      <c r="Y38" s="2737"/>
      <c r="Z38" s="2740"/>
      <c r="AA38" s="2734"/>
      <c r="AB38" s="2734"/>
      <c r="AC38" s="2734"/>
      <c r="AD38" s="2734"/>
      <c r="AE38" s="2723"/>
      <c r="AF38" s="2723"/>
      <c r="AG38" s="2723"/>
      <c r="AH38" s="2723"/>
      <c r="AI38" s="2723"/>
      <c r="AJ38" s="2723"/>
      <c r="AK38" s="2723"/>
      <c r="AL38" s="2723"/>
      <c r="AM38" s="2723"/>
      <c r="AN38" s="2726"/>
      <c r="AO38" s="1647">
        <v>43480</v>
      </c>
      <c r="AP38" s="1647">
        <v>43600</v>
      </c>
      <c r="AQ38" s="2729"/>
    </row>
    <row r="39" spans="1:43" s="477" customFormat="1" ht="46.5" customHeight="1" x14ac:dyDescent="0.2">
      <c r="A39" s="2792"/>
      <c r="B39" s="2792"/>
      <c r="C39" s="2792"/>
      <c r="D39" s="2620"/>
      <c r="E39" s="2620"/>
      <c r="F39" s="2620"/>
      <c r="G39" s="485"/>
      <c r="H39" s="1633"/>
      <c r="I39" s="1634"/>
      <c r="J39" s="2700"/>
      <c r="K39" s="2665"/>
      <c r="L39" s="2665"/>
      <c r="M39" s="2711"/>
      <c r="N39" s="1867" t="s">
        <v>418</v>
      </c>
      <c r="O39" s="2716"/>
      <c r="P39" s="2694"/>
      <c r="Q39" s="2731"/>
      <c r="R39" s="2732"/>
      <c r="S39" s="2662"/>
      <c r="T39" s="2662"/>
      <c r="U39" s="2165" t="s">
        <v>2081</v>
      </c>
      <c r="V39" s="1849">
        <v>26290000</v>
      </c>
      <c r="W39" s="1862">
        <v>20</v>
      </c>
      <c r="X39" s="1935" t="s">
        <v>2353</v>
      </c>
      <c r="Y39" s="2737"/>
      <c r="Z39" s="2740"/>
      <c r="AA39" s="2734"/>
      <c r="AB39" s="2734"/>
      <c r="AC39" s="2734"/>
      <c r="AD39" s="2734"/>
      <c r="AE39" s="2723"/>
      <c r="AF39" s="2723"/>
      <c r="AG39" s="2723"/>
      <c r="AH39" s="2723"/>
      <c r="AI39" s="2723"/>
      <c r="AJ39" s="2723"/>
      <c r="AK39" s="2723"/>
      <c r="AL39" s="2723"/>
      <c r="AM39" s="2723"/>
      <c r="AN39" s="2726"/>
      <c r="AO39" s="1647">
        <v>43480</v>
      </c>
      <c r="AP39" s="1647">
        <v>43600</v>
      </c>
      <c r="AQ39" s="2729"/>
    </row>
    <row r="40" spans="1:43" s="477" customFormat="1" ht="30.75" customHeight="1" x14ac:dyDescent="0.2">
      <c r="A40" s="2792"/>
      <c r="B40" s="2792"/>
      <c r="C40" s="2792"/>
      <c r="D40" s="2620"/>
      <c r="E40" s="2620"/>
      <c r="F40" s="2620"/>
      <c r="G40" s="485"/>
      <c r="H40" s="1633"/>
      <c r="I40" s="1634"/>
      <c r="J40" s="2700"/>
      <c r="K40" s="2665"/>
      <c r="L40" s="2665"/>
      <c r="M40" s="2711"/>
      <c r="N40" s="1638"/>
      <c r="O40" s="2716"/>
      <c r="P40" s="2694"/>
      <c r="Q40" s="2731"/>
      <c r="R40" s="2732"/>
      <c r="S40" s="2662"/>
      <c r="T40" s="2662"/>
      <c r="U40" s="2165" t="s">
        <v>2082</v>
      </c>
      <c r="V40" s="1849">
        <v>26290000</v>
      </c>
      <c r="W40" s="1862">
        <v>20</v>
      </c>
      <c r="X40" s="1935" t="s">
        <v>2353</v>
      </c>
      <c r="Y40" s="2737"/>
      <c r="Z40" s="2740"/>
      <c r="AA40" s="2734"/>
      <c r="AB40" s="2734"/>
      <c r="AC40" s="2734"/>
      <c r="AD40" s="2734"/>
      <c r="AE40" s="2723"/>
      <c r="AF40" s="2723"/>
      <c r="AG40" s="2723"/>
      <c r="AH40" s="2723"/>
      <c r="AI40" s="2723"/>
      <c r="AJ40" s="2723"/>
      <c r="AK40" s="2723"/>
      <c r="AL40" s="2723"/>
      <c r="AM40" s="2723"/>
      <c r="AN40" s="2726"/>
      <c r="AO40" s="1647">
        <v>43480</v>
      </c>
      <c r="AP40" s="1647">
        <v>43600</v>
      </c>
      <c r="AQ40" s="2729"/>
    </row>
    <row r="41" spans="1:43" s="477" customFormat="1" ht="63" customHeight="1" x14ac:dyDescent="0.2">
      <c r="A41" s="2792"/>
      <c r="B41" s="2792"/>
      <c r="C41" s="2792"/>
      <c r="D41" s="2620"/>
      <c r="E41" s="2620"/>
      <c r="F41" s="2620"/>
      <c r="G41" s="485"/>
      <c r="H41" s="1639"/>
      <c r="I41" s="1640"/>
      <c r="J41" s="1858">
        <v>222</v>
      </c>
      <c r="K41" s="1854" t="s">
        <v>420</v>
      </c>
      <c r="L41" s="1854" t="s">
        <v>421</v>
      </c>
      <c r="M41" s="1861">
        <v>1</v>
      </c>
      <c r="N41" s="1867"/>
      <c r="O41" s="2693"/>
      <c r="P41" s="2694"/>
      <c r="Q41" s="1865">
        <f>R41/SUM(R34:R41)*100</f>
        <v>5.2946471117700007</v>
      </c>
      <c r="R41" s="1866">
        <f>+V41</f>
        <v>10000000</v>
      </c>
      <c r="S41" s="2662"/>
      <c r="T41" s="2662"/>
      <c r="U41" s="2170" t="s">
        <v>422</v>
      </c>
      <c r="V41" s="1648">
        <v>10000000</v>
      </c>
      <c r="W41" s="1862">
        <v>20</v>
      </c>
      <c r="X41" s="1935" t="s">
        <v>2353</v>
      </c>
      <c r="Y41" s="2738"/>
      <c r="Z41" s="2741"/>
      <c r="AA41" s="2735"/>
      <c r="AB41" s="2735"/>
      <c r="AC41" s="2735"/>
      <c r="AD41" s="2735"/>
      <c r="AE41" s="2724"/>
      <c r="AF41" s="2724"/>
      <c r="AG41" s="2724"/>
      <c r="AH41" s="2724"/>
      <c r="AI41" s="2724"/>
      <c r="AJ41" s="2724"/>
      <c r="AK41" s="2724"/>
      <c r="AL41" s="2724"/>
      <c r="AM41" s="2724"/>
      <c r="AN41" s="2726"/>
      <c r="AO41" s="1647">
        <v>43480</v>
      </c>
      <c r="AP41" s="1647">
        <v>43600</v>
      </c>
      <c r="AQ41" s="2730"/>
    </row>
    <row r="42" spans="1:43" s="485" customFormat="1" ht="15" x14ac:dyDescent="0.2">
      <c r="A42" s="2792"/>
      <c r="B42" s="2792"/>
      <c r="C42" s="2792"/>
      <c r="D42" s="1113">
        <v>24</v>
      </c>
      <c r="E42" s="1114" t="s">
        <v>423</v>
      </c>
      <c r="F42" s="1114"/>
      <c r="G42" s="1604"/>
      <c r="H42" s="1604"/>
      <c r="I42" s="1604"/>
      <c r="J42" s="1649"/>
      <c r="K42" s="1650"/>
      <c r="L42" s="1503"/>
      <c r="M42" s="1502"/>
      <c r="N42" s="1608"/>
      <c r="O42" s="1605"/>
      <c r="P42" s="1607"/>
      <c r="Q42" s="1651"/>
      <c r="R42" s="1652"/>
      <c r="S42" s="2171"/>
      <c r="T42" s="2171"/>
      <c r="U42" s="2171"/>
      <c r="V42" s="1653"/>
      <c r="W42" s="1653"/>
      <c r="X42" s="1653"/>
      <c r="Y42" s="1611"/>
      <c r="Z42" s="1611"/>
      <c r="AA42" s="1611"/>
      <c r="AB42" s="1611"/>
      <c r="AC42" s="1611"/>
      <c r="AD42" s="1611"/>
      <c r="AE42" s="1611"/>
      <c r="AF42" s="1611"/>
      <c r="AG42" s="1611"/>
      <c r="AH42" s="1611"/>
      <c r="AI42" s="1611"/>
      <c r="AJ42" s="1611"/>
      <c r="AK42" s="1611"/>
      <c r="AL42" s="1613"/>
      <c r="AM42" s="1607"/>
      <c r="AN42" s="1607"/>
      <c r="AO42" s="1607"/>
      <c r="AP42" s="1607"/>
      <c r="AQ42" s="1614"/>
    </row>
    <row r="43" spans="1:43" s="485" customFormat="1" ht="15" x14ac:dyDescent="0.2">
      <c r="A43" s="2792"/>
      <c r="B43" s="2792"/>
      <c r="C43" s="2792"/>
      <c r="D43" s="2691"/>
      <c r="E43" s="2691"/>
      <c r="F43" s="2691"/>
      <c r="G43" s="1616">
        <v>78</v>
      </c>
      <c r="H43" s="1354" t="s">
        <v>424</v>
      </c>
      <c r="I43" s="1354"/>
      <c r="J43" s="1617"/>
      <c r="K43" s="1618"/>
      <c r="L43" s="1619"/>
      <c r="M43" s="1429"/>
      <c r="N43" s="1430"/>
      <c r="O43" s="1436"/>
      <c r="P43" s="1356"/>
      <c r="Q43" s="1620"/>
      <c r="R43" s="1621"/>
      <c r="S43" s="2172"/>
      <c r="T43" s="2172"/>
      <c r="U43" s="2172"/>
      <c r="V43" s="1654"/>
      <c r="W43" s="1622"/>
      <c r="X43" s="1359"/>
      <c r="Y43" s="1359"/>
      <c r="Z43" s="1359"/>
      <c r="AA43" s="1359"/>
      <c r="AB43" s="1359"/>
      <c r="AC43" s="1359"/>
      <c r="AD43" s="1359"/>
      <c r="AE43" s="1359"/>
      <c r="AF43" s="1359"/>
      <c r="AG43" s="1359"/>
      <c r="AH43" s="1359"/>
      <c r="AI43" s="1359"/>
      <c r="AJ43" s="1359"/>
      <c r="AK43" s="1359"/>
      <c r="AL43" s="1359"/>
      <c r="AM43" s="1359"/>
      <c r="AN43" s="1359"/>
      <c r="AO43" s="1359"/>
      <c r="AP43" s="1359"/>
      <c r="AQ43" s="1655"/>
    </row>
    <row r="44" spans="1:43" s="477" customFormat="1" ht="66" customHeight="1" x14ac:dyDescent="0.25">
      <c r="A44" s="2792"/>
      <c r="B44" s="2792"/>
      <c r="C44" s="2792"/>
      <c r="D44" s="2691"/>
      <c r="E44" s="2691"/>
      <c r="F44" s="2691"/>
      <c r="G44" s="2041"/>
      <c r="H44" s="1656"/>
      <c r="I44" s="1657"/>
      <c r="J44" s="2700">
        <v>226</v>
      </c>
      <c r="K44" s="2686" t="s">
        <v>425</v>
      </c>
      <c r="L44" s="2687" t="s">
        <v>426</v>
      </c>
      <c r="M44" s="2704">
        <v>12</v>
      </c>
      <c r="N44" s="2714" t="s">
        <v>2083</v>
      </c>
      <c r="O44" s="2716" t="s">
        <v>427</v>
      </c>
      <c r="P44" s="2694" t="s">
        <v>428</v>
      </c>
      <c r="Q44" s="2706">
        <f>R44/SUM(R44:R64)*100</f>
        <v>50.125313283208015</v>
      </c>
      <c r="R44" s="2707">
        <f>SUM(V44:V51)</f>
        <v>200000000</v>
      </c>
      <c r="S44" s="2662" t="s">
        <v>429</v>
      </c>
      <c r="T44" s="2699" t="s">
        <v>430</v>
      </c>
      <c r="U44" s="2166" t="s">
        <v>431</v>
      </c>
      <c r="V44" s="1648">
        <f>17000000+10000000</f>
        <v>27000000</v>
      </c>
      <c r="W44" s="1868">
        <v>20</v>
      </c>
      <c r="X44" s="1859" t="s">
        <v>527</v>
      </c>
      <c r="Y44" s="2708">
        <v>1199</v>
      </c>
      <c r="Z44" s="2708">
        <v>1151</v>
      </c>
      <c r="AA44" s="2708">
        <v>715</v>
      </c>
      <c r="AB44" s="2708">
        <v>527</v>
      </c>
      <c r="AC44" s="2708">
        <v>301</v>
      </c>
      <c r="AD44" s="2708">
        <v>807</v>
      </c>
      <c r="AE44" s="2708"/>
      <c r="AF44" s="2708"/>
      <c r="AG44" s="2708"/>
      <c r="AH44" s="2708"/>
      <c r="AI44" s="2708"/>
      <c r="AJ44" s="2708"/>
      <c r="AK44" s="2708">
        <v>2350</v>
      </c>
      <c r="AL44" s="2708"/>
      <c r="AM44" s="2708"/>
      <c r="AN44" s="2659">
        <f>+Y44+Z44</f>
        <v>2350</v>
      </c>
      <c r="AO44" s="1647">
        <v>43480</v>
      </c>
      <c r="AP44" s="1647">
        <v>43646</v>
      </c>
      <c r="AQ44" s="2643" t="s">
        <v>2080</v>
      </c>
    </row>
    <row r="45" spans="1:43" s="477" customFormat="1" ht="52.5" customHeight="1" x14ac:dyDescent="0.25">
      <c r="A45" s="2792"/>
      <c r="B45" s="2792"/>
      <c r="C45" s="2792"/>
      <c r="D45" s="2691"/>
      <c r="E45" s="2691"/>
      <c r="F45" s="2691"/>
      <c r="G45" s="1682"/>
      <c r="H45" s="1658"/>
      <c r="I45" s="1659"/>
      <c r="J45" s="2700"/>
      <c r="K45" s="2686"/>
      <c r="L45" s="2687"/>
      <c r="M45" s="2704"/>
      <c r="N45" s="2714"/>
      <c r="O45" s="2716"/>
      <c r="P45" s="2694"/>
      <c r="Q45" s="2706"/>
      <c r="R45" s="2707"/>
      <c r="S45" s="2662"/>
      <c r="T45" s="2699"/>
      <c r="U45" s="2166" t="s">
        <v>432</v>
      </c>
      <c r="V45" s="1936">
        <f>10000000+2500000+1000000</f>
        <v>13500000</v>
      </c>
      <c r="W45" s="1864">
        <v>20</v>
      </c>
      <c r="X45" s="1937" t="s">
        <v>91</v>
      </c>
      <c r="Y45" s="2712"/>
      <c r="Z45" s="2709"/>
      <c r="AA45" s="2709"/>
      <c r="AB45" s="2709"/>
      <c r="AC45" s="2709"/>
      <c r="AD45" s="2709"/>
      <c r="AE45" s="2709"/>
      <c r="AF45" s="2709"/>
      <c r="AG45" s="2709"/>
      <c r="AH45" s="2709"/>
      <c r="AI45" s="2709"/>
      <c r="AJ45" s="2709"/>
      <c r="AK45" s="2709"/>
      <c r="AL45" s="2709"/>
      <c r="AM45" s="2709"/>
      <c r="AN45" s="2660"/>
      <c r="AO45" s="1660">
        <v>43480</v>
      </c>
      <c r="AP45" s="1660">
        <v>43646</v>
      </c>
      <c r="AQ45" s="2663"/>
    </row>
    <row r="46" spans="1:43" s="477" customFormat="1" ht="56.25" customHeight="1" x14ac:dyDescent="0.25">
      <c r="A46" s="2792"/>
      <c r="B46" s="2792"/>
      <c r="C46" s="2792"/>
      <c r="D46" s="2691"/>
      <c r="E46" s="2691"/>
      <c r="F46" s="2691"/>
      <c r="G46" s="1682"/>
      <c r="H46" s="1658"/>
      <c r="I46" s="1659"/>
      <c r="J46" s="2700"/>
      <c r="K46" s="2686"/>
      <c r="L46" s="2687"/>
      <c r="M46" s="2704"/>
      <c r="N46" s="2714"/>
      <c r="O46" s="2716"/>
      <c r="P46" s="2694"/>
      <c r="Q46" s="2706"/>
      <c r="R46" s="2707"/>
      <c r="S46" s="2662"/>
      <c r="T46" s="2699"/>
      <c r="U46" s="2166" t="s">
        <v>433</v>
      </c>
      <c r="V46" s="1936">
        <f>15000000+2500000</f>
        <v>17500000</v>
      </c>
      <c r="W46" s="1864">
        <v>20</v>
      </c>
      <c r="X46" s="1937" t="s">
        <v>91</v>
      </c>
      <c r="Y46" s="2712"/>
      <c r="Z46" s="2709"/>
      <c r="AA46" s="2709"/>
      <c r="AB46" s="2709"/>
      <c r="AC46" s="2709"/>
      <c r="AD46" s="2709"/>
      <c r="AE46" s="2709"/>
      <c r="AF46" s="2709"/>
      <c r="AG46" s="2709"/>
      <c r="AH46" s="2709"/>
      <c r="AI46" s="2709"/>
      <c r="AJ46" s="2709"/>
      <c r="AK46" s="2709"/>
      <c r="AL46" s="2709"/>
      <c r="AM46" s="2709"/>
      <c r="AN46" s="2660"/>
      <c r="AO46" s="1660">
        <v>43480</v>
      </c>
      <c r="AP46" s="1660">
        <v>43646</v>
      </c>
      <c r="AQ46" s="2663"/>
    </row>
    <row r="47" spans="1:43" s="477" customFormat="1" ht="81.75" customHeight="1" x14ac:dyDescent="0.25">
      <c r="A47" s="2792"/>
      <c r="B47" s="2792"/>
      <c r="C47" s="2792"/>
      <c r="D47" s="2691"/>
      <c r="E47" s="2691"/>
      <c r="F47" s="2691"/>
      <c r="G47" s="1682"/>
      <c r="H47" s="1658"/>
      <c r="I47" s="1659"/>
      <c r="J47" s="2700"/>
      <c r="K47" s="2686"/>
      <c r="L47" s="2687"/>
      <c r="M47" s="2704"/>
      <c r="N47" s="2714"/>
      <c r="O47" s="2716"/>
      <c r="P47" s="2694"/>
      <c r="Q47" s="2706"/>
      <c r="R47" s="2707"/>
      <c r="S47" s="2662"/>
      <c r="T47" s="2699"/>
      <c r="U47" s="2166" t="s">
        <v>434</v>
      </c>
      <c r="V47" s="1936">
        <f>16000000+2500000</f>
        <v>18500000</v>
      </c>
      <c r="W47" s="1864">
        <v>20</v>
      </c>
      <c r="X47" s="1937" t="s">
        <v>91</v>
      </c>
      <c r="Y47" s="2712"/>
      <c r="Z47" s="2709"/>
      <c r="AA47" s="2709"/>
      <c r="AB47" s="2709"/>
      <c r="AC47" s="2709"/>
      <c r="AD47" s="2709"/>
      <c r="AE47" s="2709"/>
      <c r="AF47" s="2709"/>
      <c r="AG47" s="2709"/>
      <c r="AH47" s="2709"/>
      <c r="AI47" s="2709"/>
      <c r="AJ47" s="2709"/>
      <c r="AK47" s="2709"/>
      <c r="AL47" s="2709"/>
      <c r="AM47" s="2709"/>
      <c r="AN47" s="2660"/>
      <c r="AO47" s="1660">
        <v>43480</v>
      </c>
      <c r="AP47" s="1660">
        <v>43646</v>
      </c>
      <c r="AQ47" s="2663"/>
    </row>
    <row r="48" spans="1:43" s="477" customFormat="1" ht="62.25" customHeight="1" x14ac:dyDescent="0.25">
      <c r="A48" s="2792"/>
      <c r="B48" s="2792"/>
      <c r="C48" s="2792"/>
      <c r="D48" s="2691"/>
      <c r="E48" s="2691"/>
      <c r="F48" s="2691"/>
      <c r="G48" s="1682"/>
      <c r="H48" s="1658"/>
      <c r="I48" s="1659"/>
      <c r="J48" s="2700"/>
      <c r="K48" s="2686"/>
      <c r="L48" s="2687"/>
      <c r="M48" s="2704"/>
      <c r="N48" s="2714"/>
      <c r="O48" s="2716"/>
      <c r="P48" s="2694"/>
      <c r="Q48" s="2706"/>
      <c r="R48" s="2707"/>
      <c r="S48" s="2662"/>
      <c r="T48" s="2699"/>
      <c r="U48" s="2166" t="s">
        <v>2084</v>
      </c>
      <c r="V48" s="1936">
        <f>20000000+1250000</f>
        <v>21250000</v>
      </c>
      <c r="W48" s="1864">
        <v>20</v>
      </c>
      <c r="X48" s="1937" t="s">
        <v>91</v>
      </c>
      <c r="Y48" s="2712"/>
      <c r="Z48" s="2709"/>
      <c r="AA48" s="2709"/>
      <c r="AB48" s="2709"/>
      <c r="AC48" s="2709"/>
      <c r="AD48" s="2709"/>
      <c r="AE48" s="2709"/>
      <c r="AF48" s="2709"/>
      <c r="AG48" s="2709"/>
      <c r="AH48" s="2709"/>
      <c r="AI48" s="2709"/>
      <c r="AJ48" s="2709"/>
      <c r="AK48" s="2709"/>
      <c r="AL48" s="2709"/>
      <c r="AM48" s="2709"/>
      <c r="AN48" s="2660"/>
      <c r="AO48" s="1660">
        <v>43480</v>
      </c>
      <c r="AP48" s="1660">
        <v>43814</v>
      </c>
      <c r="AQ48" s="2663"/>
    </row>
    <row r="49" spans="1:43" s="477" customFormat="1" ht="60" customHeight="1" x14ac:dyDescent="0.25">
      <c r="A49" s="2792"/>
      <c r="B49" s="2792"/>
      <c r="C49" s="2792"/>
      <c r="D49" s="2691"/>
      <c r="E49" s="2691"/>
      <c r="F49" s="2691"/>
      <c r="G49" s="1682"/>
      <c r="H49" s="1658"/>
      <c r="I49" s="1659"/>
      <c r="J49" s="2700"/>
      <c r="K49" s="2686"/>
      <c r="L49" s="2687"/>
      <c r="M49" s="2704"/>
      <c r="N49" s="2714"/>
      <c r="O49" s="2716"/>
      <c r="P49" s="2694"/>
      <c r="Q49" s="2706"/>
      <c r="R49" s="2707"/>
      <c r="S49" s="2662"/>
      <c r="T49" s="2699"/>
      <c r="U49" s="2166" t="s">
        <v>435</v>
      </c>
      <c r="V49" s="1936">
        <f>15000000+1250000</f>
        <v>16250000</v>
      </c>
      <c r="W49" s="1864">
        <v>20</v>
      </c>
      <c r="X49" s="1937" t="s">
        <v>91</v>
      </c>
      <c r="Y49" s="2712"/>
      <c r="Z49" s="2709"/>
      <c r="AA49" s="2709"/>
      <c r="AB49" s="2709"/>
      <c r="AC49" s="2709"/>
      <c r="AD49" s="2709"/>
      <c r="AE49" s="2709"/>
      <c r="AF49" s="2709"/>
      <c r="AG49" s="2709"/>
      <c r="AH49" s="2709"/>
      <c r="AI49" s="2709"/>
      <c r="AJ49" s="2709"/>
      <c r="AK49" s="2709"/>
      <c r="AL49" s="2709"/>
      <c r="AM49" s="2709"/>
      <c r="AN49" s="2660"/>
      <c r="AO49" s="1660">
        <v>43480</v>
      </c>
      <c r="AP49" s="1660">
        <v>43646</v>
      </c>
      <c r="AQ49" s="2663"/>
    </row>
    <row r="50" spans="1:43" s="477" customFormat="1" ht="26.25" customHeight="1" x14ac:dyDescent="0.25">
      <c r="A50" s="2792"/>
      <c r="B50" s="2792"/>
      <c r="C50" s="2792"/>
      <c r="D50" s="2691"/>
      <c r="E50" s="2691"/>
      <c r="F50" s="2691"/>
      <c r="G50" s="1682"/>
      <c r="H50" s="1658"/>
      <c r="I50" s="1659"/>
      <c r="J50" s="2700"/>
      <c r="K50" s="2686"/>
      <c r="L50" s="2687"/>
      <c r="M50" s="2704"/>
      <c r="N50" s="2714"/>
      <c r="O50" s="2716"/>
      <c r="P50" s="2694"/>
      <c r="Q50" s="2706"/>
      <c r="R50" s="2707"/>
      <c r="S50" s="2662"/>
      <c r="T50" s="2699"/>
      <c r="U50" s="2166" t="s">
        <v>436</v>
      </c>
      <c r="V50" s="1936">
        <v>71000000</v>
      </c>
      <c r="W50" s="1864">
        <v>20</v>
      </c>
      <c r="X50" s="1937"/>
      <c r="Y50" s="2712"/>
      <c r="Z50" s="2709"/>
      <c r="AA50" s="2709"/>
      <c r="AB50" s="2709"/>
      <c r="AC50" s="2709"/>
      <c r="AD50" s="2709"/>
      <c r="AE50" s="2709"/>
      <c r="AF50" s="2709"/>
      <c r="AG50" s="2709"/>
      <c r="AH50" s="2709"/>
      <c r="AI50" s="2709"/>
      <c r="AJ50" s="2709"/>
      <c r="AK50" s="2709"/>
      <c r="AL50" s="2709"/>
      <c r="AM50" s="2709"/>
      <c r="AN50" s="2660"/>
      <c r="AO50" s="1647">
        <v>43597</v>
      </c>
      <c r="AP50" s="1647">
        <v>43814</v>
      </c>
      <c r="AQ50" s="2663"/>
    </row>
    <row r="51" spans="1:43" s="477" customFormat="1" ht="33" customHeight="1" x14ac:dyDescent="0.25">
      <c r="A51" s="2792"/>
      <c r="B51" s="2792"/>
      <c r="C51" s="2792"/>
      <c r="D51" s="2691"/>
      <c r="E51" s="2691"/>
      <c r="F51" s="2691"/>
      <c r="G51" s="1682"/>
      <c r="H51" s="1658"/>
      <c r="I51" s="1659"/>
      <c r="J51" s="2700"/>
      <c r="K51" s="2686"/>
      <c r="L51" s="2687"/>
      <c r="M51" s="2704"/>
      <c r="N51" s="2714"/>
      <c r="O51" s="2716"/>
      <c r="P51" s="2694"/>
      <c r="Q51" s="2706"/>
      <c r="R51" s="2707"/>
      <c r="S51" s="2662"/>
      <c r="T51" s="2699"/>
      <c r="U51" s="2166" t="s">
        <v>446</v>
      </c>
      <c r="V51" s="1936">
        <v>15000000</v>
      </c>
      <c r="W51" s="1864">
        <v>20</v>
      </c>
      <c r="X51" s="1937" t="s">
        <v>91</v>
      </c>
      <c r="Y51" s="2712"/>
      <c r="Z51" s="2709"/>
      <c r="AA51" s="2709"/>
      <c r="AB51" s="2709"/>
      <c r="AC51" s="2709"/>
      <c r="AD51" s="2709"/>
      <c r="AE51" s="2709"/>
      <c r="AF51" s="2709"/>
      <c r="AG51" s="2709"/>
      <c r="AH51" s="2709"/>
      <c r="AI51" s="2709"/>
      <c r="AJ51" s="2709"/>
      <c r="AK51" s="2709"/>
      <c r="AL51" s="2709"/>
      <c r="AM51" s="2709"/>
      <c r="AN51" s="2660"/>
      <c r="AO51" s="1647">
        <v>43536</v>
      </c>
      <c r="AP51" s="1647">
        <v>43756</v>
      </c>
      <c r="AQ51" s="2663"/>
    </row>
    <row r="52" spans="1:43" s="477" customFormat="1" ht="53.25" customHeight="1" x14ac:dyDescent="0.25">
      <c r="A52" s="2792"/>
      <c r="B52" s="2792"/>
      <c r="C52" s="2792"/>
      <c r="D52" s="2691"/>
      <c r="E52" s="2691"/>
      <c r="F52" s="2691"/>
      <c r="G52" s="1682"/>
      <c r="H52" s="1658"/>
      <c r="I52" s="1659"/>
      <c r="J52" s="2701">
        <v>227</v>
      </c>
      <c r="K52" s="2665" t="s">
        <v>437</v>
      </c>
      <c r="L52" s="2687" t="s">
        <v>438</v>
      </c>
      <c r="M52" s="2704">
        <v>12</v>
      </c>
      <c r="N52" s="2714"/>
      <c r="O52" s="2716"/>
      <c r="P52" s="2694"/>
      <c r="Q52" s="2706">
        <f>R52/SUM(R44:R64)*100</f>
        <v>10.025062656641603</v>
      </c>
      <c r="R52" s="2797">
        <f>SUM(V52:V53)</f>
        <v>40000000</v>
      </c>
      <c r="S52" s="2662"/>
      <c r="T52" s="2699"/>
      <c r="U52" s="2166" t="s">
        <v>439</v>
      </c>
      <c r="V52" s="1938">
        <v>20000000</v>
      </c>
      <c r="W52" s="1864">
        <v>20</v>
      </c>
      <c r="X52" s="1937" t="s">
        <v>91</v>
      </c>
      <c r="Y52" s="2712"/>
      <c r="Z52" s="2709"/>
      <c r="AA52" s="2709"/>
      <c r="AB52" s="2709"/>
      <c r="AC52" s="2709"/>
      <c r="AD52" s="2709"/>
      <c r="AE52" s="2709"/>
      <c r="AF52" s="2709"/>
      <c r="AG52" s="2709"/>
      <c r="AH52" s="2709"/>
      <c r="AI52" s="2709"/>
      <c r="AJ52" s="2709"/>
      <c r="AK52" s="2709"/>
      <c r="AL52" s="2709"/>
      <c r="AM52" s="2709"/>
      <c r="AN52" s="2660"/>
      <c r="AO52" s="1661">
        <v>43600</v>
      </c>
      <c r="AP52" s="1661">
        <v>43819</v>
      </c>
      <c r="AQ52" s="2663"/>
    </row>
    <row r="53" spans="1:43" s="477" customFormat="1" ht="42.75" customHeight="1" x14ac:dyDescent="0.25">
      <c r="A53" s="2792"/>
      <c r="B53" s="2792"/>
      <c r="C53" s="2792"/>
      <c r="D53" s="2691"/>
      <c r="E53" s="2691"/>
      <c r="F53" s="2691"/>
      <c r="G53" s="1682"/>
      <c r="H53" s="1658"/>
      <c r="I53" s="1659"/>
      <c r="J53" s="2701"/>
      <c r="K53" s="2665"/>
      <c r="L53" s="2687"/>
      <c r="M53" s="2704"/>
      <c r="N53" s="2714"/>
      <c r="O53" s="2716"/>
      <c r="P53" s="2694"/>
      <c r="Q53" s="2706"/>
      <c r="R53" s="2797"/>
      <c r="S53" s="2662"/>
      <c r="T53" s="2699"/>
      <c r="U53" s="2166" t="s">
        <v>440</v>
      </c>
      <c r="V53" s="1938">
        <v>20000000</v>
      </c>
      <c r="W53" s="1864">
        <v>20</v>
      </c>
      <c r="X53" s="1937" t="s">
        <v>91</v>
      </c>
      <c r="Y53" s="2712"/>
      <c r="Z53" s="2709"/>
      <c r="AA53" s="2709"/>
      <c r="AB53" s="2709"/>
      <c r="AC53" s="2709"/>
      <c r="AD53" s="2709"/>
      <c r="AE53" s="2709"/>
      <c r="AF53" s="2709"/>
      <c r="AG53" s="2709"/>
      <c r="AH53" s="2709"/>
      <c r="AI53" s="2709"/>
      <c r="AJ53" s="2709"/>
      <c r="AK53" s="2709"/>
      <c r="AL53" s="2709"/>
      <c r="AM53" s="2709"/>
      <c r="AN53" s="2660"/>
      <c r="AO53" s="1661">
        <v>43539</v>
      </c>
      <c r="AP53" s="1661">
        <v>43819</v>
      </c>
      <c r="AQ53" s="2663"/>
    </row>
    <row r="54" spans="1:43" s="477" customFormat="1" ht="43.5" customHeight="1" x14ac:dyDescent="0.25">
      <c r="A54" s="2792"/>
      <c r="B54" s="2792"/>
      <c r="C54" s="2792"/>
      <c r="D54" s="2691"/>
      <c r="E54" s="2691"/>
      <c r="F54" s="2691"/>
      <c r="G54" s="1682"/>
      <c r="H54" s="1658"/>
      <c r="I54" s="1659"/>
      <c r="J54" s="2701">
        <v>228</v>
      </c>
      <c r="K54" s="2687" t="s">
        <v>441</v>
      </c>
      <c r="L54" s="2687" t="s">
        <v>442</v>
      </c>
      <c r="M54" s="2704">
        <v>2</v>
      </c>
      <c r="N54" s="2714"/>
      <c r="O54" s="2716"/>
      <c r="P54" s="2694"/>
      <c r="Q54" s="2706">
        <f>R54/SUM(R44:R64)*100</f>
        <v>10.025062656641603</v>
      </c>
      <c r="R54" s="2707">
        <f>SUM(V54:V59)</f>
        <v>40000000</v>
      </c>
      <c r="S54" s="2662"/>
      <c r="T54" s="2699"/>
      <c r="U54" s="2166" t="s">
        <v>2085</v>
      </c>
      <c r="V54" s="1938">
        <v>7400000</v>
      </c>
      <c r="W54" s="1864">
        <v>20</v>
      </c>
      <c r="X54" s="1937" t="s">
        <v>91</v>
      </c>
      <c r="Y54" s="2712"/>
      <c r="Z54" s="2709"/>
      <c r="AA54" s="2709"/>
      <c r="AB54" s="2709"/>
      <c r="AC54" s="2709"/>
      <c r="AD54" s="2709"/>
      <c r="AE54" s="2709"/>
      <c r="AF54" s="2709"/>
      <c r="AG54" s="2709"/>
      <c r="AH54" s="2709"/>
      <c r="AI54" s="2709"/>
      <c r="AJ54" s="2709"/>
      <c r="AK54" s="2709"/>
      <c r="AL54" s="2709"/>
      <c r="AM54" s="2709"/>
      <c r="AN54" s="2660"/>
      <c r="AO54" s="1661">
        <v>43480</v>
      </c>
      <c r="AP54" s="1661">
        <v>43819</v>
      </c>
      <c r="AQ54" s="2663"/>
    </row>
    <row r="55" spans="1:43" s="477" customFormat="1" ht="39.75" customHeight="1" x14ac:dyDescent="0.25">
      <c r="A55" s="2792"/>
      <c r="B55" s="2792"/>
      <c r="C55" s="2792"/>
      <c r="D55" s="2691"/>
      <c r="E55" s="2691"/>
      <c r="F55" s="2691"/>
      <c r="G55" s="1682"/>
      <c r="H55" s="1658"/>
      <c r="I55" s="1659"/>
      <c r="J55" s="2701"/>
      <c r="K55" s="2687"/>
      <c r="L55" s="2687"/>
      <c r="M55" s="2704"/>
      <c r="N55" s="2714"/>
      <c r="O55" s="2716"/>
      <c r="P55" s="2694"/>
      <c r="Q55" s="2706"/>
      <c r="R55" s="2707"/>
      <c r="S55" s="2662"/>
      <c r="T55" s="2699"/>
      <c r="U55" s="2166" t="s">
        <v>2086</v>
      </c>
      <c r="V55" s="1938">
        <f>11200000+5000000</f>
        <v>16200000</v>
      </c>
      <c r="W55" s="1864">
        <v>20</v>
      </c>
      <c r="X55" s="1937" t="s">
        <v>91</v>
      </c>
      <c r="Y55" s="2712"/>
      <c r="Z55" s="2709"/>
      <c r="AA55" s="2709"/>
      <c r="AB55" s="2709"/>
      <c r="AC55" s="2709"/>
      <c r="AD55" s="2709"/>
      <c r="AE55" s="2709"/>
      <c r="AF55" s="2709"/>
      <c r="AG55" s="2709"/>
      <c r="AH55" s="2709"/>
      <c r="AI55" s="2709"/>
      <c r="AJ55" s="2709"/>
      <c r="AK55" s="2709"/>
      <c r="AL55" s="2709"/>
      <c r="AM55" s="2709"/>
      <c r="AN55" s="2660"/>
      <c r="AO55" s="1661">
        <v>43511</v>
      </c>
      <c r="AP55" s="1661">
        <v>43819</v>
      </c>
      <c r="AQ55" s="2663"/>
    </row>
    <row r="56" spans="1:43" s="477" customFormat="1" ht="39" customHeight="1" x14ac:dyDescent="0.25">
      <c r="A56" s="2792"/>
      <c r="B56" s="2792"/>
      <c r="C56" s="2792"/>
      <c r="D56" s="2691"/>
      <c r="E56" s="2691"/>
      <c r="F56" s="2691"/>
      <c r="G56" s="1682"/>
      <c r="H56" s="1658"/>
      <c r="I56" s="1659"/>
      <c r="J56" s="2701"/>
      <c r="K56" s="2687"/>
      <c r="L56" s="2687"/>
      <c r="M56" s="2704"/>
      <c r="N56" s="2714"/>
      <c r="O56" s="2716"/>
      <c r="P56" s="2694"/>
      <c r="Q56" s="2706"/>
      <c r="R56" s="2707"/>
      <c r="S56" s="2662"/>
      <c r="T56" s="2699"/>
      <c r="U56" s="2166" t="s">
        <v>443</v>
      </c>
      <c r="V56" s="1938">
        <v>9500000</v>
      </c>
      <c r="W56" s="1864">
        <v>20</v>
      </c>
      <c r="X56" s="1937" t="s">
        <v>91</v>
      </c>
      <c r="Y56" s="2712"/>
      <c r="Z56" s="2709"/>
      <c r="AA56" s="2709"/>
      <c r="AB56" s="2709"/>
      <c r="AC56" s="2709"/>
      <c r="AD56" s="2709"/>
      <c r="AE56" s="2709"/>
      <c r="AF56" s="2709"/>
      <c r="AG56" s="2709"/>
      <c r="AH56" s="2709"/>
      <c r="AI56" s="2709"/>
      <c r="AJ56" s="2709"/>
      <c r="AK56" s="2709"/>
      <c r="AL56" s="2709"/>
      <c r="AM56" s="2709"/>
      <c r="AN56" s="2660"/>
      <c r="AO56" s="1661">
        <v>43480</v>
      </c>
      <c r="AP56" s="1661">
        <v>43819</v>
      </c>
      <c r="AQ56" s="2663"/>
    </row>
    <row r="57" spans="1:43" s="477" customFormat="1" ht="58.5" customHeight="1" x14ac:dyDescent="0.25">
      <c r="A57" s="2792"/>
      <c r="B57" s="2792"/>
      <c r="C57" s="2792"/>
      <c r="D57" s="2691"/>
      <c r="E57" s="2691"/>
      <c r="F57" s="2691"/>
      <c r="G57" s="1682"/>
      <c r="H57" s="1658"/>
      <c r="I57" s="1659"/>
      <c r="J57" s="2701"/>
      <c r="K57" s="2687"/>
      <c r="L57" s="2687"/>
      <c r="M57" s="2704"/>
      <c r="N57" s="2714"/>
      <c r="O57" s="2716"/>
      <c r="P57" s="2694"/>
      <c r="Q57" s="2706"/>
      <c r="R57" s="2707"/>
      <c r="S57" s="2662"/>
      <c r="T57" s="2699"/>
      <c r="U57" s="2166" t="s">
        <v>444</v>
      </c>
      <c r="V57" s="1938">
        <v>2500000</v>
      </c>
      <c r="W57" s="1864">
        <v>20</v>
      </c>
      <c r="X57" s="1937" t="s">
        <v>91</v>
      </c>
      <c r="Y57" s="2712"/>
      <c r="Z57" s="2709"/>
      <c r="AA57" s="2709"/>
      <c r="AB57" s="2709"/>
      <c r="AC57" s="2709"/>
      <c r="AD57" s="2709"/>
      <c r="AE57" s="2709"/>
      <c r="AF57" s="2709"/>
      <c r="AG57" s="2709"/>
      <c r="AH57" s="2709"/>
      <c r="AI57" s="2709"/>
      <c r="AJ57" s="2709"/>
      <c r="AK57" s="2709"/>
      <c r="AL57" s="2709"/>
      <c r="AM57" s="2709"/>
      <c r="AN57" s="2660"/>
      <c r="AO57" s="1661">
        <v>43539</v>
      </c>
      <c r="AP57" s="1661">
        <v>43819</v>
      </c>
      <c r="AQ57" s="2663"/>
    </row>
    <row r="58" spans="1:43" s="477" customFormat="1" ht="66.75" customHeight="1" x14ac:dyDescent="0.25">
      <c r="A58" s="2792"/>
      <c r="B58" s="2792"/>
      <c r="C58" s="2792"/>
      <c r="D58" s="2691"/>
      <c r="E58" s="2691"/>
      <c r="F58" s="2691"/>
      <c r="G58" s="1682"/>
      <c r="H58" s="1658"/>
      <c r="I58" s="1659"/>
      <c r="J58" s="2702"/>
      <c r="K58" s="2703"/>
      <c r="L58" s="2703"/>
      <c r="M58" s="2705"/>
      <c r="N58" s="2714"/>
      <c r="O58" s="2716"/>
      <c r="P58" s="2694"/>
      <c r="Q58" s="2702"/>
      <c r="R58" s="2702"/>
      <c r="S58" s="2662"/>
      <c r="T58" s="2699"/>
      <c r="U58" s="2166" t="s">
        <v>445</v>
      </c>
      <c r="V58" s="1938">
        <v>2000000</v>
      </c>
      <c r="W58" s="1864">
        <v>20</v>
      </c>
      <c r="X58" s="1937" t="s">
        <v>91</v>
      </c>
      <c r="Y58" s="2712"/>
      <c r="Z58" s="2709"/>
      <c r="AA58" s="2709"/>
      <c r="AB58" s="2709"/>
      <c r="AC58" s="2709"/>
      <c r="AD58" s="2709"/>
      <c r="AE58" s="2709"/>
      <c r="AF58" s="2709"/>
      <c r="AG58" s="2709"/>
      <c r="AH58" s="2709"/>
      <c r="AI58" s="2709"/>
      <c r="AJ58" s="2709"/>
      <c r="AK58" s="2709"/>
      <c r="AL58" s="2709"/>
      <c r="AM58" s="2709"/>
      <c r="AN58" s="2660"/>
      <c r="AO58" s="1661">
        <v>43539</v>
      </c>
      <c r="AP58" s="1661">
        <v>43819</v>
      </c>
      <c r="AQ58" s="2663"/>
    </row>
    <row r="59" spans="1:43" s="477" customFormat="1" ht="22.5" customHeight="1" x14ac:dyDescent="0.25">
      <c r="A59" s="2792"/>
      <c r="B59" s="2792"/>
      <c r="C59" s="2792"/>
      <c r="D59" s="2691"/>
      <c r="E59" s="2691"/>
      <c r="F59" s="2691"/>
      <c r="G59" s="1682"/>
      <c r="H59" s="1658"/>
      <c r="I59" s="1659"/>
      <c r="J59" s="2702"/>
      <c r="K59" s="2703"/>
      <c r="L59" s="2703"/>
      <c r="M59" s="2705"/>
      <c r="N59" s="2714"/>
      <c r="O59" s="2716"/>
      <c r="P59" s="2694"/>
      <c r="Q59" s="2702"/>
      <c r="R59" s="2702"/>
      <c r="S59" s="2662"/>
      <c r="T59" s="2699"/>
      <c r="U59" s="2166" t="s">
        <v>446</v>
      </c>
      <c r="V59" s="1938">
        <v>2400000</v>
      </c>
      <c r="W59" s="1864">
        <v>20</v>
      </c>
      <c r="X59" s="1937" t="s">
        <v>91</v>
      </c>
      <c r="Y59" s="2712"/>
      <c r="Z59" s="2709"/>
      <c r="AA59" s="2709"/>
      <c r="AB59" s="2709"/>
      <c r="AC59" s="2709"/>
      <c r="AD59" s="2709"/>
      <c r="AE59" s="2709"/>
      <c r="AF59" s="2709"/>
      <c r="AG59" s="2709"/>
      <c r="AH59" s="2709"/>
      <c r="AI59" s="2709"/>
      <c r="AJ59" s="2709"/>
      <c r="AK59" s="2709"/>
      <c r="AL59" s="2709"/>
      <c r="AM59" s="2709"/>
      <c r="AN59" s="2660"/>
      <c r="AO59" s="1661">
        <v>43539</v>
      </c>
      <c r="AP59" s="1661">
        <v>43819</v>
      </c>
      <c r="AQ59" s="2663"/>
    </row>
    <row r="60" spans="1:43" s="477" customFormat="1" ht="52.5" customHeight="1" x14ac:dyDescent="0.25">
      <c r="A60" s="2792"/>
      <c r="B60" s="2792"/>
      <c r="C60" s="2792"/>
      <c r="D60" s="2691"/>
      <c r="E60" s="2691"/>
      <c r="F60" s="2691"/>
      <c r="G60" s="1682"/>
      <c r="H60" s="1658"/>
      <c r="I60" s="1659"/>
      <c r="J60" s="2701">
        <v>229</v>
      </c>
      <c r="K60" s="2665" t="s">
        <v>447</v>
      </c>
      <c r="L60" s="2687" t="s">
        <v>448</v>
      </c>
      <c r="M60" s="2704">
        <v>13</v>
      </c>
      <c r="N60" s="2714"/>
      <c r="O60" s="2716"/>
      <c r="P60" s="2694"/>
      <c r="Q60" s="2706">
        <f>R60/SUM(R44:R64)*100</f>
        <v>16.290726817042607</v>
      </c>
      <c r="R60" s="2707">
        <f>SUM(V60:V61)</f>
        <v>65000000</v>
      </c>
      <c r="S60" s="2662"/>
      <c r="T60" s="2699"/>
      <c r="U60" s="2166" t="s">
        <v>449</v>
      </c>
      <c r="V60" s="1938">
        <v>15400000</v>
      </c>
      <c r="W60" s="1864">
        <v>20</v>
      </c>
      <c r="X60" s="1937" t="s">
        <v>91</v>
      </c>
      <c r="Y60" s="2712"/>
      <c r="Z60" s="2709"/>
      <c r="AA60" s="2709"/>
      <c r="AB60" s="2709"/>
      <c r="AC60" s="2709"/>
      <c r="AD60" s="2709"/>
      <c r="AE60" s="2709"/>
      <c r="AF60" s="2709"/>
      <c r="AG60" s="2709"/>
      <c r="AH60" s="2709"/>
      <c r="AI60" s="2709"/>
      <c r="AJ60" s="2709"/>
      <c r="AK60" s="2709"/>
      <c r="AL60" s="2709"/>
      <c r="AM60" s="2709"/>
      <c r="AN60" s="2660"/>
      <c r="AO60" s="1661">
        <v>43475</v>
      </c>
      <c r="AP60" s="1661">
        <v>43646</v>
      </c>
      <c r="AQ60" s="2663"/>
    </row>
    <row r="61" spans="1:43" s="477" customFormat="1" ht="69.75" customHeight="1" x14ac:dyDescent="0.25">
      <c r="A61" s="2792"/>
      <c r="B61" s="2792"/>
      <c r="C61" s="2792"/>
      <c r="D61" s="2691"/>
      <c r="E61" s="2691"/>
      <c r="F61" s="2691"/>
      <c r="G61" s="1682"/>
      <c r="H61" s="1658"/>
      <c r="I61" s="1659"/>
      <c r="J61" s="2701"/>
      <c r="K61" s="2665"/>
      <c r="L61" s="2687"/>
      <c r="M61" s="2704"/>
      <c r="N61" s="2714"/>
      <c r="O61" s="2716"/>
      <c r="P61" s="2694"/>
      <c r="Q61" s="2706"/>
      <c r="R61" s="2707"/>
      <c r="S61" s="2662"/>
      <c r="T61" s="2699"/>
      <c r="U61" s="2166" t="s">
        <v>450</v>
      </c>
      <c r="V61" s="1938">
        <v>49600000</v>
      </c>
      <c r="W61" s="1864">
        <v>20</v>
      </c>
      <c r="X61" s="1937" t="s">
        <v>91</v>
      </c>
      <c r="Y61" s="2712"/>
      <c r="Z61" s="2709"/>
      <c r="AA61" s="2709"/>
      <c r="AB61" s="2709"/>
      <c r="AC61" s="2709"/>
      <c r="AD61" s="2709"/>
      <c r="AE61" s="2709"/>
      <c r="AF61" s="2709"/>
      <c r="AG61" s="2709"/>
      <c r="AH61" s="2709"/>
      <c r="AI61" s="2709"/>
      <c r="AJ61" s="2709"/>
      <c r="AK61" s="2709"/>
      <c r="AL61" s="2709"/>
      <c r="AM61" s="2709"/>
      <c r="AN61" s="2660"/>
      <c r="AO61" s="1661">
        <v>43475</v>
      </c>
      <c r="AP61" s="1661">
        <v>43646</v>
      </c>
      <c r="AQ61" s="2663"/>
    </row>
    <row r="62" spans="1:43" s="477" customFormat="1" ht="51" customHeight="1" x14ac:dyDescent="0.25">
      <c r="A62" s="2792"/>
      <c r="B62" s="2792"/>
      <c r="C62" s="2792"/>
      <c r="D62" s="2691"/>
      <c r="E62" s="2691"/>
      <c r="F62" s="2691"/>
      <c r="G62" s="1682"/>
      <c r="H62" s="1658"/>
      <c r="I62" s="1659"/>
      <c r="J62" s="2701">
        <v>230</v>
      </c>
      <c r="K62" s="2687" t="s">
        <v>451</v>
      </c>
      <c r="L62" s="2687" t="s">
        <v>452</v>
      </c>
      <c r="M62" s="2711">
        <v>1</v>
      </c>
      <c r="N62" s="2714"/>
      <c r="O62" s="2716"/>
      <c r="P62" s="2694"/>
      <c r="Q62" s="2706">
        <f>R62/SUM(R44:R64)*100</f>
        <v>13.533834586466165</v>
      </c>
      <c r="R62" s="2707">
        <f>SUM(V62:V64)</f>
        <v>54000000</v>
      </c>
      <c r="S62" s="2662"/>
      <c r="T62" s="2699"/>
      <c r="U62" s="2166" t="s">
        <v>453</v>
      </c>
      <c r="V62" s="1938">
        <v>27000000</v>
      </c>
      <c r="W62" s="1864">
        <v>20</v>
      </c>
      <c r="X62" s="1937" t="s">
        <v>91</v>
      </c>
      <c r="Y62" s="2712"/>
      <c r="Z62" s="2709"/>
      <c r="AA62" s="2709"/>
      <c r="AB62" s="2709"/>
      <c r="AC62" s="2709"/>
      <c r="AD62" s="2709"/>
      <c r="AE62" s="2709"/>
      <c r="AF62" s="2709"/>
      <c r="AG62" s="2709"/>
      <c r="AH62" s="2709"/>
      <c r="AI62" s="2709"/>
      <c r="AJ62" s="2709"/>
      <c r="AK62" s="2709"/>
      <c r="AL62" s="2709"/>
      <c r="AM62" s="2709"/>
      <c r="AN62" s="2660"/>
      <c r="AO62" s="1661">
        <v>43475</v>
      </c>
      <c r="AP62" s="1661">
        <v>43646</v>
      </c>
      <c r="AQ62" s="2663"/>
    </row>
    <row r="63" spans="1:43" s="477" customFormat="1" ht="41.25" customHeight="1" x14ac:dyDescent="0.25">
      <c r="A63" s="2792"/>
      <c r="B63" s="2792"/>
      <c r="C63" s="2792"/>
      <c r="D63" s="2691"/>
      <c r="E63" s="2691"/>
      <c r="F63" s="2691"/>
      <c r="G63" s="1682"/>
      <c r="H63" s="1658"/>
      <c r="I63" s="1659"/>
      <c r="J63" s="2701"/>
      <c r="K63" s="2687"/>
      <c r="L63" s="2687"/>
      <c r="M63" s="2711"/>
      <c r="N63" s="2714"/>
      <c r="O63" s="2716"/>
      <c r="P63" s="2694"/>
      <c r="Q63" s="2706"/>
      <c r="R63" s="2707"/>
      <c r="S63" s="2662"/>
      <c r="T63" s="2699"/>
      <c r="U63" s="2166" t="s">
        <v>2087</v>
      </c>
      <c r="V63" s="1938">
        <v>22000000</v>
      </c>
      <c r="W63" s="1864">
        <v>20</v>
      </c>
      <c r="X63" s="1937" t="s">
        <v>91</v>
      </c>
      <c r="Y63" s="2712"/>
      <c r="Z63" s="2709"/>
      <c r="AA63" s="2709"/>
      <c r="AB63" s="2709"/>
      <c r="AC63" s="2709"/>
      <c r="AD63" s="2709"/>
      <c r="AE63" s="2709"/>
      <c r="AF63" s="2709"/>
      <c r="AG63" s="2709"/>
      <c r="AH63" s="2709"/>
      <c r="AI63" s="2709"/>
      <c r="AJ63" s="2709"/>
      <c r="AK63" s="2709"/>
      <c r="AL63" s="2709"/>
      <c r="AM63" s="2709"/>
      <c r="AN63" s="2660"/>
      <c r="AO63" s="1661">
        <v>43475</v>
      </c>
      <c r="AP63" s="1661">
        <v>43646</v>
      </c>
      <c r="AQ63" s="2663"/>
    </row>
    <row r="64" spans="1:43" s="477" customFormat="1" ht="30.75" customHeight="1" x14ac:dyDescent="0.25">
      <c r="A64" s="2792"/>
      <c r="B64" s="2792"/>
      <c r="C64" s="2792"/>
      <c r="D64" s="2691"/>
      <c r="E64" s="2691"/>
      <c r="F64" s="2691"/>
      <c r="G64" s="1683"/>
      <c r="H64" s="1662"/>
      <c r="I64" s="1663"/>
      <c r="J64" s="2701"/>
      <c r="K64" s="2687"/>
      <c r="L64" s="2687"/>
      <c r="M64" s="2711"/>
      <c r="N64" s="2715"/>
      <c r="O64" s="2717"/>
      <c r="P64" s="2718"/>
      <c r="Q64" s="2706"/>
      <c r="R64" s="2707"/>
      <c r="S64" s="2662"/>
      <c r="T64" s="2699"/>
      <c r="U64" s="2173" t="s">
        <v>446</v>
      </c>
      <c r="V64" s="1938">
        <v>5000000</v>
      </c>
      <c r="W64" s="1864">
        <v>20</v>
      </c>
      <c r="X64" s="1937" t="s">
        <v>91</v>
      </c>
      <c r="Y64" s="2713"/>
      <c r="Z64" s="2710"/>
      <c r="AA64" s="2710"/>
      <c r="AB64" s="2710"/>
      <c r="AC64" s="2710"/>
      <c r="AD64" s="2710"/>
      <c r="AE64" s="2710"/>
      <c r="AF64" s="2710"/>
      <c r="AG64" s="2710"/>
      <c r="AH64" s="2710"/>
      <c r="AI64" s="2710"/>
      <c r="AJ64" s="2710"/>
      <c r="AK64" s="2710"/>
      <c r="AL64" s="2710"/>
      <c r="AM64" s="2710"/>
      <c r="AN64" s="2660"/>
      <c r="AO64" s="1661">
        <v>43539</v>
      </c>
      <c r="AP64" s="1661">
        <v>43819</v>
      </c>
      <c r="AQ64" s="2663"/>
    </row>
    <row r="65" spans="1:43" s="485" customFormat="1" ht="15" x14ac:dyDescent="0.2">
      <c r="A65" s="2792"/>
      <c r="B65" s="2792"/>
      <c r="C65" s="2792"/>
      <c r="D65" s="2691"/>
      <c r="E65" s="2691"/>
      <c r="F65" s="2691"/>
      <c r="G65" s="1616">
        <v>79</v>
      </c>
      <c r="H65" s="1354" t="s">
        <v>454</v>
      </c>
      <c r="I65" s="1354"/>
      <c r="J65" s="1641"/>
      <c r="K65" s="1642"/>
      <c r="L65" s="1643"/>
      <c r="M65" s="1440"/>
      <c r="N65" s="1430"/>
      <c r="O65" s="1664"/>
      <c r="P65" s="1356"/>
      <c r="Q65" s="1644"/>
      <c r="R65" s="1645"/>
      <c r="S65" s="2168"/>
      <c r="T65" s="2168"/>
      <c r="U65" s="2168"/>
      <c r="V65" s="1642"/>
      <c r="W65" s="1654"/>
      <c r="X65" s="1654"/>
      <c r="Y65" s="1359"/>
      <c r="Z65" s="1359"/>
      <c r="AA65" s="1359"/>
      <c r="AB65" s="1359"/>
      <c r="AC65" s="1359"/>
      <c r="AD65" s="1359"/>
      <c r="AE65" s="1359"/>
      <c r="AF65" s="1359"/>
      <c r="AG65" s="1359"/>
      <c r="AH65" s="1359"/>
      <c r="AI65" s="1359"/>
      <c r="AJ65" s="1359"/>
      <c r="AK65" s="1359"/>
      <c r="AL65" s="1359"/>
      <c r="AM65" s="1359"/>
      <c r="AN65" s="1359"/>
      <c r="AO65" s="1359"/>
      <c r="AP65" s="1359"/>
      <c r="AQ65" s="1655"/>
    </row>
    <row r="66" spans="1:43" s="477" customFormat="1" ht="39.75" customHeight="1" x14ac:dyDescent="0.2">
      <c r="A66" s="2792"/>
      <c r="B66" s="2792"/>
      <c r="C66" s="2792"/>
      <c r="D66" s="2691"/>
      <c r="E66" s="2691"/>
      <c r="F66" s="2691"/>
      <c r="G66" s="485"/>
      <c r="H66" s="1626"/>
      <c r="I66" s="1627"/>
      <c r="J66" s="2700">
        <v>231</v>
      </c>
      <c r="K66" s="2687" t="s">
        <v>455</v>
      </c>
      <c r="L66" s="2687" t="s">
        <v>456</v>
      </c>
      <c r="M66" s="2685">
        <v>1</v>
      </c>
      <c r="N66" s="2698" t="s">
        <v>2088</v>
      </c>
      <c r="O66" s="2719" t="s">
        <v>457</v>
      </c>
      <c r="P66" s="2720" t="s">
        <v>458</v>
      </c>
      <c r="Q66" s="2664">
        <f>R66/SUM(R66:R74)*100</f>
        <v>21.428571428571427</v>
      </c>
      <c r="R66" s="2661">
        <f>SUM(V66:V67)</f>
        <v>6000000</v>
      </c>
      <c r="S66" s="2662" t="s">
        <v>459</v>
      </c>
      <c r="T66" s="2662" t="s">
        <v>460</v>
      </c>
      <c r="U66" s="2166" t="s">
        <v>2089</v>
      </c>
      <c r="V66" s="1939">
        <v>3000000</v>
      </c>
      <c r="W66" s="1868" t="s">
        <v>526</v>
      </c>
      <c r="X66" s="1873" t="s">
        <v>527</v>
      </c>
      <c r="Y66" s="2780">
        <v>638</v>
      </c>
      <c r="Z66" s="2708">
        <v>612</v>
      </c>
      <c r="AA66" s="2708">
        <v>380</v>
      </c>
      <c r="AB66" s="2708">
        <v>280</v>
      </c>
      <c r="AC66" s="2708">
        <v>161</v>
      </c>
      <c r="AD66" s="2708">
        <v>429</v>
      </c>
      <c r="AE66" s="2708"/>
      <c r="AF66" s="2708"/>
      <c r="AG66" s="2708"/>
      <c r="AH66" s="2708"/>
      <c r="AI66" s="2708"/>
      <c r="AJ66" s="2708"/>
      <c r="AK66" s="2708"/>
      <c r="AL66" s="2708"/>
      <c r="AM66" s="2708"/>
      <c r="AN66" s="2659">
        <f>+Y66+Z66</f>
        <v>1250</v>
      </c>
      <c r="AO66" s="1647">
        <v>43490</v>
      </c>
      <c r="AP66" s="1647">
        <v>43600</v>
      </c>
      <c r="AQ66" s="2643" t="s">
        <v>2080</v>
      </c>
    </row>
    <row r="67" spans="1:43" s="477" customFormat="1" ht="42.75" x14ac:dyDescent="0.2">
      <c r="A67" s="2792"/>
      <c r="B67" s="2792"/>
      <c r="C67" s="2792"/>
      <c r="D67" s="2691"/>
      <c r="E67" s="2691"/>
      <c r="F67" s="2691"/>
      <c r="G67" s="485"/>
      <c r="H67" s="1633"/>
      <c r="I67" s="1634"/>
      <c r="J67" s="2700"/>
      <c r="K67" s="2687"/>
      <c r="L67" s="2687"/>
      <c r="M67" s="2685"/>
      <c r="N67" s="2698"/>
      <c r="O67" s="2693"/>
      <c r="P67" s="2694"/>
      <c r="Q67" s="2664"/>
      <c r="R67" s="2661"/>
      <c r="S67" s="2662"/>
      <c r="T67" s="2662"/>
      <c r="U67" s="2166" t="s">
        <v>461</v>
      </c>
      <c r="V67" s="1939">
        <v>3000000</v>
      </c>
      <c r="W67" s="1940">
        <v>20</v>
      </c>
      <c r="X67" s="1874" t="s">
        <v>91</v>
      </c>
      <c r="Y67" s="2781"/>
      <c r="Z67" s="2709"/>
      <c r="AA67" s="2709"/>
      <c r="AB67" s="2709"/>
      <c r="AC67" s="2709"/>
      <c r="AD67" s="2709"/>
      <c r="AE67" s="2709"/>
      <c r="AF67" s="2709"/>
      <c r="AG67" s="2709"/>
      <c r="AH67" s="2709"/>
      <c r="AI67" s="2709"/>
      <c r="AJ67" s="2709"/>
      <c r="AK67" s="2709"/>
      <c r="AL67" s="2709"/>
      <c r="AM67" s="2709"/>
      <c r="AN67" s="2660"/>
      <c r="AO67" s="1647">
        <v>43490</v>
      </c>
      <c r="AP67" s="1647">
        <v>43600</v>
      </c>
      <c r="AQ67" s="2644"/>
    </row>
    <row r="68" spans="1:43" s="477" customFormat="1" ht="21" customHeight="1" x14ac:dyDescent="0.2">
      <c r="A68" s="2792"/>
      <c r="B68" s="2792"/>
      <c r="C68" s="2792"/>
      <c r="D68" s="2691"/>
      <c r="E68" s="2691"/>
      <c r="F68" s="2691"/>
      <c r="G68" s="485"/>
      <c r="H68" s="1633"/>
      <c r="I68" s="1634"/>
      <c r="J68" s="2700">
        <v>232</v>
      </c>
      <c r="K68" s="2687" t="s">
        <v>462</v>
      </c>
      <c r="L68" s="2687" t="s">
        <v>463</v>
      </c>
      <c r="M68" s="2685">
        <v>12</v>
      </c>
      <c r="N68" s="2698"/>
      <c r="O68" s="2693"/>
      <c r="P68" s="2694"/>
      <c r="Q68" s="2664">
        <f>R68/SUM(R66:R74)*100</f>
        <v>39.285714285714285</v>
      </c>
      <c r="R68" s="2661">
        <f>SUM(V68:V71)</f>
        <v>11000000</v>
      </c>
      <c r="S68" s="2662"/>
      <c r="T68" s="2662"/>
      <c r="U68" s="2166" t="s">
        <v>464</v>
      </c>
      <c r="V68" s="1939">
        <v>4000000</v>
      </c>
      <c r="W68" s="1940">
        <v>20</v>
      </c>
      <c r="X68" s="1874" t="s">
        <v>91</v>
      </c>
      <c r="Y68" s="2781"/>
      <c r="Z68" s="2709"/>
      <c r="AA68" s="2709"/>
      <c r="AB68" s="2709"/>
      <c r="AC68" s="2709"/>
      <c r="AD68" s="2709"/>
      <c r="AE68" s="2709"/>
      <c r="AF68" s="2709"/>
      <c r="AG68" s="2709"/>
      <c r="AH68" s="2709"/>
      <c r="AI68" s="2709"/>
      <c r="AJ68" s="2709"/>
      <c r="AK68" s="2709"/>
      <c r="AL68" s="2709"/>
      <c r="AM68" s="2709"/>
      <c r="AN68" s="2660"/>
      <c r="AO68" s="1647">
        <v>43723</v>
      </c>
      <c r="AP68" s="1647">
        <v>43743</v>
      </c>
      <c r="AQ68" s="2644"/>
    </row>
    <row r="69" spans="1:43" s="477" customFormat="1" ht="54.75" customHeight="1" x14ac:dyDescent="0.2">
      <c r="A69" s="2792"/>
      <c r="B69" s="2792"/>
      <c r="C69" s="2792"/>
      <c r="D69" s="2691"/>
      <c r="E69" s="2691"/>
      <c r="F69" s="2691"/>
      <c r="G69" s="485"/>
      <c r="H69" s="1633"/>
      <c r="I69" s="1634"/>
      <c r="J69" s="2700"/>
      <c r="K69" s="2687"/>
      <c r="L69" s="2687"/>
      <c r="M69" s="2685"/>
      <c r="N69" s="2698"/>
      <c r="O69" s="2693"/>
      <c r="P69" s="2694"/>
      <c r="Q69" s="2664"/>
      <c r="R69" s="2661"/>
      <c r="S69" s="2662"/>
      <c r="T69" s="2662"/>
      <c r="U69" s="2166" t="s">
        <v>465</v>
      </c>
      <c r="V69" s="1939">
        <v>5000000</v>
      </c>
      <c r="W69" s="1940">
        <v>20</v>
      </c>
      <c r="X69" s="1874" t="s">
        <v>91</v>
      </c>
      <c r="Y69" s="2781"/>
      <c r="Z69" s="2709"/>
      <c r="AA69" s="2709"/>
      <c r="AB69" s="2709"/>
      <c r="AC69" s="2709"/>
      <c r="AD69" s="2709"/>
      <c r="AE69" s="2709"/>
      <c r="AF69" s="2709"/>
      <c r="AG69" s="2709"/>
      <c r="AH69" s="2709"/>
      <c r="AI69" s="2709"/>
      <c r="AJ69" s="2709"/>
      <c r="AK69" s="2709"/>
      <c r="AL69" s="2709"/>
      <c r="AM69" s="2709"/>
      <c r="AN69" s="2660"/>
      <c r="AO69" s="1647">
        <v>43490</v>
      </c>
      <c r="AP69" s="1647">
        <v>43600</v>
      </c>
      <c r="AQ69" s="2644"/>
    </row>
    <row r="70" spans="1:43" s="477" customFormat="1" ht="22.5" customHeight="1" x14ac:dyDescent="0.2">
      <c r="A70" s="2792"/>
      <c r="B70" s="2792"/>
      <c r="C70" s="2792"/>
      <c r="D70" s="2691"/>
      <c r="E70" s="2691"/>
      <c r="F70" s="2691"/>
      <c r="G70" s="485"/>
      <c r="H70" s="1633"/>
      <c r="I70" s="1634"/>
      <c r="J70" s="2700"/>
      <c r="K70" s="2687"/>
      <c r="L70" s="2687"/>
      <c r="M70" s="2685"/>
      <c r="N70" s="2698"/>
      <c r="O70" s="2693"/>
      <c r="P70" s="2694"/>
      <c r="Q70" s="2664"/>
      <c r="R70" s="2661"/>
      <c r="S70" s="2662"/>
      <c r="T70" s="2662"/>
      <c r="U70" s="2166" t="s">
        <v>2090</v>
      </c>
      <c r="V70" s="1939">
        <v>1000000</v>
      </c>
      <c r="W70" s="1940">
        <v>20</v>
      </c>
      <c r="X70" s="1874" t="s">
        <v>91</v>
      </c>
      <c r="Y70" s="2781"/>
      <c r="Z70" s="2709"/>
      <c r="AA70" s="2709"/>
      <c r="AB70" s="2709"/>
      <c r="AC70" s="2709"/>
      <c r="AD70" s="2709"/>
      <c r="AE70" s="2709"/>
      <c r="AF70" s="2709"/>
      <c r="AG70" s="2709"/>
      <c r="AH70" s="2709"/>
      <c r="AI70" s="2709"/>
      <c r="AJ70" s="2709"/>
      <c r="AK70" s="2709"/>
      <c r="AL70" s="2709"/>
      <c r="AM70" s="2709"/>
      <c r="AN70" s="2660"/>
      <c r="AO70" s="1647">
        <v>43539</v>
      </c>
      <c r="AP70" s="1647">
        <v>43819</v>
      </c>
      <c r="AQ70" s="2644"/>
    </row>
    <row r="71" spans="1:43" s="477" customFormat="1" ht="24.75" customHeight="1" x14ac:dyDescent="0.2">
      <c r="A71" s="2792"/>
      <c r="B71" s="2792"/>
      <c r="C71" s="2792"/>
      <c r="D71" s="2691"/>
      <c r="E71" s="2691"/>
      <c r="F71" s="2691"/>
      <c r="G71" s="485"/>
      <c r="H71" s="1633"/>
      <c r="I71" s="1634"/>
      <c r="J71" s="2700"/>
      <c r="K71" s="2687"/>
      <c r="L71" s="2687"/>
      <c r="M71" s="2685"/>
      <c r="N71" s="2698"/>
      <c r="O71" s="2693"/>
      <c r="P71" s="2694"/>
      <c r="Q71" s="2664"/>
      <c r="R71" s="2661"/>
      <c r="S71" s="2662"/>
      <c r="T71" s="2662"/>
      <c r="U71" s="2174" t="s">
        <v>446</v>
      </c>
      <c r="V71" s="1939">
        <v>1000000</v>
      </c>
      <c r="W71" s="1940">
        <v>20</v>
      </c>
      <c r="X71" s="1874" t="s">
        <v>91</v>
      </c>
      <c r="Y71" s="2781"/>
      <c r="Z71" s="2709"/>
      <c r="AA71" s="2709"/>
      <c r="AB71" s="2709"/>
      <c r="AC71" s="2709"/>
      <c r="AD71" s="2709"/>
      <c r="AE71" s="2709"/>
      <c r="AF71" s="2709"/>
      <c r="AG71" s="2709"/>
      <c r="AH71" s="2709"/>
      <c r="AI71" s="2709"/>
      <c r="AJ71" s="2709"/>
      <c r="AK71" s="2709"/>
      <c r="AL71" s="2709"/>
      <c r="AM71" s="2709"/>
      <c r="AN71" s="2660"/>
      <c r="AO71" s="1647">
        <v>43539</v>
      </c>
      <c r="AP71" s="1647">
        <v>43819</v>
      </c>
      <c r="AQ71" s="2644"/>
    </row>
    <row r="72" spans="1:43" s="477" customFormat="1" ht="39.75" customHeight="1" x14ac:dyDescent="0.2">
      <c r="A72" s="2792"/>
      <c r="B72" s="2792"/>
      <c r="C72" s="2792"/>
      <c r="D72" s="2691"/>
      <c r="E72" s="2691"/>
      <c r="F72" s="2691"/>
      <c r="G72" s="485"/>
      <c r="H72" s="1633"/>
      <c r="I72" s="1634"/>
      <c r="J72" s="2700">
        <v>233</v>
      </c>
      <c r="K72" s="2687" t="s">
        <v>466</v>
      </c>
      <c r="L72" s="2687" t="s">
        <v>467</v>
      </c>
      <c r="M72" s="2685">
        <v>1</v>
      </c>
      <c r="N72" s="2698"/>
      <c r="O72" s="2693"/>
      <c r="P72" s="2694"/>
      <c r="Q72" s="2664">
        <f>R72/SUM(R66:R74)*100</f>
        <v>39.285714285714285</v>
      </c>
      <c r="R72" s="2661">
        <f>SUM(V72:V74)</f>
        <v>11000000</v>
      </c>
      <c r="S72" s="2662"/>
      <c r="T72" s="2662"/>
      <c r="U72" s="2166" t="s">
        <v>2091</v>
      </c>
      <c r="V72" s="1939">
        <v>4000000</v>
      </c>
      <c r="W72" s="1940">
        <v>20</v>
      </c>
      <c r="X72" s="1874" t="s">
        <v>91</v>
      </c>
      <c r="Y72" s="2781"/>
      <c r="Z72" s="2709"/>
      <c r="AA72" s="2709"/>
      <c r="AB72" s="2709"/>
      <c r="AC72" s="2709"/>
      <c r="AD72" s="2709"/>
      <c r="AE72" s="2709"/>
      <c r="AF72" s="2709"/>
      <c r="AG72" s="2709"/>
      <c r="AH72" s="2709"/>
      <c r="AI72" s="2709"/>
      <c r="AJ72" s="2709"/>
      <c r="AK72" s="2709"/>
      <c r="AL72" s="2709"/>
      <c r="AM72" s="2709"/>
      <c r="AN72" s="2660"/>
      <c r="AO72" s="1647">
        <v>43490</v>
      </c>
      <c r="AP72" s="1647">
        <v>43600</v>
      </c>
      <c r="AQ72" s="2644"/>
    </row>
    <row r="73" spans="1:43" s="477" customFormat="1" ht="49.5" customHeight="1" x14ac:dyDescent="0.2">
      <c r="A73" s="2792"/>
      <c r="B73" s="2792"/>
      <c r="C73" s="2792"/>
      <c r="D73" s="2691"/>
      <c r="E73" s="2691"/>
      <c r="F73" s="2691"/>
      <c r="G73" s="485"/>
      <c r="H73" s="1633"/>
      <c r="I73" s="1634"/>
      <c r="J73" s="2700"/>
      <c r="K73" s="2687"/>
      <c r="L73" s="2687"/>
      <c r="M73" s="2685"/>
      <c r="N73" s="2698"/>
      <c r="O73" s="2693"/>
      <c r="P73" s="2694"/>
      <c r="Q73" s="2664"/>
      <c r="R73" s="2661"/>
      <c r="S73" s="2662"/>
      <c r="T73" s="2662"/>
      <c r="U73" s="2166" t="s">
        <v>2092</v>
      </c>
      <c r="V73" s="1939">
        <v>4000000</v>
      </c>
      <c r="W73" s="1940">
        <v>20</v>
      </c>
      <c r="X73" s="1874" t="s">
        <v>91</v>
      </c>
      <c r="Y73" s="2781"/>
      <c r="Z73" s="2709"/>
      <c r="AA73" s="2709"/>
      <c r="AB73" s="2709"/>
      <c r="AC73" s="2709"/>
      <c r="AD73" s="2709"/>
      <c r="AE73" s="2709"/>
      <c r="AF73" s="2709"/>
      <c r="AG73" s="2709"/>
      <c r="AH73" s="2709"/>
      <c r="AI73" s="2709"/>
      <c r="AJ73" s="2709"/>
      <c r="AK73" s="2709"/>
      <c r="AL73" s="2709"/>
      <c r="AM73" s="2709"/>
      <c r="AN73" s="2660"/>
      <c r="AO73" s="1647">
        <v>43490</v>
      </c>
      <c r="AP73" s="1647">
        <v>43600</v>
      </c>
      <c r="AQ73" s="2644"/>
    </row>
    <row r="74" spans="1:43" s="477" customFormat="1" ht="39.75" customHeight="1" x14ac:dyDescent="0.2">
      <c r="A74" s="2792"/>
      <c r="B74" s="2792"/>
      <c r="C74" s="2792"/>
      <c r="D74" s="2691"/>
      <c r="E74" s="2691"/>
      <c r="F74" s="2691"/>
      <c r="G74" s="485"/>
      <c r="H74" s="1639"/>
      <c r="I74" s="1640"/>
      <c r="J74" s="2700"/>
      <c r="K74" s="2687"/>
      <c r="L74" s="2687"/>
      <c r="M74" s="2685"/>
      <c r="N74" s="2698"/>
      <c r="O74" s="2693"/>
      <c r="P74" s="2694"/>
      <c r="Q74" s="2664"/>
      <c r="R74" s="2661"/>
      <c r="S74" s="2662"/>
      <c r="T74" s="2662"/>
      <c r="U74" s="2166" t="s">
        <v>2093</v>
      </c>
      <c r="V74" s="1939">
        <v>3000000</v>
      </c>
      <c r="W74" s="1941">
        <v>20</v>
      </c>
      <c r="X74" s="1875" t="s">
        <v>91</v>
      </c>
      <c r="Y74" s="2781"/>
      <c r="Z74" s="2709"/>
      <c r="AA74" s="2709"/>
      <c r="AB74" s="2709"/>
      <c r="AC74" s="2709"/>
      <c r="AD74" s="2709"/>
      <c r="AE74" s="2709"/>
      <c r="AF74" s="2709"/>
      <c r="AG74" s="2709"/>
      <c r="AH74" s="2709"/>
      <c r="AI74" s="2709"/>
      <c r="AJ74" s="2709"/>
      <c r="AK74" s="2709"/>
      <c r="AL74" s="2709"/>
      <c r="AM74" s="2709"/>
      <c r="AN74" s="2660"/>
      <c r="AO74" s="1647">
        <v>43534</v>
      </c>
      <c r="AP74" s="1661">
        <v>43753</v>
      </c>
      <c r="AQ74" s="2644"/>
    </row>
    <row r="75" spans="1:43" s="485" customFormat="1" ht="15" x14ac:dyDescent="0.2">
      <c r="A75" s="2792"/>
      <c r="B75" s="2792"/>
      <c r="C75" s="2792"/>
      <c r="D75" s="2691"/>
      <c r="E75" s="2691"/>
      <c r="F75" s="2691"/>
      <c r="G75" s="1616">
        <v>80</v>
      </c>
      <c r="H75" s="1354" t="s">
        <v>468</v>
      </c>
      <c r="I75" s="1354"/>
      <c r="J75" s="1641"/>
      <c r="K75" s="1642"/>
      <c r="L75" s="1643"/>
      <c r="M75" s="1440"/>
      <c r="N75" s="1430"/>
      <c r="O75" s="1436"/>
      <c r="P75" s="1356"/>
      <c r="Q75" s="1644"/>
      <c r="R75" s="1645"/>
      <c r="S75" s="2168"/>
      <c r="T75" s="2168"/>
      <c r="U75" s="2168"/>
      <c r="V75" s="1646"/>
      <c r="W75" s="1359"/>
      <c r="X75" s="1359"/>
      <c r="Y75" s="1354"/>
      <c r="Z75" s="1354"/>
      <c r="AA75" s="1354"/>
      <c r="AB75" s="1354"/>
      <c r="AC75" s="1354"/>
      <c r="AD75" s="1354"/>
      <c r="AE75" s="1354"/>
      <c r="AF75" s="1354"/>
      <c r="AG75" s="1354"/>
      <c r="AH75" s="1354"/>
      <c r="AI75" s="1354"/>
      <c r="AJ75" s="1354"/>
      <c r="AK75" s="1361"/>
      <c r="AL75" s="1361"/>
      <c r="AM75" s="1361"/>
      <c r="AN75" s="1361"/>
      <c r="AO75" s="1361"/>
      <c r="AP75" s="1361"/>
      <c r="AQ75" s="1666"/>
    </row>
    <row r="76" spans="1:43" s="477" customFormat="1" ht="61.5" customHeight="1" x14ac:dyDescent="0.2">
      <c r="A76" s="2792"/>
      <c r="B76" s="2792"/>
      <c r="C76" s="2792"/>
      <c r="D76" s="2691"/>
      <c r="E76" s="2691"/>
      <c r="F76" s="2691"/>
      <c r="G76" s="485"/>
      <c r="H76" s="1626"/>
      <c r="I76" s="1627"/>
      <c r="J76" s="2685">
        <v>234</v>
      </c>
      <c r="K76" s="2686" t="s">
        <v>469</v>
      </c>
      <c r="L76" s="2686" t="s">
        <v>470</v>
      </c>
      <c r="M76" s="2664">
        <v>2</v>
      </c>
      <c r="N76" s="2698" t="s">
        <v>2094</v>
      </c>
      <c r="O76" s="2693" t="s">
        <v>471</v>
      </c>
      <c r="P76" s="2694" t="s">
        <v>472</v>
      </c>
      <c r="Q76" s="2664">
        <f>R76/SUM(R76:R84)*100</f>
        <v>35.714285714285715</v>
      </c>
      <c r="R76" s="2667">
        <f>SUM(V76:V77)</f>
        <v>10000000</v>
      </c>
      <c r="S76" s="2662" t="s">
        <v>473</v>
      </c>
      <c r="T76" s="2662" t="s">
        <v>474</v>
      </c>
      <c r="U76" s="2165" t="s">
        <v>475</v>
      </c>
      <c r="V76" s="1667">
        <v>5000000</v>
      </c>
      <c r="W76" s="1942" t="s">
        <v>526</v>
      </c>
      <c r="X76" s="2063" t="s">
        <v>527</v>
      </c>
      <c r="Y76" s="2659">
        <v>638</v>
      </c>
      <c r="Z76" s="2659">
        <v>612</v>
      </c>
      <c r="AA76" s="2659">
        <v>380</v>
      </c>
      <c r="AB76" s="2659">
        <v>280</v>
      </c>
      <c r="AC76" s="2659">
        <v>161</v>
      </c>
      <c r="AD76" s="2659">
        <v>429</v>
      </c>
      <c r="AE76" s="2659"/>
      <c r="AF76" s="2659"/>
      <c r="AG76" s="2659"/>
      <c r="AH76" s="2659"/>
      <c r="AI76" s="2659"/>
      <c r="AJ76" s="2659"/>
      <c r="AK76" s="2659"/>
      <c r="AL76" s="2659"/>
      <c r="AM76" s="2659"/>
      <c r="AN76" s="2659">
        <f>+Y76+Z76</f>
        <v>1250</v>
      </c>
      <c r="AO76" s="1647">
        <v>43480</v>
      </c>
      <c r="AP76" s="1647">
        <v>43600</v>
      </c>
      <c r="AQ76" s="2643" t="s">
        <v>2080</v>
      </c>
    </row>
    <row r="77" spans="1:43" s="477" customFormat="1" ht="55.5" customHeight="1" x14ac:dyDescent="0.2">
      <c r="A77" s="2792"/>
      <c r="B77" s="2792"/>
      <c r="C77" s="2792"/>
      <c r="D77" s="2691"/>
      <c r="E77" s="2691"/>
      <c r="F77" s="2691"/>
      <c r="G77" s="485"/>
      <c r="H77" s="1633"/>
      <c r="I77" s="1634"/>
      <c r="J77" s="2685"/>
      <c r="K77" s="2686"/>
      <c r="L77" s="2686"/>
      <c r="M77" s="2664"/>
      <c r="N77" s="2698"/>
      <c r="O77" s="2693"/>
      <c r="P77" s="2694"/>
      <c r="Q77" s="2664"/>
      <c r="R77" s="2667"/>
      <c r="S77" s="2662"/>
      <c r="T77" s="2662"/>
      <c r="U77" s="2165" t="s">
        <v>476</v>
      </c>
      <c r="V77" s="1667">
        <v>5000000</v>
      </c>
      <c r="W77" s="1943">
        <v>20</v>
      </c>
      <c r="X77" s="2063" t="s">
        <v>91</v>
      </c>
      <c r="Y77" s="2660"/>
      <c r="Z77" s="2660"/>
      <c r="AA77" s="2660"/>
      <c r="AB77" s="2660"/>
      <c r="AC77" s="2660"/>
      <c r="AD77" s="2660"/>
      <c r="AE77" s="2660"/>
      <c r="AF77" s="2660"/>
      <c r="AG77" s="2660"/>
      <c r="AH77" s="2660"/>
      <c r="AI77" s="2660"/>
      <c r="AJ77" s="2660"/>
      <c r="AK77" s="2660"/>
      <c r="AL77" s="2660"/>
      <c r="AM77" s="2660"/>
      <c r="AN77" s="2660"/>
      <c r="AO77" s="1647">
        <v>43480</v>
      </c>
      <c r="AP77" s="1647">
        <v>43600</v>
      </c>
      <c r="AQ77" s="2644"/>
    </row>
    <row r="78" spans="1:43" s="477" customFormat="1" ht="34.5" customHeight="1" x14ac:dyDescent="0.2">
      <c r="A78" s="2792"/>
      <c r="B78" s="2792"/>
      <c r="C78" s="2792"/>
      <c r="D78" s="2691"/>
      <c r="E78" s="2691"/>
      <c r="F78" s="2691"/>
      <c r="G78" s="485"/>
      <c r="H78" s="1633"/>
      <c r="I78" s="1634"/>
      <c r="J78" s="2685">
        <v>235</v>
      </c>
      <c r="K78" s="2686" t="s">
        <v>477</v>
      </c>
      <c r="L78" s="2687" t="s">
        <v>478</v>
      </c>
      <c r="M78" s="2664">
        <v>2</v>
      </c>
      <c r="N78" s="2698"/>
      <c r="O78" s="2693"/>
      <c r="P78" s="2694"/>
      <c r="Q78" s="2664">
        <f>R78/SUM(R76:R84)*100</f>
        <v>64.285714285714292</v>
      </c>
      <c r="R78" s="2667">
        <f>SUM(V78:V84)</f>
        <v>18000000</v>
      </c>
      <c r="S78" s="2662"/>
      <c r="T78" s="2699"/>
      <c r="U78" s="2167" t="s">
        <v>479</v>
      </c>
      <c r="V78" s="1667">
        <v>2000000</v>
      </c>
      <c r="W78" s="1943">
        <v>20</v>
      </c>
      <c r="X78" s="2063" t="s">
        <v>91</v>
      </c>
      <c r="Y78" s="2660"/>
      <c r="Z78" s="2660"/>
      <c r="AA78" s="2660"/>
      <c r="AB78" s="2660"/>
      <c r="AC78" s="2660"/>
      <c r="AD78" s="2660"/>
      <c r="AE78" s="2660"/>
      <c r="AF78" s="2660"/>
      <c r="AG78" s="2660"/>
      <c r="AH78" s="2660"/>
      <c r="AI78" s="2660"/>
      <c r="AJ78" s="2660"/>
      <c r="AK78" s="2660"/>
      <c r="AL78" s="2660"/>
      <c r="AM78" s="2660"/>
      <c r="AN78" s="2660"/>
      <c r="AO78" s="1647">
        <v>43475</v>
      </c>
      <c r="AP78" s="1647">
        <v>43646</v>
      </c>
      <c r="AQ78" s="2644"/>
    </row>
    <row r="79" spans="1:43" s="477" customFormat="1" ht="24" customHeight="1" x14ac:dyDescent="0.2">
      <c r="A79" s="2792"/>
      <c r="B79" s="2792"/>
      <c r="C79" s="2792"/>
      <c r="D79" s="2691"/>
      <c r="E79" s="2691"/>
      <c r="F79" s="2691"/>
      <c r="G79" s="485"/>
      <c r="H79" s="1633"/>
      <c r="I79" s="1634"/>
      <c r="J79" s="2685"/>
      <c r="K79" s="2686"/>
      <c r="L79" s="2687"/>
      <c r="M79" s="2664"/>
      <c r="N79" s="2698"/>
      <c r="O79" s="2693"/>
      <c r="P79" s="2694"/>
      <c r="Q79" s="2664"/>
      <c r="R79" s="2667"/>
      <c r="S79" s="2662"/>
      <c r="T79" s="2699"/>
      <c r="U79" s="2167" t="s">
        <v>481</v>
      </c>
      <c r="V79" s="1667">
        <v>4000000</v>
      </c>
      <c r="W79" s="1943">
        <v>20</v>
      </c>
      <c r="X79" s="2063" t="s">
        <v>91</v>
      </c>
      <c r="Y79" s="2660"/>
      <c r="Z79" s="2660"/>
      <c r="AA79" s="2660"/>
      <c r="AB79" s="2660"/>
      <c r="AC79" s="2660"/>
      <c r="AD79" s="2660"/>
      <c r="AE79" s="2660"/>
      <c r="AF79" s="2660"/>
      <c r="AG79" s="2660"/>
      <c r="AH79" s="2660"/>
      <c r="AI79" s="2660"/>
      <c r="AJ79" s="2660"/>
      <c r="AK79" s="2660"/>
      <c r="AL79" s="2660"/>
      <c r="AM79" s="2660"/>
      <c r="AN79" s="2660"/>
      <c r="AO79" s="1647">
        <v>43475</v>
      </c>
      <c r="AP79" s="1647">
        <v>43646</v>
      </c>
      <c r="AQ79" s="2644"/>
    </row>
    <row r="80" spans="1:43" s="477" customFormat="1" ht="45" customHeight="1" x14ac:dyDescent="0.2">
      <c r="A80" s="2792"/>
      <c r="B80" s="2792"/>
      <c r="C80" s="2792"/>
      <c r="D80" s="2691"/>
      <c r="E80" s="2691"/>
      <c r="F80" s="2691"/>
      <c r="G80" s="485"/>
      <c r="H80" s="1633"/>
      <c r="I80" s="1634"/>
      <c r="J80" s="2685"/>
      <c r="K80" s="2686"/>
      <c r="L80" s="2687"/>
      <c r="M80" s="2664"/>
      <c r="N80" s="2698"/>
      <c r="O80" s="2693"/>
      <c r="P80" s="2694"/>
      <c r="Q80" s="2664"/>
      <c r="R80" s="2667"/>
      <c r="S80" s="2662"/>
      <c r="T80" s="2699"/>
      <c r="U80" s="2167" t="s">
        <v>480</v>
      </c>
      <c r="V80" s="1667">
        <v>4000000</v>
      </c>
      <c r="W80" s="1943">
        <v>20</v>
      </c>
      <c r="X80" s="2063" t="s">
        <v>91</v>
      </c>
      <c r="Y80" s="2660"/>
      <c r="Z80" s="2660"/>
      <c r="AA80" s="2660"/>
      <c r="AB80" s="2660"/>
      <c r="AC80" s="2660"/>
      <c r="AD80" s="2660"/>
      <c r="AE80" s="2660"/>
      <c r="AF80" s="2660"/>
      <c r="AG80" s="2660"/>
      <c r="AH80" s="2660"/>
      <c r="AI80" s="2660"/>
      <c r="AJ80" s="2660"/>
      <c r="AK80" s="2660"/>
      <c r="AL80" s="2660"/>
      <c r="AM80" s="2660"/>
      <c r="AN80" s="2660"/>
      <c r="AO80" s="1647">
        <v>43480</v>
      </c>
      <c r="AP80" s="1647">
        <v>43590</v>
      </c>
      <c r="AQ80" s="2644"/>
    </row>
    <row r="81" spans="1:43" s="477" customFormat="1" ht="21.75" customHeight="1" x14ac:dyDescent="0.2">
      <c r="A81" s="2792"/>
      <c r="B81" s="2792"/>
      <c r="C81" s="2792"/>
      <c r="D81" s="2691"/>
      <c r="E81" s="2691"/>
      <c r="F81" s="2691"/>
      <c r="G81" s="485"/>
      <c r="H81" s="1633"/>
      <c r="I81" s="1634"/>
      <c r="J81" s="2685"/>
      <c r="K81" s="2686"/>
      <c r="L81" s="2687"/>
      <c r="M81" s="2664"/>
      <c r="N81" s="2698"/>
      <c r="O81" s="2693"/>
      <c r="P81" s="2694"/>
      <c r="Q81" s="2664"/>
      <c r="R81" s="2667"/>
      <c r="S81" s="2662"/>
      <c r="T81" s="2699"/>
      <c r="U81" s="2167" t="s">
        <v>2095</v>
      </c>
      <c r="V81" s="1667">
        <v>2000000</v>
      </c>
      <c r="W81" s="1943">
        <v>20</v>
      </c>
      <c r="X81" s="2063" t="s">
        <v>91</v>
      </c>
      <c r="Y81" s="2660"/>
      <c r="Z81" s="2660"/>
      <c r="AA81" s="2660"/>
      <c r="AB81" s="2660"/>
      <c r="AC81" s="2660"/>
      <c r="AD81" s="2660"/>
      <c r="AE81" s="2660"/>
      <c r="AF81" s="2660"/>
      <c r="AG81" s="2660"/>
      <c r="AH81" s="2660"/>
      <c r="AI81" s="2660"/>
      <c r="AJ81" s="2660"/>
      <c r="AK81" s="2660"/>
      <c r="AL81" s="2660"/>
      <c r="AM81" s="2660"/>
      <c r="AN81" s="2660"/>
      <c r="AO81" s="1647">
        <v>43475</v>
      </c>
      <c r="AP81" s="1647">
        <v>43646</v>
      </c>
      <c r="AQ81" s="2644"/>
    </row>
    <row r="82" spans="1:43" s="477" customFormat="1" ht="27.75" customHeight="1" x14ac:dyDescent="0.2">
      <c r="A82" s="2792"/>
      <c r="B82" s="2792"/>
      <c r="C82" s="2792"/>
      <c r="D82" s="2691"/>
      <c r="E82" s="2691"/>
      <c r="F82" s="2691"/>
      <c r="G82" s="485"/>
      <c r="H82" s="1633"/>
      <c r="I82" s="1634"/>
      <c r="J82" s="2685"/>
      <c r="K82" s="2686"/>
      <c r="L82" s="2687"/>
      <c r="M82" s="2664"/>
      <c r="N82" s="2698"/>
      <c r="O82" s="2693"/>
      <c r="P82" s="2694"/>
      <c r="Q82" s="2664"/>
      <c r="R82" s="2667"/>
      <c r="S82" s="2662"/>
      <c r="T82" s="2699"/>
      <c r="U82" s="2167" t="s">
        <v>2096</v>
      </c>
      <c r="V82" s="1667">
        <v>1000000</v>
      </c>
      <c r="W82" s="1943">
        <v>20</v>
      </c>
      <c r="X82" s="2063" t="s">
        <v>91</v>
      </c>
      <c r="Y82" s="2660"/>
      <c r="Z82" s="2660"/>
      <c r="AA82" s="2660"/>
      <c r="AB82" s="2660"/>
      <c r="AC82" s="2660"/>
      <c r="AD82" s="2660"/>
      <c r="AE82" s="2660"/>
      <c r="AF82" s="2660"/>
      <c r="AG82" s="2660"/>
      <c r="AH82" s="2660"/>
      <c r="AI82" s="2660"/>
      <c r="AJ82" s="2660"/>
      <c r="AK82" s="2660"/>
      <c r="AL82" s="2660"/>
      <c r="AM82" s="2660"/>
      <c r="AN82" s="2660"/>
      <c r="AO82" s="1647">
        <v>43600</v>
      </c>
      <c r="AP82" s="1647">
        <v>43636</v>
      </c>
      <c r="AQ82" s="2644"/>
    </row>
    <row r="83" spans="1:43" s="477" customFormat="1" ht="34.5" customHeight="1" x14ac:dyDescent="0.2">
      <c r="A83" s="2792"/>
      <c r="B83" s="2792"/>
      <c r="C83" s="2792"/>
      <c r="D83" s="2691"/>
      <c r="E83" s="2691"/>
      <c r="F83" s="2691"/>
      <c r="G83" s="485"/>
      <c r="H83" s="1633"/>
      <c r="I83" s="1634"/>
      <c r="J83" s="2685"/>
      <c r="K83" s="2686"/>
      <c r="L83" s="2687"/>
      <c r="M83" s="2664"/>
      <c r="N83" s="2698"/>
      <c r="O83" s="2693"/>
      <c r="P83" s="2694"/>
      <c r="Q83" s="2664"/>
      <c r="R83" s="2667"/>
      <c r="S83" s="2662"/>
      <c r="T83" s="2699"/>
      <c r="U83" s="2167" t="s">
        <v>482</v>
      </c>
      <c r="V83" s="1667">
        <v>2000000</v>
      </c>
      <c r="W83" s="1847">
        <v>20</v>
      </c>
      <c r="X83" s="2065" t="s">
        <v>91</v>
      </c>
      <c r="Y83" s="2660"/>
      <c r="Z83" s="2660"/>
      <c r="AA83" s="2660"/>
      <c r="AB83" s="2660"/>
      <c r="AC83" s="2660"/>
      <c r="AD83" s="2660"/>
      <c r="AE83" s="2660"/>
      <c r="AF83" s="2660"/>
      <c r="AG83" s="2660"/>
      <c r="AH83" s="2660"/>
      <c r="AI83" s="2660"/>
      <c r="AJ83" s="2660"/>
      <c r="AK83" s="2660"/>
      <c r="AL83" s="2660"/>
      <c r="AM83" s="2660"/>
      <c r="AN83" s="2660"/>
      <c r="AO83" s="1647">
        <v>43542</v>
      </c>
      <c r="AP83" s="1647">
        <v>43631</v>
      </c>
      <c r="AQ83" s="2644"/>
    </row>
    <row r="84" spans="1:43" s="477" customFormat="1" ht="31.5" customHeight="1" x14ac:dyDescent="0.2">
      <c r="A84" s="2792"/>
      <c r="B84" s="2792"/>
      <c r="C84" s="2792"/>
      <c r="D84" s="2691"/>
      <c r="E84" s="2691"/>
      <c r="F84" s="2691"/>
      <c r="G84" s="485"/>
      <c r="H84" s="1639"/>
      <c r="I84" s="1640"/>
      <c r="J84" s="2685"/>
      <c r="K84" s="2686"/>
      <c r="L84" s="2687"/>
      <c r="M84" s="2664"/>
      <c r="N84" s="2698"/>
      <c r="O84" s="2693"/>
      <c r="P84" s="2694"/>
      <c r="Q84" s="2664"/>
      <c r="R84" s="2667"/>
      <c r="S84" s="2662"/>
      <c r="T84" s="2699"/>
      <c r="U84" s="2167" t="s">
        <v>483</v>
      </c>
      <c r="V84" s="1667">
        <v>3000000</v>
      </c>
      <c r="W84" s="1848">
        <v>20</v>
      </c>
      <c r="X84" s="2066" t="s">
        <v>91</v>
      </c>
      <c r="Y84" s="2660"/>
      <c r="Z84" s="2660"/>
      <c r="AA84" s="2660"/>
      <c r="AB84" s="2660"/>
      <c r="AC84" s="2660"/>
      <c r="AD84" s="2660"/>
      <c r="AE84" s="2660"/>
      <c r="AF84" s="2660"/>
      <c r="AG84" s="2660"/>
      <c r="AH84" s="2660"/>
      <c r="AI84" s="2660"/>
      <c r="AJ84" s="2660"/>
      <c r="AK84" s="2660"/>
      <c r="AL84" s="2660"/>
      <c r="AM84" s="2660"/>
      <c r="AN84" s="2660"/>
      <c r="AO84" s="1647">
        <v>43490</v>
      </c>
      <c r="AP84" s="1647">
        <v>43600</v>
      </c>
      <c r="AQ84" s="2644"/>
    </row>
    <row r="85" spans="1:43" s="485" customFormat="1" ht="15" x14ac:dyDescent="0.2">
      <c r="A85" s="2792"/>
      <c r="B85" s="2792"/>
      <c r="C85" s="2792"/>
      <c r="D85" s="1113">
        <v>25</v>
      </c>
      <c r="E85" s="1114" t="s">
        <v>484</v>
      </c>
      <c r="F85" s="1114"/>
      <c r="G85" s="1604"/>
      <c r="H85" s="1604"/>
      <c r="I85" s="1604"/>
      <c r="J85" s="1649"/>
      <c r="K85" s="1650"/>
      <c r="L85" s="1503"/>
      <c r="M85" s="1502"/>
      <c r="N85" s="1608"/>
      <c r="O85" s="1605"/>
      <c r="P85" s="1607"/>
      <c r="Q85" s="1651"/>
      <c r="R85" s="1652"/>
      <c r="S85" s="2171"/>
      <c r="T85" s="2171"/>
      <c r="U85" s="2171"/>
      <c r="V85" s="1653"/>
      <c r="W85" s="1611"/>
      <c r="X85" s="1611"/>
      <c r="Y85" s="1604"/>
      <c r="Z85" s="1604"/>
      <c r="AA85" s="1604"/>
      <c r="AB85" s="1604"/>
      <c r="AC85" s="1604"/>
      <c r="AD85" s="1604"/>
      <c r="AE85" s="1604"/>
      <c r="AF85" s="1604"/>
      <c r="AG85" s="1604"/>
      <c r="AH85" s="1604"/>
      <c r="AI85" s="1604"/>
      <c r="AJ85" s="1604"/>
      <c r="AK85" s="1604"/>
      <c r="AL85" s="1613"/>
      <c r="AM85" s="1607"/>
      <c r="AN85" s="1607"/>
      <c r="AO85" s="1607"/>
      <c r="AP85" s="1607"/>
      <c r="AQ85" s="1614"/>
    </row>
    <row r="86" spans="1:43" s="485" customFormat="1" ht="15" x14ac:dyDescent="0.2">
      <c r="A86" s="2792"/>
      <c r="B86" s="2792"/>
      <c r="C86" s="2792"/>
      <c r="D86" s="2691"/>
      <c r="E86" s="2691"/>
      <c r="F86" s="2691"/>
      <c r="G86" s="1616">
        <v>81</v>
      </c>
      <c r="H86" s="1354" t="s">
        <v>485</v>
      </c>
      <c r="I86" s="1354"/>
      <c r="J86" s="1617"/>
      <c r="K86" s="1618"/>
      <c r="L86" s="1619"/>
      <c r="M86" s="1429"/>
      <c r="N86" s="1430"/>
      <c r="O86" s="1436"/>
      <c r="P86" s="1356"/>
      <c r="Q86" s="1620"/>
      <c r="R86" s="1621"/>
      <c r="S86" s="2172"/>
      <c r="T86" s="2172"/>
      <c r="U86" s="2172"/>
      <c r="V86" s="1622"/>
      <c r="W86" s="1359"/>
      <c r="X86" s="1359"/>
      <c r="Y86" s="1359"/>
      <c r="Z86" s="1359"/>
      <c r="AA86" s="1359"/>
      <c r="AB86" s="1359"/>
      <c r="AC86" s="1359"/>
      <c r="AD86" s="1359"/>
      <c r="AE86" s="1359"/>
      <c r="AF86" s="1359"/>
      <c r="AG86" s="1359"/>
      <c r="AH86" s="1359"/>
      <c r="AI86" s="1359"/>
      <c r="AJ86" s="1359"/>
      <c r="AK86" s="1361"/>
      <c r="AL86" s="1361"/>
      <c r="AM86" s="1356"/>
      <c r="AN86" s="1356"/>
      <c r="AO86" s="1356"/>
      <c r="AP86" s="1356"/>
      <c r="AQ86" s="1362"/>
    </row>
    <row r="87" spans="1:43" s="477" customFormat="1" ht="51" customHeight="1" x14ac:dyDescent="0.2">
      <c r="A87" s="2792"/>
      <c r="B87" s="2792"/>
      <c r="C87" s="2792"/>
      <c r="D87" s="2691"/>
      <c r="E87" s="2691"/>
      <c r="F87" s="2691"/>
      <c r="G87" s="485"/>
      <c r="H87" s="1626"/>
      <c r="I87" s="1627"/>
      <c r="J87" s="1851">
        <v>236</v>
      </c>
      <c r="K87" s="1850" t="s">
        <v>486</v>
      </c>
      <c r="L87" s="1850" t="s">
        <v>487</v>
      </c>
      <c r="M87" s="1851">
        <v>3</v>
      </c>
      <c r="N87" s="2692" t="s">
        <v>2097</v>
      </c>
      <c r="O87" s="2693" t="s">
        <v>488</v>
      </c>
      <c r="P87" s="2694" t="s">
        <v>489</v>
      </c>
      <c r="Q87" s="1856">
        <f>R87/SUM(R87:R102)*100</f>
        <v>19.316206297083252</v>
      </c>
      <c r="R87" s="1857">
        <f>SUM(V87:V87)</f>
        <v>100000000</v>
      </c>
      <c r="S87" s="2662" t="s">
        <v>490</v>
      </c>
      <c r="T87" s="2662" t="s">
        <v>491</v>
      </c>
      <c r="U87" s="2165" t="s">
        <v>492</v>
      </c>
      <c r="V87" s="1849">
        <v>100000000</v>
      </c>
      <c r="W87" s="1944" t="s">
        <v>526</v>
      </c>
      <c r="X87" s="2063" t="s">
        <v>527</v>
      </c>
      <c r="Y87" s="2695">
        <v>9110</v>
      </c>
      <c r="Z87" s="2695">
        <v>8787</v>
      </c>
      <c r="AA87" s="2695">
        <v>4273</v>
      </c>
      <c r="AB87" s="2695">
        <v>3599</v>
      </c>
      <c r="AC87" s="2695">
        <v>7463</v>
      </c>
      <c r="AD87" s="2695">
        <v>2562</v>
      </c>
      <c r="AE87" s="2659"/>
      <c r="AF87" s="2659"/>
      <c r="AG87" s="2659"/>
      <c r="AH87" s="2659"/>
      <c r="AI87" s="2659"/>
      <c r="AJ87" s="2659"/>
      <c r="AK87" s="2659"/>
      <c r="AL87" s="2659"/>
      <c r="AM87" s="2659"/>
      <c r="AN87" s="2659">
        <v>17897</v>
      </c>
      <c r="AO87" s="1647">
        <v>43490</v>
      </c>
      <c r="AP87" s="1647">
        <v>43819</v>
      </c>
      <c r="AQ87" s="2643" t="s">
        <v>2080</v>
      </c>
    </row>
    <row r="88" spans="1:43" s="477" customFormat="1" ht="37.5" customHeight="1" x14ac:dyDescent="0.2">
      <c r="A88" s="2792"/>
      <c r="B88" s="2792"/>
      <c r="C88" s="2792"/>
      <c r="D88" s="2691"/>
      <c r="E88" s="2691"/>
      <c r="F88" s="2691"/>
      <c r="G88" s="485"/>
      <c r="H88" s="1633"/>
      <c r="I88" s="1634"/>
      <c r="J88" s="2685">
        <v>237</v>
      </c>
      <c r="K88" s="2686" t="s">
        <v>493</v>
      </c>
      <c r="L88" s="2687" t="s">
        <v>494</v>
      </c>
      <c r="M88" s="2688">
        <v>5</v>
      </c>
      <c r="N88" s="2692"/>
      <c r="O88" s="2693"/>
      <c r="P88" s="2694"/>
      <c r="Q88" s="2683">
        <f>R88/SUM(R87:R102)*100</f>
        <v>4.220591075912691</v>
      </c>
      <c r="R88" s="2689">
        <f>SUM(V88:V89)</f>
        <v>21850000</v>
      </c>
      <c r="S88" s="2662"/>
      <c r="T88" s="2662"/>
      <c r="U88" s="2165" t="s">
        <v>495</v>
      </c>
      <c r="V88" s="1849">
        <v>10000000</v>
      </c>
      <c r="W88" s="1943">
        <v>20</v>
      </c>
      <c r="X88" s="2063" t="s">
        <v>91</v>
      </c>
      <c r="Y88" s="2696"/>
      <c r="Z88" s="2696"/>
      <c r="AA88" s="2696"/>
      <c r="AB88" s="2696"/>
      <c r="AC88" s="2696"/>
      <c r="AD88" s="2696"/>
      <c r="AE88" s="2660"/>
      <c r="AF88" s="2660"/>
      <c r="AG88" s="2660"/>
      <c r="AH88" s="2660"/>
      <c r="AI88" s="2660"/>
      <c r="AJ88" s="2660"/>
      <c r="AK88" s="2660"/>
      <c r="AL88" s="2660"/>
      <c r="AM88" s="2660"/>
      <c r="AN88" s="2660"/>
      <c r="AO88" s="1647">
        <v>43480</v>
      </c>
      <c r="AP88" s="1647">
        <v>43646</v>
      </c>
      <c r="AQ88" s="2684"/>
    </row>
    <row r="89" spans="1:43" s="477" customFormat="1" ht="36.75" customHeight="1" x14ac:dyDescent="0.2">
      <c r="A89" s="2792"/>
      <c r="B89" s="2792"/>
      <c r="C89" s="2792"/>
      <c r="D89" s="2691"/>
      <c r="E89" s="2691"/>
      <c r="F89" s="2691"/>
      <c r="G89" s="485"/>
      <c r="H89" s="1633"/>
      <c r="I89" s="1634"/>
      <c r="J89" s="2685"/>
      <c r="K89" s="2686"/>
      <c r="L89" s="2687"/>
      <c r="M89" s="2688"/>
      <c r="N89" s="2692"/>
      <c r="O89" s="2693"/>
      <c r="P89" s="2694"/>
      <c r="Q89" s="2683"/>
      <c r="R89" s="2689"/>
      <c r="S89" s="2662"/>
      <c r="T89" s="2662"/>
      <c r="U89" s="2165" t="s">
        <v>2098</v>
      </c>
      <c r="V89" s="1849">
        <v>11850000</v>
      </c>
      <c r="W89" s="1943">
        <v>20</v>
      </c>
      <c r="X89" s="2063" t="s">
        <v>91</v>
      </c>
      <c r="Y89" s="2696"/>
      <c r="Z89" s="2696"/>
      <c r="AA89" s="2696"/>
      <c r="AB89" s="2696"/>
      <c r="AC89" s="2696"/>
      <c r="AD89" s="2696"/>
      <c r="AE89" s="2660"/>
      <c r="AF89" s="2660"/>
      <c r="AG89" s="2660"/>
      <c r="AH89" s="2660"/>
      <c r="AI89" s="2660"/>
      <c r="AJ89" s="2660"/>
      <c r="AK89" s="2660"/>
      <c r="AL89" s="2660"/>
      <c r="AM89" s="2660"/>
      <c r="AN89" s="2660"/>
      <c r="AO89" s="1647">
        <v>43485</v>
      </c>
      <c r="AP89" s="1647">
        <v>43610</v>
      </c>
      <c r="AQ89" s="2684"/>
    </row>
    <row r="90" spans="1:43" s="477" customFormat="1" ht="28.5" x14ac:dyDescent="0.2">
      <c r="A90" s="2792"/>
      <c r="B90" s="2792"/>
      <c r="C90" s="2792"/>
      <c r="D90" s="2691"/>
      <c r="E90" s="2691"/>
      <c r="F90" s="2691"/>
      <c r="G90" s="485"/>
      <c r="H90" s="1633"/>
      <c r="I90" s="1634"/>
      <c r="J90" s="2685">
        <v>238</v>
      </c>
      <c r="K90" s="2686" t="s">
        <v>496</v>
      </c>
      <c r="L90" s="2687" t="s">
        <v>497</v>
      </c>
      <c r="M90" s="2685">
        <v>12</v>
      </c>
      <c r="N90" s="2692"/>
      <c r="O90" s="2693"/>
      <c r="P90" s="2694"/>
      <c r="Q90" s="2666">
        <f>R90/SUM(R87:R102)*100</f>
        <v>14.013907668533902</v>
      </c>
      <c r="R90" s="2689">
        <f>SUM(V90:V94)</f>
        <v>72550000</v>
      </c>
      <c r="S90" s="2662"/>
      <c r="T90" s="2662"/>
      <c r="U90" s="2165" t="s">
        <v>498</v>
      </c>
      <c r="V90" s="1849">
        <v>23000000</v>
      </c>
      <c r="W90" s="1943">
        <v>20</v>
      </c>
      <c r="X90" s="2063" t="s">
        <v>91</v>
      </c>
      <c r="Y90" s="2696"/>
      <c r="Z90" s="2696"/>
      <c r="AA90" s="2696"/>
      <c r="AB90" s="2696"/>
      <c r="AC90" s="2696"/>
      <c r="AD90" s="2696"/>
      <c r="AE90" s="2660"/>
      <c r="AF90" s="2660"/>
      <c r="AG90" s="2660"/>
      <c r="AH90" s="2660"/>
      <c r="AI90" s="2660"/>
      <c r="AJ90" s="2660"/>
      <c r="AK90" s="2660"/>
      <c r="AL90" s="2660"/>
      <c r="AM90" s="2660"/>
      <c r="AN90" s="2660"/>
      <c r="AO90" s="1647">
        <v>43480</v>
      </c>
      <c r="AP90" s="1647">
        <v>43281</v>
      </c>
      <c r="AQ90" s="2684"/>
    </row>
    <row r="91" spans="1:43" s="477" customFormat="1" ht="33.75" customHeight="1" x14ac:dyDescent="0.2">
      <c r="A91" s="2792"/>
      <c r="B91" s="2792"/>
      <c r="C91" s="2792"/>
      <c r="D91" s="2691"/>
      <c r="E91" s="2691"/>
      <c r="F91" s="2691"/>
      <c r="G91" s="485"/>
      <c r="H91" s="1633"/>
      <c r="I91" s="1634"/>
      <c r="J91" s="2685"/>
      <c r="K91" s="2686"/>
      <c r="L91" s="2687"/>
      <c r="M91" s="2685"/>
      <c r="N91" s="2692"/>
      <c r="O91" s="2693"/>
      <c r="P91" s="2694"/>
      <c r="Q91" s="2666"/>
      <c r="R91" s="2689"/>
      <c r="S91" s="2662"/>
      <c r="T91" s="2662"/>
      <c r="U91" s="2165" t="s">
        <v>499</v>
      </c>
      <c r="V91" s="1849">
        <v>15550000</v>
      </c>
      <c r="W91" s="1943">
        <v>20</v>
      </c>
      <c r="X91" s="2063" t="s">
        <v>91</v>
      </c>
      <c r="Y91" s="2696"/>
      <c r="Z91" s="2696"/>
      <c r="AA91" s="2696"/>
      <c r="AB91" s="2696"/>
      <c r="AC91" s="2696"/>
      <c r="AD91" s="2696"/>
      <c r="AE91" s="2660"/>
      <c r="AF91" s="2660"/>
      <c r="AG91" s="2660"/>
      <c r="AH91" s="2660"/>
      <c r="AI91" s="2660"/>
      <c r="AJ91" s="2660"/>
      <c r="AK91" s="2660"/>
      <c r="AL91" s="2660"/>
      <c r="AM91" s="2660"/>
      <c r="AN91" s="2660"/>
      <c r="AO91" s="1632">
        <v>43575</v>
      </c>
      <c r="AP91" s="1647">
        <v>43819</v>
      </c>
      <c r="AQ91" s="2684"/>
    </row>
    <row r="92" spans="1:43" s="477" customFormat="1" ht="31.5" customHeight="1" x14ac:dyDescent="0.2">
      <c r="A92" s="2792"/>
      <c r="B92" s="2792"/>
      <c r="C92" s="2792"/>
      <c r="D92" s="2691"/>
      <c r="E92" s="2691"/>
      <c r="F92" s="2691"/>
      <c r="G92" s="485"/>
      <c r="H92" s="1633"/>
      <c r="I92" s="1634"/>
      <c r="J92" s="2685"/>
      <c r="K92" s="2686"/>
      <c r="L92" s="2687"/>
      <c r="M92" s="2685"/>
      <c r="N92" s="2692"/>
      <c r="O92" s="2693"/>
      <c r="P92" s="2694"/>
      <c r="Q92" s="2666"/>
      <c r="R92" s="2689"/>
      <c r="S92" s="2662"/>
      <c r="T92" s="2662"/>
      <c r="U92" s="2165" t="s">
        <v>2099</v>
      </c>
      <c r="V92" s="1849">
        <v>13000000</v>
      </c>
      <c r="W92" s="1943">
        <v>20</v>
      </c>
      <c r="X92" s="2063" t="s">
        <v>91</v>
      </c>
      <c r="Y92" s="2696"/>
      <c r="Z92" s="2696"/>
      <c r="AA92" s="2696"/>
      <c r="AB92" s="2696"/>
      <c r="AC92" s="2696"/>
      <c r="AD92" s="2696"/>
      <c r="AE92" s="2660"/>
      <c r="AF92" s="2660"/>
      <c r="AG92" s="2660"/>
      <c r="AH92" s="2660"/>
      <c r="AI92" s="2660"/>
      <c r="AJ92" s="2660"/>
      <c r="AK92" s="2660"/>
      <c r="AL92" s="2660"/>
      <c r="AM92" s="2660"/>
      <c r="AN92" s="2660"/>
      <c r="AO92" s="1632">
        <v>43595</v>
      </c>
      <c r="AP92" s="1632">
        <v>43692</v>
      </c>
      <c r="AQ92" s="2684"/>
    </row>
    <row r="93" spans="1:43" s="477" customFormat="1" ht="27" customHeight="1" x14ac:dyDescent="0.2">
      <c r="A93" s="2792"/>
      <c r="B93" s="2792"/>
      <c r="C93" s="2792"/>
      <c r="D93" s="2691"/>
      <c r="E93" s="2691"/>
      <c r="F93" s="2691"/>
      <c r="G93" s="485"/>
      <c r="H93" s="1633"/>
      <c r="I93" s="1634"/>
      <c r="J93" s="2685"/>
      <c r="K93" s="2686"/>
      <c r="L93" s="2687"/>
      <c r="M93" s="2685"/>
      <c r="N93" s="2692"/>
      <c r="O93" s="2693"/>
      <c r="P93" s="2694"/>
      <c r="Q93" s="2666"/>
      <c r="R93" s="2689"/>
      <c r="S93" s="2662"/>
      <c r="T93" s="2662"/>
      <c r="U93" s="2165" t="s">
        <v>500</v>
      </c>
      <c r="V93" s="1849">
        <v>11000000</v>
      </c>
      <c r="W93" s="1943">
        <v>20</v>
      </c>
      <c r="X93" s="2063" t="s">
        <v>91</v>
      </c>
      <c r="Y93" s="2696"/>
      <c r="Z93" s="2696"/>
      <c r="AA93" s="2696"/>
      <c r="AB93" s="2696"/>
      <c r="AC93" s="2696"/>
      <c r="AD93" s="2696"/>
      <c r="AE93" s="2660"/>
      <c r="AF93" s="2660"/>
      <c r="AG93" s="2660"/>
      <c r="AH93" s="2660"/>
      <c r="AI93" s="2660"/>
      <c r="AJ93" s="2660"/>
      <c r="AK93" s="2660"/>
      <c r="AL93" s="2660"/>
      <c r="AM93" s="2660"/>
      <c r="AN93" s="2660"/>
      <c r="AO93" s="1632">
        <v>43565</v>
      </c>
      <c r="AP93" s="1632">
        <v>43723</v>
      </c>
      <c r="AQ93" s="2684"/>
    </row>
    <row r="94" spans="1:43" s="477" customFormat="1" ht="28.5" x14ac:dyDescent="0.2">
      <c r="A94" s="2792"/>
      <c r="B94" s="2792"/>
      <c r="C94" s="2792"/>
      <c r="D94" s="2691"/>
      <c r="E94" s="2691"/>
      <c r="F94" s="2691"/>
      <c r="G94" s="485"/>
      <c r="H94" s="1633"/>
      <c r="I94" s="1634"/>
      <c r="J94" s="2685"/>
      <c r="K94" s="2686"/>
      <c r="L94" s="2687"/>
      <c r="M94" s="2685"/>
      <c r="N94" s="2692"/>
      <c r="O94" s="2693"/>
      <c r="P94" s="2694"/>
      <c r="Q94" s="2666"/>
      <c r="R94" s="2689"/>
      <c r="S94" s="2662"/>
      <c r="T94" s="2662"/>
      <c r="U94" s="2165" t="s">
        <v>501</v>
      </c>
      <c r="V94" s="1849">
        <f>8800000+1200000</f>
        <v>10000000</v>
      </c>
      <c r="W94" s="1943">
        <v>20</v>
      </c>
      <c r="X94" s="2063" t="s">
        <v>91</v>
      </c>
      <c r="Y94" s="2696"/>
      <c r="Z94" s="2696"/>
      <c r="AA94" s="2696"/>
      <c r="AB94" s="2696"/>
      <c r="AC94" s="2696"/>
      <c r="AD94" s="2696"/>
      <c r="AE94" s="2660"/>
      <c r="AF94" s="2660"/>
      <c r="AG94" s="2660"/>
      <c r="AH94" s="2660"/>
      <c r="AI94" s="2660"/>
      <c r="AJ94" s="2660"/>
      <c r="AK94" s="2660"/>
      <c r="AL94" s="2660"/>
      <c r="AM94" s="2660"/>
      <c r="AN94" s="2660"/>
      <c r="AO94" s="1632">
        <v>43595</v>
      </c>
      <c r="AP94" s="1632">
        <v>43687</v>
      </c>
      <c r="AQ94" s="2684"/>
    </row>
    <row r="95" spans="1:43" s="477" customFormat="1" ht="42.75" x14ac:dyDescent="0.2">
      <c r="A95" s="2792"/>
      <c r="B95" s="2792"/>
      <c r="C95" s="2792"/>
      <c r="D95" s="2691"/>
      <c r="E95" s="2691"/>
      <c r="F95" s="2691"/>
      <c r="G95" s="485"/>
      <c r="H95" s="1633"/>
      <c r="I95" s="1634"/>
      <c r="J95" s="1853">
        <v>239</v>
      </c>
      <c r="K95" s="1668" t="s">
        <v>502</v>
      </c>
      <c r="L95" s="1854" t="s">
        <v>503</v>
      </c>
      <c r="M95" s="1669">
        <v>1.98</v>
      </c>
      <c r="N95" s="2692"/>
      <c r="O95" s="2693"/>
      <c r="P95" s="2694"/>
      <c r="Q95" s="1852">
        <f>R95/SUM(R87:R102)*100</f>
        <v>14.448522310218273</v>
      </c>
      <c r="R95" s="1857">
        <f>SUM(V95:V95)</f>
        <v>74800000</v>
      </c>
      <c r="S95" s="2662"/>
      <c r="T95" s="2662"/>
      <c r="U95" s="2175" t="s">
        <v>504</v>
      </c>
      <c r="V95" s="1849">
        <v>74800000</v>
      </c>
      <c r="W95" s="1943">
        <v>20</v>
      </c>
      <c r="X95" s="2063" t="s">
        <v>91</v>
      </c>
      <c r="Y95" s="2696"/>
      <c r="Z95" s="2696"/>
      <c r="AA95" s="2696"/>
      <c r="AB95" s="2696"/>
      <c r="AC95" s="2696"/>
      <c r="AD95" s="2696"/>
      <c r="AE95" s="2660"/>
      <c r="AF95" s="2660"/>
      <c r="AG95" s="2660"/>
      <c r="AH95" s="2660"/>
      <c r="AI95" s="2660"/>
      <c r="AJ95" s="2660"/>
      <c r="AK95" s="2660"/>
      <c r="AL95" s="2660"/>
      <c r="AM95" s="2660"/>
      <c r="AN95" s="2660"/>
      <c r="AO95" s="1632">
        <v>43600</v>
      </c>
      <c r="AP95" s="1632">
        <v>43661</v>
      </c>
      <c r="AQ95" s="2684"/>
    </row>
    <row r="96" spans="1:43" s="477" customFormat="1" ht="30" customHeight="1" x14ac:dyDescent="0.2">
      <c r="A96" s="2792"/>
      <c r="B96" s="2792"/>
      <c r="C96" s="2792"/>
      <c r="D96" s="2691"/>
      <c r="E96" s="2691"/>
      <c r="F96" s="2691"/>
      <c r="G96" s="485"/>
      <c r="H96" s="1633"/>
      <c r="I96" s="1634"/>
      <c r="J96" s="2685">
        <v>240</v>
      </c>
      <c r="K96" s="2686" t="s">
        <v>505</v>
      </c>
      <c r="L96" s="2690" t="s">
        <v>506</v>
      </c>
      <c r="M96" s="2685">
        <v>1</v>
      </c>
      <c r="N96" s="2692"/>
      <c r="O96" s="2693"/>
      <c r="P96" s="2694"/>
      <c r="Q96" s="2666">
        <f>R96/SUM(R87:R102)*100</f>
        <v>48.000772648251882</v>
      </c>
      <c r="R96" s="2689">
        <f>SUM(V96:V102)</f>
        <v>248500000</v>
      </c>
      <c r="S96" s="2662"/>
      <c r="T96" s="2662"/>
      <c r="U96" s="2175" t="s">
        <v>507</v>
      </c>
      <c r="V96" s="1849">
        <v>10000000</v>
      </c>
      <c r="W96" s="1943">
        <v>20</v>
      </c>
      <c r="X96" s="2063" t="s">
        <v>91</v>
      </c>
      <c r="Y96" s="2696"/>
      <c r="Z96" s="2696"/>
      <c r="AA96" s="2696"/>
      <c r="AB96" s="2696"/>
      <c r="AC96" s="2696"/>
      <c r="AD96" s="2696"/>
      <c r="AE96" s="2660"/>
      <c r="AF96" s="2660"/>
      <c r="AG96" s="2660"/>
      <c r="AH96" s="2660"/>
      <c r="AI96" s="2660"/>
      <c r="AJ96" s="2660"/>
      <c r="AK96" s="2660"/>
      <c r="AL96" s="2660"/>
      <c r="AM96" s="2660"/>
      <c r="AN96" s="2660"/>
      <c r="AO96" s="1632">
        <v>43534</v>
      </c>
      <c r="AP96" s="1632">
        <v>43615</v>
      </c>
      <c r="AQ96" s="2684"/>
    </row>
    <row r="97" spans="1:43" s="477" customFormat="1" ht="28.5" x14ac:dyDescent="0.2">
      <c r="A97" s="2792"/>
      <c r="B97" s="2792"/>
      <c r="C97" s="2792"/>
      <c r="D97" s="2691"/>
      <c r="E97" s="2691"/>
      <c r="F97" s="2691"/>
      <c r="G97" s="485"/>
      <c r="H97" s="1633"/>
      <c r="I97" s="1634"/>
      <c r="J97" s="2685"/>
      <c r="K97" s="2686"/>
      <c r="L97" s="2690"/>
      <c r="M97" s="2685"/>
      <c r="N97" s="2692"/>
      <c r="O97" s="2693"/>
      <c r="P97" s="2694"/>
      <c r="Q97" s="2666"/>
      <c r="R97" s="2689"/>
      <c r="S97" s="2662"/>
      <c r="T97" s="2662"/>
      <c r="U97" s="2175" t="s">
        <v>2100</v>
      </c>
      <c r="V97" s="1849">
        <v>45000000</v>
      </c>
      <c r="W97" s="1943">
        <v>20</v>
      </c>
      <c r="X97" s="2063" t="s">
        <v>91</v>
      </c>
      <c r="Y97" s="2696"/>
      <c r="Z97" s="2696"/>
      <c r="AA97" s="2696"/>
      <c r="AB97" s="2696"/>
      <c r="AC97" s="2696"/>
      <c r="AD97" s="2696"/>
      <c r="AE97" s="2660"/>
      <c r="AF97" s="2660"/>
      <c r="AG97" s="2660"/>
      <c r="AH97" s="2660"/>
      <c r="AI97" s="2660"/>
      <c r="AJ97" s="2660"/>
      <c r="AK97" s="2660"/>
      <c r="AL97" s="2660"/>
      <c r="AM97" s="2660"/>
      <c r="AN97" s="2660"/>
      <c r="AO97" s="1632">
        <v>43480</v>
      </c>
      <c r="AP97" s="1632">
        <v>43646</v>
      </c>
      <c r="AQ97" s="2684"/>
    </row>
    <row r="98" spans="1:43" s="477" customFormat="1" ht="28.5" x14ac:dyDescent="0.2">
      <c r="A98" s="2792"/>
      <c r="B98" s="2792"/>
      <c r="C98" s="2792"/>
      <c r="D98" s="2691"/>
      <c r="E98" s="2691"/>
      <c r="F98" s="2691"/>
      <c r="G98" s="485"/>
      <c r="H98" s="1633"/>
      <c r="I98" s="1634"/>
      <c r="J98" s="2685"/>
      <c r="K98" s="2686"/>
      <c r="L98" s="2690"/>
      <c r="M98" s="2685"/>
      <c r="N98" s="2692"/>
      <c r="O98" s="2693"/>
      <c r="P98" s="2694"/>
      <c r="Q98" s="2666"/>
      <c r="R98" s="2689"/>
      <c r="S98" s="2662"/>
      <c r="T98" s="2662"/>
      <c r="U98" s="2175" t="s">
        <v>2101</v>
      </c>
      <c r="V98" s="1849">
        <v>40000000</v>
      </c>
      <c r="W98" s="1943">
        <v>20</v>
      </c>
      <c r="X98" s="2063" t="s">
        <v>91</v>
      </c>
      <c r="Y98" s="2696"/>
      <c r="Z98" s="2696"/>
      <c r="AA98" s="2696"/>
      <c r="AB98" s="2696"/>
      <c r="AC98" s="2696"/>
      <c r="AD98" s="2696"/>
      <c r="AE98" s="2660"/>
      <c r="AF98" s="2660"/>
      <c r="AG98" s="2660"/>
      <c r="AH98" s="2660"/>
      <c r="AI98" s="2660"/>
      <c r="AJ98" s="2660"/>
      <c r="AK98" s="2660"/>
      <c r="AL98" s="2660"/>
      <c r="AM98" s="2660"/>
      <c r="AN98" s="2660"/>
      <c r="AO98" s="1632">
        <v>43480</v>
      </c>
      <c r="AP98" s="1632">
        <v>43646</v>
      </c>
      <c r="AQ98" s="2684"/>
    </row>
    <row r="99" spans="1:43" s="477" customFormat="1" ht="33.75" customHeight="1" x14ac:dyDescent="0.2">
      <c r="A99" s="2792"/>
      <c r="B99" s="2792"/>
      <c r="C99" s="2792"/>
      <c r="D99" s="2691"/>
      <c r="E99" s="2691"/>
      <c r="F99" s="2691"/>
      <c r="G99" s="485"/>
      <c r="H99" s="1633"/>
      <c r="I99" s="1634"/>
      <c r="J99" s="2685"/>
      <c r="K99" s="2686"/>
      <c r="L99" s="2690"/>
      <c r="M99" s="2685"/>
      <c r="N99" s="2692"/>
      <c r="O99" s="2693"/>
      <c r="P99" s="2694"/>
      <c r="Q99" s="2666"/>
      <c r="R99" s="2689"/>
      <c r="S99" s="2662"/>
      <c r="T99" s="2662"/>
      <c r="U99" s="2175" t="s">
        <v>2102</v>
      </c>
      <c r="V99" s="1849">
        <v>53000000</v>
      </c>
      <c r="W99" s="1943">
        <v>20</v>
      </c>
      <c r="X99" s="2063" t="s">
        <v>91</v>
      </c>
      <c r="Y99" s="2696"/>
      <c r="Z99" s="2696"/>
      <c r="AA99" s="2696"/>
      <c r="AB99" s="2696"/>
      <c r="AC99" s="2696"/>
      <c r="AD99" s="2696"/>
      <c r="AE99" s="2660"/>
      <c r="AF99" s="2660"/>
      <c r="AG99" s="2660"/>
      <c r="AH99" s="2660"/>
      <c r="AI99" s="2660"/>
      <c r="AJ99" s="2660"/>
      <c r="AK99" s="2660"/>
      <c r="AL99" s="2660"/>
      <c r="AM99" s="2660"/>
      <c r="AN99" s="2660"/>
      <c r="AO99" s="1632">
        <v>43480</v>
      </c>
      <c r="AP99" s="1632">
        <v>43799</v>
      </c>
      <c r="AQ99" s="2684"/>
    </row>
    <row r="100" spans="1:43" s="477" customFormat="1" ht="30" customHeight="1" x14ac:dyDescent="0.2">
      <c r="A100" s="2792"/>
      <c r="B100" s="2792"/>
      <c r="C100" s="2792"/>
      <c r="D100" s="2691"/>
      <c r="E100" s="2691"/>
      <c r="F100" s="2691"/>
      <c r="G100" s="485"/>
      <c r="H100" s="1633"/>
      <c r="I100" s="1634"/>
      <c r="J100" s="2685"/>
      <c r="K100" s="2686"/>
      <c r="L100" s="2690"/>
      <c r="M100" s="2685"/>
      <c r="N100" s="2692"/>
      <c r="O100" s="2693"/>
      <c r="P100" s="2694"/>
      <c r="Q100" s="2666"/>
      <c r="R100" s="2689"/>
      <c r="S100" s="2662"/>
      <c r="T100" s="2662"/>
      <c r="U100" s="2175" t="s">
        <v>508</v>
      </c>
      <c r="V100" s="1849">
        <v>50000000</v>
      </c>
      <c r="W100" s="1943">
        <v>20</v>
      </c>
      <c r="X100" s="2063" t="s">
        <v>91</v>
      </c>
      <c r="Y100" s="2696"/>
      <c r="Z100" s="2696"/>
      <c r="AA100" s="2696"/>
      <c r="AB100" s="2696"/>
      <c r="AC100" s="2696"/>
      <c r="AD100" s="2696"/>
      <c r="AE100" s="2660"/>
      <c r="AF100" s="2660"/>
      <c r="AG100" s="2660"/>
      <c r="AH100" s="2660"/>
      <c r="AI100" s="2660"/>
      <c r="AJ100" s="2660"/>
      <c r="AK100" s="2660"/>
      <c r="AL100" s="2660"/>
      <c r="AM100" s="2660"/>
      <c r="AN100" s="2660"/>
      <c r="AO100" s="1632">
        <v>43480</v>
      </c>
      <c r="AP100" s="1632">
        <v>43799</v>
      </c>
      <c r="AQ100" s="2684"/>
    </row>
    <row r="101" spans="1:43" s="477" customFormat="1" ht="40.5" customHeight="1" x14ac:dyDescent="0.2">
      <c r="A101" s="2792"/>
      <c r="B101" s="2792"/>
      <c r="C101" s="2792"/>
      <c r="D101" s="2691"/>
      <c r="E101" s="2691"/>
      <c r="F101" s="2691"/>
      <c r="G101" s="485"/>
      <c r="H101" s="1633"/>
      <c r="I101" s="1634"/>
      <c r="J101" s="2685"/>
      <c r="K101" s="2686"/>
      <c r="L101" s="2690"/>
      <c r="M101" s="2685"/>
      <c r="N101" s="2692"/>
      <c r="O101" s="2693"/>
      <c r="P101" s="2694"/>
      <c r="Q101" s="2666"/>
      <c r="R101" s="2689"/>
      <c r="S101" s="2662"/>
      <c r="T101" s="2662"/>
      <c r="U101" s="2175" t="s">
        <v>2103</v>
      </c>
      <c r="V101" s="1849">
        <v>35500000</v>
      </c>
      <c r="W101" s="1943">
        <v>20</v>
      </c>
      <c r="X101" s="2063" t="s">
        <v>91</v>
      </c>
      <c r="Y101" s="2696"/>
      <c r="Z101" s="2696"/>
      <c r="AA101" s="2696"/>
      <c r="AB101" s="2696"/>
      <c r="AC101" s="2696"/>
      <c r="AD101" s="2696"/>
      <c r="AE101" s="2660"/>
      <c r="AF101" s="2660"/>
      <c r="AG101" s="2660"/>
      <c r="AH101" s="2660"/>
      <c r="AI101" s="2660"/>
      <c r="AJ101" s="2660"/>
      <c r="AK101" s="2660"/>
      <c r="AL101" s="2660"/>
      <c r="AM101" s="2660"/>
      <c r="AN101" s="2660"/>
      <c r="AO101" s="1632">
        <v>43480</v>
      </c>
      <c r="AP101" s="1632">
        <v>43799</v>
      </c>
      <c r="AQ101" s="2684"/>
    </row>
    <row r="102" spans="1:43" s="477" customFormat="1" ht="23.25" customHeight="1" x14ac:dyDescent="0.2">
      <c r="A102" s="2792"/>
      <c r="B102" s="2792"/>
      <c r="C102" s="2792"/>
      <c r="D102" s="2691"/>
      <c r="E102" s="2691"/>
      <c r="F102" s="2691"/>
      <c r="G102" s="485"/>
      <c r="H102" s="1639"/>
      <c r="I102" s="1640"/>
      <c r="J102" s="2685"/>
      <c r="K102" s="2686"/>
      <c r="L102" s="2690"/>
      <c r="M102" s="2685"/>
      <c r="N102" s="2692"/>
      <c r="O102" s="2693"/>
      <c r="P102" s="2694"/>
      <c r="Q102" s="2666"/>
      <c r="R102" s="2689"/>
      <c r="S102" s="2662"/>
      <c r="T102" s="2662"/>
      <c r="U102" s="2175" t="s">
        <v>2104</v>
      </c>
      <c r="V102" s="1849">
        <v>15000000</v>
      </c>
      <c r="W102" s="1943">
        <v>20</v>
      </c>
      <c r="X102" s="2063" t="s">
        <v>91</v>
      </c>
      <c r="Y102" s="2697"/>
      <c r="Z102" s="2697"/>
      <c r="AA102" s="2697"/>
      <c r="AB102" s="2697"/>
      <c r="AC102" s="2697"/>
      <c r="AD102" s="2697"/>
      <c r="AE102" s="2660"/>
      <c r="AF102" s="2660"/>
      <c r="AG102" s="2660"/>
      <c r="AH102" s="2660"/>
      <c r="AI102" s="2660"/>
      <c r="AJ102" s="2660"/>
      <c r="AK102" s="2660"/>
      <c r="AL102" s="2660"/>
      <c r="AM102" s="2660"/>
      <c r="AN102" s="2660"/>
      <c r="AO102" s="1632">
        <v>43539</v>
      </c>
      <c r="AP102" s="1632">
        <v>43819</v>
      </c>
      <c r="AQ102" s="2684"/>
    </row>
    <row r="103" spans="1:43" s="485" customFormat="1" ht="21" customHeight="1" x14ac:dyDescent="0.2">
      <c r="A103" s="2792"/>
      <c r="B103" s="2792"/>
      <c r="C103" s="2792"/>
      <c r="D103" s="2691"/>
      <c r="E103" s="2691"/>
      <c r="F103" s="2691"/>
      <c r="G103" s="1616">
        <v>82</v>
      </c>
      <c r="H103" s="1354" t="s">
        <v>509</v>
      </c>
      <c r="I103" s="1354"/>
      <c r="J103" s="1641"/>
      <c r="K103" s="1642"/>
      <c r="L103" s="1643"/>
      <c r="M103" s="1440"/>
      <c r="N103" s="1430"/>
      <c r="O103" s="1436"/>
      <c r="P103" s="1356"/>
      <c r="Q103" s="1644"/>
      <c r="R103" s="1645"/>
      <c r="S103" s="2168"/>
      <c r="T103" s="2168"/>
      <c r="U103" s="2168"/>
      <c r="V103" s="1646"/>
      <c r="W103" s="1359"/>
      <c r="X103" s="1359"/>
      <c r="Y103" s="1359"/>
      <c r="Z103" s="1359"/>
      <c r="AA103" s="1359"/>
      <c r="AB103" s="1359"/>
      <c r="AC103" s="1359"/>
      <c r="AD103" s="1359"/>
      <c r="AE103" s="1359"/>
      <c r="AF103" s="1359"/>
      <c r="AG103" s="1359"/>
      <c r="AH103" s="1359"/>
      <c r="AI103" s="1359"/>
      <c r="AJ103" s="1359"/>
      <c r="AK103" s="1359"/>
      <c r="AL103" s="1359"/>
      <c r="AM103" s="1356"/>
      <c r="AN103" s="1356"/>
      <c r="AO103" s="1356"/>
      <c r="AP103" s="1356"/>
      <c r="AQ103" s="1362"/>
    </row>
    <row r="104" spans="1:43" s="477" customFormat="1" ht="46.5" customHeight="1" x14ac:dyDescent="0.2">
      <c r="A104" s="2792"/>
      <c r="B104" s="2792"/>
      <c r="C104" s="2792"/>
      <c r="D104" s="2691"/>
      <c r="E104" s="2691"/>
      <c r="F104" s="2691"/>
      <c r="G104" s="485"/>
      <c r="H104" s="1626"/>
      <c r="I104" s="1627"/>
      <c r="J104" s="2685">
        <v>241</v>
      </c>
      <c r="K104" s="2686" t="s">
        <v>510</v>
      </c>
      <c r="L104" s="2687" t="s">
        <v>511</v>
      </c>
      <c r="M104" s="2664">
        <v>1</v>
      </c>
      <c r="N104" s="2698" t="s">
        <v>2105</v>
      </c>
      <c r="O104" s="2693" t="s">
        <v>512</v>
      </c>
      <c r="P104" s="2694" t="s">
        <v>513</v>
      </c>
      <c r="Q104" s="2683">
        <f>R104/SUM(R104:R107)*100</f>
        <v>35.340082775249584</v>
      </c>
      <c r="R104" s="2661">
        <f>SUM(V104:V105)</f>
        <v>29800000</v>
      </c>
      <c r="S104" s="2662" t="s">
        <v>514</v>
      </c>
      <c r="T104" s="2662" t="s">
        <v>515</v>
      </c>
      <c r="U104" s="2175" t="s">
        <v>2106</v>
      </c>
      <c r="V104" s="1849">
        <v>9800000</v>
      </c>
      <c r="W104" s="1944" t="s">
        <v>526</v>
      </c>
      <c r="X104" s="2063" t="s">
        <v>527</v>
      </c>
      <c r="Y104" s="2659">
        <v>1632</v>
      </c>
      <c r="Z104" s="2659">
        <v>1568</v>
      </c>
      <c r="AA104" s="2659">
        <v>974</v>
      </c>
      <c r="AB104" s="2659">
        <v>718</v>
      </c>
      <c r="AC104" s="2659">
        <v>410</v>
      </c>
      <c r="AD104" s="2659">
        <v>1098</v>
      </c>
      <c r="AE104" s="2659"/>
      <c r="AF104" s="2659"/>
      <c r="AG104" s="2659"/>
      <c r="AH104" s="2659"/>
      <c r="AI104" s="2659"/>
      <c r="AJ104" s="2659"/>
      <c r="AK104" s="2659"/>
      <c r="AL104" s="2659"/>
      <c r="AM104" s="2659"/>
      <c r="AN104" s="2659">
        <f>+Y104+Z104</f>
        <v>3200</v>
      </c>
      <c r="AO104" s="1647">
        <v>43656</v>
      </c>
      <c r="AP104" s="1647">
        <v>43723</v>
      </c>
      <c r="AQ104" s="2643" t="s">
        <v>2067</v>
      </c>
    </row>
    <row r="105" spans="1:43" s="477" customFormat="1" ht="45.75" customHeight="1" x14ac:dyDescent="0.2">
      <c r="A105" s="2792"/>
      <c r="B105" s="2792"/>
      <c r="C105" s="2792"/>
      <c r="D105" s="2691"/>
      <c r="E105" s="2691"/>
      <c r="F105" s="2691"/>
      <c r="G105" s="485"/>
      <c r="H105" s="1633"/>
      <c r="I105" s="1634"/>
      <c r="J105" s="2685"/>
      <c r="K105" s="2686"/>
      <c r="L105" s="2687"/>
      <c r="M105" s="2664"/>
      <c r="N105" s="2698"/>
      <c r="O105" s="2693"/>
      <c r="P105" s="2694"/>
      <c r="Q105" s="2683"/>
      <c r="R105" s="2661"/>
      <c r="S105" s="2662"/>
      <c r="T105" s="2662"/>
      <c r="U105" s="2175" t="s">
        <v>2107</v>
      </c>
      <c r="V105" s="1849">
        <v>20000000</v>
      </c>
      <c r="W105" s="1943">
        <v>20</v>
      </c>
      <c r="X105" s="2063" t="s">
        <v>91</v>
      </c>
      <c r="Y105" s="2660"/>
      <c r="Z105" s="2660"/>
      <c r="AA105" s="2660"/>
      <c r="AB105" s="2660"/>
      <c r="AC105" s="2660"/>
      <c r="AD105" s="2660"/>
      <c r="AE105" s="2660"/>
      <c r="AF105" s="2660"/>
      <c r="AG105" s="2660"/>
      <c r="AH105" s="2660"/>
      <c r="AI105" s="2660"/>
      <c r="AJ105" s="2660"/>
      <c r="AK105" s="2660"/>
      <c r="AL105" s="2660"/>
      <c r="AM105" s="2660"/>
      <c r="AN105" s="2660"/>
      <c r="AO105" s="1661">
        <v>43480</v>
      </c>
      <c r="AP105" s="1661">
        <v>43646</v>
      </c>
      <c r="AQ105" s="2644"/>
    </row>
    <row r="106" spans="1:43" s="477" customFormat="1" ht="40.5" customHeight="1" x14ac:dyDescent="0.2">
      <c r="A106" s="2792"/>
      <c r="B106" s="2792"/>
      <c r="C106" s="2792"/>
      <c r="D106" s="2691"/>
      <c r="E106" s="2691"/>
      <c r="F106" s="2691"/>
      <c r="G106" s="485"/>
      <c r="H106" s="1633"/>
      <c r="I106" s="1634"/>
      <c r="J106" s="2677">
        <v>242</v>
      </c>
      <c r="K106" s="2679" t="s">
        <v>516</v>
      </c>
      <c r="L106" s="2681" t="s">
        <v>517</v>
      </c>
      <c r="M106" s="2668">
        <v>1</v>
      </c>
      <c r="N106" s="2698"/>
      <c r="O106" s="2693"/>
      <c r="P106" s="2694"/>
      <c r="Q106" s="2683">
        <f>R106/SUM(R106,R104)*100</f>
        <v>64.659917224750416</v>
      </c>
      <c r="R106" s="2661">
        <f>SUM(V106:V107)</f>
        <v>54523515</v>
      </c>
      <c r="S106" s="2662"/>
      <c r="T106" s="2662"/>
      <c r="U106" s="2175" t="s">
        <v>2108</v>
      </c>
      <c r="V106" s="1849">
        <v>10000000</v>
      </c>
      <c r="W106" s="1943">
        <v>20</v>
      </c>
      <c r="X106" s="2063" t="s">
        <v>91</v>
      </c>
      <c r="Y106" s="2660"/>
      <c r="Z106" s="2660"/>
      <c r="AA106" s="2660"/>
      <c r="AB106" s="2660"/>
      <c r="AC106" s="2660"/>
      <c r="AD106" s="2660"/>
      <c r="AE106" s="2660"/>
      <c r="AF106" s="2660"/>
      <c r="AG106" s="2660"/>
      <c r="AH106" s="2660"/>
      <c r="AI106" s="2660"/>
      <c r="AJ106" s="2660"/>
      <c r="AK106" s="2660"/>
      <c r="AL106" s="2660"/>
      <c r="AM106" s="2660"/>
      <c r="AN106" s="2660"/>
      <c r="AO106" s="1661">
        <v>43480</v>
      </c>
      <c r="AP106" s="1661">
        <v>43646</v>
      </c>
      <c r="AQ106" s="2644"/>
    </row>
    <row r="107" spans="1:43" s="477" customFormat="1" ht="36.75" customHeight="1" x14ac:dyDescent="0.2">
      <c r="A107" s="2792"/>
      <c r="B107" s="2792"/>
      <c r="C107" s="2792"/>
      <c r="D107" s="2691"/>
      <c r="E107" s="2691"/>
      <c r="F107" s="2691"/>
      <c r="G107" s="485"/>
      <c r="H107" s="1639"/>
      <c r="I107" s="1640"/>
      <c r="J107" s="2678"/>
      <c r="K107" s="2680"/>
      <c r="L107" s="2682"/>
      <c r="M107" s="2650"/>
      <c r="N107" s="2698"/>
      <c r="O107" s="2693"/>
      <c r="P107" s="2694"/>
      <c r="Q107" s="2683"/>
      <c r="R107" s="2661"/>
      <c r="S107" s="2662"/>
      <c r="T107" s="2662"/>
      <c r="U107" s="2175" t="s">
        <v>2109</v>
      </c>
      <c r="V107" s="1849">
        <v>44523515</v>
      </c>
      <c r="W107" s="1943">
        <v>20</v>
      </c>
      <c r="X107" s="2063" t="s">
        <v>91</v>
      </c>
      <c r="Y107" s="2660"/>
      <c r="Z107" s="2660"/>
      <c r="AA107" s="2660"/>
      <c r="AB107" s="2660"/>
      <c r="AC107" s="2660"/>
      <c r="AD107" s="2660"/>
      <c r="AE107" s="2660"/>
      <c r="AF107" s="2660"/>
      <c r="AG107" s="2660"/>
      <c r="AH107" s="2660"/>
      <c r="AI107" s="2660"/>
      <c r="AJ107" s="2660"/>
      <c r="AK107" s="2660"/>
      <c r="AL107" s="2660"/>
      <c r="AM107" s="2660"/>
      <c r="AN107" s="2660"/>
      <c r="AO107" s="1661">
        <v>43539</v>
      </c>
      <c r="AP107" s="1661">
        <v>43819</v>
      </c>
      <c r="AQ107" s="2644"/>
    </row>
    <row r="108" spans="1:43" s="485" customFormat="1" ht="15" x14ac:dyDescent="0.2">
      <c r="A108" s="2792"/>
      <c r="B108" s="2792"/>
      <c r="C108" s="2792"/>
      <c r="D108" s="1113">
        <v>27</v>
      </c>
      <c r="E108" s="2045" t="s">
        <v>518</v>
      </c>
      <c r="F108" s="2045"/>
      <c r="G108" s="1670"/>
      <c r="H108" s="1670"/>
      <c r="I108" s="1604"/>
      <c r="J108" s="1649"/>
      <c r="K108" s="1650"/>
      <c r="L108" s="1503"/>
      <c r="M108" s="1502"/>
      <c r="N108" s="1608"/>
      <c r="O108" s="1605"/>
      <c r="P108" s="1607"/>
      <c r="Q108" s="1651"/>
      <c r="R108" s="1652"/>
      <c r="S108" s="2171"/>
      <c r="T108" s="2171"/>
      <c r="U108" s="2171"/>
      <c r="V108" s="1653"/>
      <c r="W108" s="1607"/>
      <c r="X108" s="1612"/>
      <c r="Y108" s="1607"/>
      <c r="Z108" s="1607"/>
      <c r="AA108" s="1607"/>
      <c r="AB108" s="1607"/>
      <c r="AC108" s="1607"/>
      <c r="AD108" s="1607"/>
      <c r="AE108" s="1607"/>
      <c r="AF108" s="1607"/>
      <c r="AG108" s="1607"/>
      <c r="AH108" s="1607"/>
      <c r="AI108" s="1607"/>
      <c r="AJ108" s="1607"/>
      <c r="AK108" s="1607"/>
      <c r="AL108" s="1607"/>
      <c r="AM108" s="1607"/>
      <c r="AN108" s="1607"/>
      <c r="AO108" s="1607"/>
      <c r="AP108" s="1607"/>
      <c r="AQ108" s="1614"/>
    </row>
    <row r="109" spans="1:43" s="485" customFormat="1" ht="15" x14ac:dyDescent="0.2">
      <c r="A109" s="2792"/>
      <c r="B109" s="2792"/>
      <c r="C109" s="2792"/>
      <c r="D109" s="2798"/>
      <c r="E109" s="2801"/>
      <c r="F109" s="2804"/>
      <c r="G109" s="1616">
        <v>85</v>
      </c>
      <c r="H109" s="1354" t="s">
        <v>519</v>
      </c>
      <c r="I109" s="1354"/>
      <c r="J109" s="1617"/>
      <c r="K109" s="1618"/>
      <c r="L109" s="1619"/>
      <c r="M109" s="1429"/>
      <c r="N109" s="1430"/>
      <c r="O109" s="1436"/>
      <c r="P109" s="1356"/>
      <c r="Q109" s="1620"/>
      <c r="R109" s="1621"/>
      <c r="S109" s="2172"/>
      <c r="T109" s="2172"/>
      <c r="U109" s="2172"/>
      <c r="V109" s="1622"/>
      <c r="W109" s="1359"/>
      <c r="X109" s="1359"/>
      <c r="Y109" s="1359"/>
      <c r="Z109" s="1359"/>
      <c r="AA109" s="1359"/>
      <c r="AB109" s="1359"/>
      <c r="AC109" s="1359"/>
      <c r="AD109" s="1359"/>
      <c r="AE109" s="1359"/>
      <c r="AF109" s="1359"/>
      <c r="AG109" s="1359"/>
      <c r="AH109" s="1359"/>
      <c r="AI109" s="1359"/>
      <c r="AJ109" s="1359"/>
      <c r="AK109" s="1359"/>
      <c r="AL109" s="1359"/>
      <c r="AM109" s="1359"/>
      <c r="AN109" s="1359"/>
      <c r="AO109" s="1359"/>
      <c r="AP109" s="1359"/>
      <c r="AQ109" s="1655"/>
    </row>
    <row r="110" spans="1:43" s="477" customFormat="1" ht="48" customHeight="1" x14ac:dyDescent="0.2">
      <c r="A110" s="2792"/>
      <c r="B110" s="2792"/>
      <c r="C110" s="2792"/>
      <c r="D110" s="2799"/>
      <c r="E110" s="2802"/>
      <c r="F110" s="2805"/>
      <c r="G110" s="485"/>
      <c r="H110" s="1626"/>
      <c r="I110" s="1627"/>
      <c r="J110" s="2664">
        <v>250</v>
      </c>
      <c r="K110" s="2665" t="s">
        <v>520</v>
      </c>
      <c r="L110" s="2807" t="s">
        <v>521</v>
      </c>
      <c r="M110" s="2664">
        <v>3</v>
      </c>
      <c r="N110" s="2698" t="s">
        <v>2110</v>
      </c>
      <c r="O110" s="2693" t="s">
        <v>522</v>
      </c>
      <c r="P110" s="2694" t="s">
        <v>523</v>
      </c>
      <c r="Q110" s="2666">
        <f>R110/(391161133)*100</f>
        <v>47.760368870799851</v>
      </c>
      <c r="R110" s="2667">
        <f>SUM(V110:V117)</f>
        <v>186820000</v>
      </c>
      <c r="S110" s="2662" t="s">
        <v>524</v>
      </c>
      <c r="T110" s="2662" t="s">
        <v>525</v>
      </c>
      <c r="U110" s="2167" t="s">
        <v>2111</v>
      </c>
      <c r="V110" s="1849">
        <v>65420000</v>
      </c>
      <c r="W110" s="1945">
        <v>20</v>
      </c>
      <c r="X110" s="2068" t="s">
        <v>527</v>
      </c>
      <c r="Y110" s="2659">
        <v>5202</v>
      </c>
      <c r="Z110" s="2659">
        <v>4998</v>
      </c>
      <c r="AA110" s="2659">
        <v>3103</v>
      </c>
      <c r="AB110" s="2659">
        <v>2288</v>
      </c>
      <c r="AC110" s="2659">
        <v>1306</v>
      </c>
      <c r="AD110" s="2659">
        <v>3503</v>
      </c>
      <c r="AE110" s="2659"/>
      <c r="AF110" s="2659"/>
      <c r="AG110" s="2659"/>
      <c r="AH110" s="2659"/>
      <c r="AI110" s="2659"/>
      <c r="AJ110" s="2659"/>
      <c r="AK110" s="2659"/>
      <c r="AL110" s="2659"/>
      <c r="AM110" s="2659"/>
      <c r="AN110" s="2659">
        <f>+Y110+Z110</f>
        <v>10200</v>
      </c>
      <c r="AO110" s="1647">
        <v>43483</v>
      </c>
      <c r="AP110" s="1647">
        <v>43758</v>
      </c>
      <c r="AQ110" s="2643" t="s">
        <v>2080</v>
      </c>
    </row>
    <row r="111" spans="1:43" s="477" customFormat="1" ht="32.25" customHeight="1" x14ac:dyDescent="0.2">
      <c r="A111" s="2792"/>
      <c r="B111" s="2792"/>
      <c r="C111" s="2792"/>
      <c r="D111" s="2799"/>
      <c r="E111" s="2802"/>
      <c r="F111" s="2805"/>
      <c r="G111" s="485"/>
      <c r="H111" s="1633"/>
      <c r="I111" s="1634"/>
      <c r="J111" s="2664"/>
      <c r="K111" s="2665"/>
      <c r="L111" s="2807"/>
      <c r="M111" s="2664"/>
      <c r="N111" s="2698"/>
      <c r="O111" s="2693"/>
      <c r="P111" s="2694"/>
      <c r="Q111" s="2666"/>
      <c r="R111" s="2667"/>
      <c r="S111" s="2662"/>
      <c r="T111" s="2662"/>
      <c r="U111" s="2167" t="s">
        <v>528</v>
      </c>
      <c r="V111" s="1849">
        <v>28000000</v>
      </c>
      <c r="W111" s="1943">
        <v>20</v>
      </c>
      <c r="X111" s="2063" t="s">
        <v>91</v>
      </c>
      <c r="Y111" s="2660"/>
      <c r="Z111" s="2660"/>
      <c r="AA111" s="2660"/>
      <c r="AB111" s="2660"/>
      <c r="AC111" s="2660"/>
      <c r="AD111" s="2660"/>
      <c r="AE111" s="2660"/>
      <c r="AF111" s="2660"/>
      <c r="AG111" s="2660"/>
      <c r="AH111" s="2660"/>
      <c r="AI111" s="2660"/>
      <c r="AJ111" s="2660"/>
      <c r="AK111" s="2660"/>
      <c r="AL111" s="2660"/>
      <c r="AM111" s="2660"/>
      <c r="AN111" s="2660"/>
      <c r="AO111" s="1661">
        <v>43753</v>
      </c>
      <c r="AP111" s="1661">
        <v>43799</v>
      </c>
      <c r="AQ111" s="2663"/>
    </row>
    <row r="112" spans="1:43" s="477" customFormat="1" ht="42" customHeight="1" x14ac:dyDescent="0.2">
      <c r="A112" s="2792"/>
      <c r="B112" s="2792"/>
      <c r="C112" s="2792"/>
      <c r="D112" s="2799"/>
      <c r="E112" s="2802"/>
      <c r="F112" s="2805"/>
      <c r="G112" s="485"/>
      <c r="H112" s="1633"/>
      <c r="I112" s="1634"/>
      <c r="J112" s="2664"/>
      <c r="K112" s="2665"/>
      <c r="L112" s="2807"/>
      <c r="M112" s="2664"/>
      <c r="N112" s="2698"/>
      <c r="O112" s="2693"/>
      <c r="P112" s="2694"/>
      <c r="Q112" s="2666"/>
      <c r="R112" s="2667"/>
      <c r="S112" s="2662"/>
      <c r="T112" s="2662"/>
      <c r="U112" s="2167" t="s">
        <v>529</v>
      </c>
      <c r="V112" s="1849">
        <v>5000000</v>
      </c>
      <c r="W112" s="1943">
        <v>20</v>
      </c>
      <c r="X112" s="2063" t="s">
        <v>91</v>
      </c>
      <c r="Y112" s="2660"/>
      <c r="Z112" s="2660"/>
      <c r="AA112" s="2660"/>
      <c r="AB112" s="2660"/>
      <c r="AC112" s="2660"/>
      <c r="AD112" s="2660"/>
      <c r="AE112" s="2660"/>
      <c r="AF112" s="2660"/>
      <c r="AG112" s="2660"/>
      <c r="AH112" s="2660"/>
      <c r="AI112" s="2660"/>
      <c r="AJ112" s="2660"/>
      <c r="AK112" s="2660"/>
      <c r="AL112" s="2660"/>
      <c r="AM112" s="2660"/>
      <c r="AN112" s="2660"/>
      <c r="AO112" s="1661">
        <v>43570</v>
      </c>
      <c r="AP112" s="1661">
        <v>43666</v>
      </c>
      <c r="AQ112" s="2663"/>
    </row>
    <row r="113" spans="1:43" s="477" customFormat="1" ht="22.5" customHeight="1" x14ac:dyDescent="0.2">
      <c r="A113" s="2792"/>
      <c r="B113" s="2792"/>
      <c r="C113" s="2792"/>
      <c r="D113" s="2799"/>
      <c r="E113" s="2802"/>
      <c r="F113" s="2805"/>
      <c r="G113" s="485"/>
      <c r="H113" s="1633"/>
      <c r="I113" s="1634"/>
      <c r="J113" s="2664"/>
      <c r="K113" s="2665"/>
      <c r="L113" s="2807"/>
      <c r="M113" s="2664"/>
      <c r="N113" s="2698"/>
      <c r="O113" s="2693"/>
      <c r="P113" s="2694"/>
      <c r="Q113" s="2666"/>
      <c r="R113" s="2667"/>
      <c r="S113" s="2662"/>
      <c r="T113" s="2662"/>
      <c r="U113" s="2166" t="s">
        <v>530</v>
      </c>
      <c r="V113" s="1849">
        <v>11400000</v>
      </c>
      <c r="W113" s="1943">
        <v>20</v>
      </c>
      <c r="X113" s="2063" t="s">
        <v>91</v>
      </c>
      <c r="Y113" s="2660"/>
      <c r="Z113" s="2660"/>
      <c r="AA113" s="2660"/>
      <c r="AB113" s="2660"/>
      <c r="AC113" s="2660"/>
      <c r="AD113" s="2660"/>
      <c r="AE113" s="2660"/>
      <c r="AF113" s="2660"/>
      <c r="AG113" s="2660"/>
      <c r="AH113" s="2660"/>
      <c r="AI113" s="2660"/>
      <c r="AJ113" s="2660"/>
      <c r="AK113" s="2660"/>
      <c r="AL113" s="2660"/>
      <c r="AM113" s="2660"/>
      <c r="AN113" s="2660"/>
      <c r="AO113" s="1661">
        <v>43539</v>
      </c>
      <c r="AP113" s="1661">
        <v>43758</v>
      </c>
      <c r="AQ113" s="2663"/>
    </row>
    <row r="114" spans="1:43" s="477" customFormat="1" ht="34.5" customHeight="1" x14ac:dyDescent="0.2">
      <c r="A114" s="2792"/>
      <c r="B114" s="2792"/>
      <c r="C114" s="2792"/>
      <c r="D114" s="2799"/>
      <c r="E114" s="2802"/>
      <c r="F114" s="2805"/>
      <c r="G114" s="485"/>
      <c r="H114" s="1633"/>
      <c r="I114" s="1634"/>
      <c r="J114" s="2664"/>
      <c r="K114" s="2665"/>
      <c r="L114" s="2807"/>
      <c r="M114" s="2664"/>
      <c r="N114" s="2698"/>
      <c r="O114" s="2693"/>
      <c r="P114" s="2694"/>
      <c r="Q114" s="2666"/>
      <c r="R114" s="2667"/>
      <c r="S114" s="2662"/>
      <c r="T114" s="2662"/>
      <c r="U114" s="2167" t="s">
        <v>531</v>
      </c>
      <c r="V114" s="1849">
        <v>5000000</v>
      </c>
      <c r="W114" s="1943">
        <v>20</v>
      </c>
      <c r="X114" s="2063" t="s">
        <v>91</v>
      </c>
      <c r="Y114" s="2660"/>
      <c r="Z114" s="2660"/>
      <c r="AA114" s="2660"/>
      <c r="AB114" s="2660"/>
      <c r="AC114" s="2660"/>
      <c r="AD114" s="2660"/>
      <c r="AE114" s="2660"/>
      <c r="AF114" s="2660"/>
      <c r="AG114" s="2660"/>
      <c r="AH114" s="2660"/>
      <c r="AI114" s="2660"/>
      <c r="AJ114" s="2660"/>
      <c r="AK114" s="2660"/>
      <c r="AL114" s="2660"/>
      <c r="AM114" s="2660"/>
      <c r="AN114" s="2660"/>
      <c r="AO114" s="1661">
        <v>43539</v>
      </c>
      <c r="AP114" s="1661">
        <v>43758</v>
      </c>
      <c r="AQ114" s="2663"/>
    </row>
    <row r="115" spans="1:43" s="477" customFormat="1" ht="41.25" customHeight="1" x14ac:dyDescent="0.2">
      <c r="A115" s="2792"/>
      <c r="B115" s="2792"/>
      <c r="C115" s="2792"/>
      <c r="D115" s="2799"/>
      <c r="E115" s="2802"/>
      <c r="F115" s="2805"/>
      <c r="G115" s="485"/>
      <c r="H115" s="1633"/>
      <c r="I115" s="1634"/>
      <c r="J115" s="2664"/>
      <c r="K115" s="2665"/>
      <c r="L115" s="2807"/>
      <c r="M115" s="2664"/>
      <c r="N115" s="2698"/>
      <c r="O115" s="2693"/>
      <c r="P115" s="2694"/>
      <c r="Q115" s="2666"/>
      <c r="R115" s="2667"/>
      <c r="S115" s="2662"/>
      <c r="T115" s="2662"/>
      <c r="U115" s="2167" t="s">
        <v>532</v>
      </c>
      <c r="V115" s="1849">
        <v>12000000</v>
      </c>
      <c r="W115" s="1943">
        <v>20</v>
      </c>
      <c r="X115" s="2063" t="s">
        <v>91</v>
      </c>
      <c r="Y115" s="2660"/>
      <c r="Z115" s="2660"/>
      <c r="AA115" s="2660"/>
      <c r="AB115" s="2660"/>
      <c r="AC115" s="2660"/>
      <c r="AD115" s="2660"/>
      <c r="AE115" s="2660"/>
      <c r="AF115" s="2660"/>
      <c r="AG115" s="2660"/>
      <c r="AH115" s="2660"/>
      <c r="AI115" s="2660"/>
      <c r="AJ115" s="2660"/>
      <c r="AK115" s="2660"/>
      <c r="AL115" s="2660"/>
      <c r="AM115" s="2660"/>
      <c r="AN115" s="2660"/>
      <c r="AO115" s="1647">
        <v>43480</v>
      </c>
      <c r="AP115" s="1647">
        <v>43646</v>
      </c>
      <c r="AQ115" s="2663"/>
    </row>
    <row r="116" spans="1:43" s="477" customFormat="1" ht="46.5" customHeight="1" x14ac:dyDescent="0.2">
      <c r="A116" s="2792"/>
      <c r="B116" s="2792"/>
      <c r="C116" s="2792"/>
      <c r="D116" s="2799"/>
      <c r="E116" s="2802"/>
      <c r="F116" s="2805"/>
      <c r="G116" s="485"/>
      <c r="H116" s="1633"/>
      <c r="I116" s="1634"/>
      <c r="J116" s="2664"/>
      <c r="K116" s="2665"/>
      <c r="L116" s="2807"/>
      <c r="M116" s="2664"/>
      <c r="N116" s="2698"/>
      <c r="O116" s="2693"/>
      <c r="P116" s="2694"/>
      <c r="Q116" s="2666"/>
      <c r="R116" s="2667"/>
      <c r="S116" s="2662"/>
      <c r="T116" s="2662"/>
      <c r="U116" s="2167" t="s">
        <v>533</v>
      </c>
      <c r="V116" s="1849">
        <v>40000000</v>
      </c>
      <c r="W116" s="1943">
        <v>20</v>
      </c>
      <c r="X116" s="2063" t="s">
        <v>91</v>
      </c>
      <c r="Y116" s="2660"/>
      <c r="Z116" s="2660"/>
      <c r="AA116" s="2660"/>
      <c r="AB116" s="2660"/>
      <c r="AC116" s="2660"/>
      <c r="AD116" s="2660"/>
      <c r="AE116" s="2660"/>
      <c r="AF116" s="2660"/>
      <c r="AG116" s="2660"/>
      <c r="AH116" s="2660"/>
      <c r="AI116" s="2660"/>
      <c r="AJ116" s="2660"/>
      <c r="AK116" s="2660"/>
      <c r="AL116" s="2660"/>
      <c r="AM116" s="2660"/>
      <c r="AN116" s="2660"/>
      <c r="AO116" s="1647">
        <v>43480</v>
      </c>
      <c r="AP116" s="1647">
        <v>43646</v>
      </c>
      <c r="AQ116" s="2663"/>
    </row>
    <row r="117" spans="1:43" s="477" customFormat="1" ht="51.75" customHeight="1" x14ac:dyDescent="0.2">
      <c r="A117" s="2792"/>
      <c r="B117" s="2792"/>
      <c r="C117" s="2792"/>
      <c r="D117" s="2799"/>
      <c r="E117" s="2802"/>
      <c r="F117" s="2805"/>
      <c r="G117" s="485"/>
      <c r="H117" s="1633"/>
      <c r="I117" s="1634"/>
      <c r="J117" s="2664"/>
      <c r="K117" s="2665"/>
      <c r="L117" s="2807"/>
      <c r="M117" s="2664"/>
      <c r="N117" s="2698"/>
      <c r="O117" s="2693"/>
      <c r="P117" s="2694"/>
      <c r="Q117" s="2666"/>
      <c r="R117" s="2667"/>
      <c r="S117" s="2662"/>
      <c r="T117" s="2662"/>
      <c r="U117" s="2167" t="s">
        <v>2112</v>
      </c>
      <c r="V117" s="1849">
        <v>20000000</v>
      </c>
      <c r="W117" s="1943">
        <v>20</v>
      </c>
      <c r="X117" s="2063" t="s">
        <v>91</v>
      </c>
      <c r="Y117" s="2660"/>
      <c r="Z117" s="2660"/>
      <c r="AA117" s="2660"/>
      <c r="AB117" s="2660"/>
      <c r="AC117" s="2660"/>
      <c r="AD117" s="2660"/>
      <c r="AE117" s="2660"/>
      <c r="AF117" s="2660"/>
      <c r="AG117" s="2660"/>
      <c r="AH117" s="2660"/>
      <c r="AI117" s="2660"/>
      <c r="AJ117" s="2660"/>
      <c r="AK117" s="2660"/>
      <c r="AL117" s="2660"/>
      <c r="AM117" s="2660"/>
      <c r="AN117" s="2660"/>
      <c r="AO117" s="1661">
        <v>43534</v>
      </c>
      <c r="AP117" s="1661">
        <v>43692</v>
      </c>
      <c r="AQ117" s="2663"/>
    </row>
    <row r="118" spans="1:43" s="477" customFormat="1" ht="42" customHeight="1" x14ac:dyDescent="0.2">
      <c r="A118" s="2792"/>
      <c r="B118" s="2792"/>
      <c r="C118" s="2792"/>
      <c r="D118" s="2799"/>
      <c r="E118" s="2802"/>
      <c r="F118" s="2805"/>
      <c r="G118" s="485"/>
      <c r="H118" s="1633"/>
      <c r="I118" s="1634"/>
      <c r="J118" s="2664">
        <v>251</v>
      </c>
      <c r="K118" s="2665" t="s">
        <v>534</v>
      </c>
      <c r="L118" s="2665" t="s">
        <v>535</v>
      </c>
      <c r="M118" s="2664">
        <v>1</v>
      </c>
      <c r="N118" s="2698"/>
      <c r="O118" s="2693"/>
      <c r="P118" s="2694"/>
      <c r="Q118" s="2666">
        <f>R118/(391161133)*100</f>
        <v>12.703204845252353</v>
      </c>
      <c r="R118" s="2667">
        <f>SUM(V118:V122)</f>
        <v>49690000</v>
      </c>
      <c r="S118" s="2662"/>
      <c r="T118" s="2662"/>
      <c r="U118" s="2167" t="s">
        <v>536</v>
      </c>
      <c r="V118" s="1849">
        <v>18000000</v>
      </c>
      <c r="W118" s="1943">
        <v>20</v>
      </c>
      <c r="X118" s="2063" t="s">
        <v>91</v>
      </c>
      <c r="Y118" s="2660"/>
      <c r="Z118" s="2660"/>
      <c r="AA118" s="2660"/>
      <c r="AB118" s="2660"/>
      <c r="AC118" s="2660"/>
      <c r="AD118" s="2660"/>
      <c r="AE118" s="2660"/>
      <c r="AF118" s="2660"/>
      <c r="AG118" s="2660"/>
      <c r="AH118" s="2660"/>
      <c r="AI118" s="2660"/>
      <c r="AJ118" s="2660"/>
      <c r="AK118" s="2660"/>
      <c r="AL118" s="2660"/>
      <c r="AM118" s="2660"/>
      <c r="AN118" s="2660"/>
      <c r="AO118" s="1647">
        <v>43480</v>
      </c>
      <c r="AP118" s="1647">
        <v>43646</v>
      </c>
      <c r="AQ118" s="2663"/>
    </row>
    <row r="119" spans="1:43" s="477" customFormat="1" ht="46.5" customHeight="1" x14ac:dyDescent="0.2">
      <c r="A119" s="2792"/>
      <c r="B119" s="2792"/>
      <c r="C119" s="2792"/>
      <c r="D119" s="2799"/>
      <c r="E119" s="2802"/>
      <c r="F119" s="2805"/>
      <c r="G119" s="485"/>
      <c r="H119" s="1633"/>
      <c r="I119" s="1634"/>
      <c r="J119" s="2664"/>
      <c r="K119" s="2665"/>
      <c r="L119" s="2665"/>
      <c r="M119" s="2664"/>
      <c r="N119" s="2698"/>
      <c r="O119" s="2693"/>
      <c r="P119" s="2694"/>
      <c r="Q119" s="2666"/>
      <c r="R119" s="2667"/>
      <c r="S119" s="2662"/>
      <c r="T119" s="2662"/>
      <c r="U119" s="2166" t="s">
        <v>537</v>
      </c>
      <c r="V119" s="1849">
        <v>5000000</v>
      </c>
      <c r="W119" s="1943">
        <v>20</v>
      </c>
      <c r="X119" s="2063" t="s">
        <v>91</v>
      </c>
      <c r="Y119" s="2660"/>
      <c r="Z119" s="2660"/>
      <c r="AA119" s="2660"/>
      <c r="AB119" s="2660"/>
      <c r="AC119" s="2660"/>
      <c r="AD119" s="2660"/>
      <c r="AE119" s="2660"/>
      <c r="AF119" s="2660"/>
      <c r="AG119" s="2660"/>
      <c r="AH119" s="2660"/>
      <c r="AI119" s="2660"/>
      <c r="AJ119" s="2660"/>
      <c r="AK119" s="2660"/>
      <c r="AL119" s="2660"/>
      <c r="AM119" s="2660"/>
      <c r="AN119" s="2660"/>
      <c r="AO119" s="1632">
        <v>43539</v>
      </c>
      <c r="AP119" s="1637" t="s">
        <v>2113</v>
      </c>
      <c r="AQ119" s="2663"/>
    </row>
    <row r="120" spans="1:43" s="477" customFormat="1" ht="48.75" customHeight="1" x14ac:dyDescent="0.2">
      <c r="A120" s="2792"/>
      <c r="B120" s="2792"/>
      <c r="C120" s="2792"/>
      <c r="D120" s="2799"/>
      <c r="E120" s="2802"/>
      <c r="F120" s="2805"/>
      <c r="G120" s="485"/>
      <c r="H120" s="1633"/>
      <c r="I120" s="1634"/>
      <c r="J120" s="2664"/>
      <c r="K120" s="2665"/>
      <c r="L120" s="2665"/>
      <c r="M120" s="2664"/>
      <c r="N120" s="2698"/>
      <c r="O120" s="2693"/>
      <c r="P120" s="2694"/>
      <c r="Q120" s="2666"/>
      <c r="R120" s="2667"/>
      <c r="S120" s="2662"/>
      <c r="T120" s="2662"/>
      <c r="U120" s="2166" t="s">
        <v>2114</v>
      </c>
      <c r="V120" s="1849">
        <v>14690000</v>
      </c>
      <c r="W120" s="1943">
        <v>20</v>
      </c>
      <c r="X120" s="2063" t="s">
        <v>91</v>
      </c>
      <c r="Y120" s="2660"/>
      <c r="Z120" s="2660"/>
      <c r="AA120" s="2660"/>
      <c r="AB120" s="2660"/>
      <c r="AC120" s="2660"/>
      <c r="AD120" s="2660"/>
      <c r="AE120" s="2660"/>
      <c r="AF120" s="2660"/>
      <c r="AG120" s="2660"/>
      <c r="AH120" s="2660"/>
      <c r="AI120" s="2660"/>
      <c r="AJ120" s="2660"/>
      <c r="AK120" s="2660"/>
      <c r="AL120" s="2660"/>
      <c r="AM120" s="2660"/>
      <c r="AN120" s="2660"/>
      <c r="AO120" s="1647">
        <v>43490</v>
      </c>
      <c r="AP120" s="1647">
        <v>43646</v>
      </c>
      <c r="AQ120" s="2663"/>
    </row>
    <row r="121" spans="1:43" s="477" customFormat="1" ht="33" customHeight="1" x14ac:dyDescent="0.2">
      <c r="A121" s="2792"/>
      <c r="B121" s="2792"/>
      <c r="C121" s="2792"/>
      <c r="D121" s="2799"/>
      <c r="E121" s="2802"/>
      <c r="F121" s="2805"/>
      <c r="G121" s="485"/>
      <c r="H121" s="1633"/>
      <c r="I121" s="1634"/>
      <c r="J121" s="2664"/>
      <c r="K121" s="2665"/>
      <c r="L121" s="2665"/>
      <c r="M121" s="2664"/>
      <c r="N121" s="2698"/>
      <c r="O121" s="2693"/>
      <c r="P121" s="2694"/>
      <c r="Q121" s="2666"/>
      <c r="R121" s="2667"/>
      <c r="S121" s="2662"/>
      <c r="T121" s="2662"/>
      <c r="U121" s="2166" t="s">
        <v>538</v>
      </c>
      <c r="V121" s="1849">
        <v>5000000</v>
      </c>
      <c r="W121" s="1943">
        <v>20</v>
      </c>
      <c r="X121" s="2063" t="s">
        <v>91</v>
      </c>
      <c r="Y121" s="2660"/>
      <c r="Z121" s="2660"/>
      <c r="AA121" s="2660"/>
      <c r="AB121" s="2660"/>
      <c r="AC121" s="2660"/>
      <c r="AD121" s="2660"/>
      <c r="AE121" s="2660"/>
      <c r="AF121" s="2660"/>
      <c r="AG121" s="2660"/>
      <c r="AH121" s="2660"/>
      <c r="AI121" s="2660"/>
      <c r="AJ121" s="2660"/>
      <c r="AK121" s="2660"/>
      <c r="AL121" s="2660"/>
      <c r="AM121" s="2660"/>
      <c r="AN121" s="2660"/>
      <c r="AO121" s="1632">
        <v>43539</v>
      </c>
      <c r="AP121" s="1632">
        <v>43758</v>
      </c>
      <c r="AQ121" s="2663"/>
    </row>
    <row r="122" spans="1:43" s="477" customFormat="1" ht="21.75" customHeight="1" x14ac:dyDescent="0.2">
      <c r="A122" s="2792"/>
      <c r="B122" s="2792"/>
      <c r="C122" s="2792"/>
      <c r="D122" s="2799"/>
      <c r="E122" s="2802"/>
      <c r="F122" s="2805"/>
      <c r="G122" s="485"/>
      <c r="H122" s="1633"/>
      <c r="I122" s="1634"/>
      <c r="J122" s="2664"/>
      <c r="K122" s="2665"/>
      <c r="L122" s="2665"/>
      <c r="M122" s="2664"/>
      <c r="N122" s="2698"/>
      <c r="O122" s="2693"/>
      <c r="P122" s="2694"/>
      <c r="Q122" s="2666"/>
      <c r="R122" s="2667"/>
      <c r="S122" s="2662"/>
      <c r="T122" s="2662"/>
      <c r="U122" s="2166" t="s">
        <v>539</v>
      </c>
      <c r="V122" s="1849">
        <v>7000000</v>
      </c>
      <c r="W122" s="1943">
        <v>20</v>
      </c>
      <c r="X122" s="2063" t="s">
        <v>91</v>
      </c>
      <c r="Y122" s="2660"/>
      <c r="Z122" s="2660"/>
      <c r="AA122" s="2660"/>
      <c r="AB122" s="2660"/>
      <c r="AC122" s="2660"/>
      <c r="AD122" s="2660"/>
      <c r="AE122" s="2660"/>
      <c r="AF122" s="2660"/>
      <c r="AG122" s="2660"/>
      <c r="AH122" s="2660"/>
      <c r="AI122" s="2660"/>
      <c r="AJ122" s="2660"/>
      <c r="AK122" s="2660"/>
      <c r="AL122" s="2660"/>
      <c r="AM122" s="2660"/>
      <c r="AN122" s="2660"/>
      <c r="AO122" s="1632">
        <v>43539</v>
      </c>
      <c r="AP122" s="1632">
        <v>43758</v>
      </c>
      <c r="AQ122" s="2663"/>
    </row>
    <row r="123" spans="1:43" s="477" customFormat="1" ht="73.5" customHeight="1" x14ac:dyDescent="0.2">
      <c r="A123" s="2792"/>
      <c r="B123" s="2792"/>
      <c r="C123" s="2792"/>
      <c r="D123" s="2799"/>
      <c r="E123" s="2802"/>
      <c r="F123" s="2805"/>
      <c r="G123" s="485"/>
      <c r="H123" s="1633"/>
      <c r="I123" s="1634"/>
      <c r="J123" s="1851">
        <v>252</v>
      </c>
      <c r="K123" s="1850" t="s">
        <v>540</v>
      </c>
      <c r="L123" s="1850" t="s">
        <v>541</v>
      </c>
      <c r="M123" s="1851">
        <v>1</v>
      </c>
      <c r="N123" s="2698"/>
      <c r="O123" s="2693"/>
      <c r="P123" s="2694"/>
      <c r="Q123" s="1852">
        <f>R123/(391161133)*100</f>
        <v>6.3528806682334666</v>
      </c>
      <c r="R123" s="1849">
        <f>V123</f>
        <v>24850000</v>
      </c>
      <c r="S123" s="2662"/>
      <c r="T123" s="2662"/>
      <c r="U123" s="2169" t="s">
        <v>2115</v>
      </c>
      <c r="V123" s="1849">
        <v>24850000</v>
      </c>
      <c r="W123" s="1943">
        <v>20</v>
      </c>
      <c r="X123" s="2063" t="s">
        <v>91</v>
      </c>
      <c r="Y123" s="2660"/>
      <c r="Z123" s="2660"/>
      <c r="AA123" s="2660"/>
      <c r="AB123" s="2660"/>
      <c r="AC123" s="2660"/>
      <c r="AD123" s="2660"/>
      <c r="AE123" s="2660"/>
      <c r="AF123" s="2660"/>
      <c r="AG123" s="2660"/>
      <c r="AH123" s="2660"/>
      <c r="AI123" s="2660"/>
      <c r="AJ123" s="2660"/>
      <c r="AK123" s="2660"/>
      <c r="AL123" s="2660"/>
      <c r="AM123" s="2660"/>
      <c r="AN123" s="2660"/>
      <c r="AO123" s="1632">
        <v>43497</v>
      </c>
      <c r="AP123" s="1632">
        <v>43779</v>
      </c>
      <c r="AQ123" s="2663"/>
    </row>
    <row r="124" spans="1:43" s="477" customFormat="1" ht="48" customHeight="1" x14ac:dyDescent="0.2">
      <c r="A124" s="2792"/>
      <c r="B124" s="2792"/>
      <c r="C124" s="2792"/>
      <c r="D124" s="2799"/>
      <c r="E124" s="2802"/>
      <c r="F124" s="2805"/>
      <c r="G124" s="485"/>
      <c r="H124" s="1633"/>
      <c r="I124" s="1634"/>
      <c r="J124" s="2668">
        <v>253</v>
      </c>
      <c r="K124" s="2669" t="s">
        <v>2116</v>
      </c>
      <c r="L124" s="2669" t="s">
        <v>2117</v>
      </c>
      <c r="M124" s="2671">
        <v>0.5</v>
      </c>
      <c r="N124" s="2698"/>
      <c r="O124" s="2693"/>
      <c r="P124" s="2694"/>
      <c r="Q124" s="2673">
        <f>R124/(391161133)*100</f>
        <v>25.564912145808723</v>
      </c>
      <c r="R124" s="2675">
        <f>SUM(V124:V125)</f>
        <v>100000000</v>
      </c>
      <c r="S124" s="2662"/>
      <c r="T124" s="2699"/>
      <c r="U124" s="2166" t="s">
        <v>2118</v>
      </c>
      <c r="V124" s="1849">
        <v>85000000</v>
      </c>
      <c r="W124" s="1943">
        <v>20</v>
      </c>
      <c r="X124" s="2063" t="s">
        <v>91</v>
      </c>
      <c r="Y124" s="2660"/>
      <c r="Z124" s="2660"/>
      <c r="AA124" s="2660"/>
      <c r="AB124" s="2660"/>
      <c r="AC124" s="2660"/>
      <c r="AD124" s="2660"/>
      <c r="AE124" s="2660"/>
      <c r="AF124" s="2660"/>
      <c r="AG124" s="2660"/>
      <c r="AH124" s="2660"/>
      <c r="AI124" s="2660"/>
      <c r="AJ124" s="2660"/>
      <c r="AK124" s="2660"/>
      <c r="AL124" s="2660"/>
      <c r="AM124" s="2660"/>
      <c r="AN124" s="2660"/>
      <c r="AO124" s="1632">
        <v>43490</v>
      </c>
      <c r="AP124" s="1632">
        <v>43784</v>
      </c>
      <c r="AQ124" s="2663"/>
    </row>
    <row r="125" spans="1:43" s="477" customFormat="1" ht="37.5" customHeight="1" x14ac:dyDescent="0.2">
      <c r="A125" s="2792"/>
      <c r="B125" s="2792"/>
      <c r="C125" s="2792"/>
      <c r="D125" s="2799"/>
      <c r="E125" s="2802"/>
      <c r="F125" s="2805"/>
      <c r="G125" s="485"/>
      <c r="H125" s="1633"/>
      <c r="I125" s="1634"/>
      <c r="J125" s="2650"/>
      <c r="K125" s="2670"/>
      <c r="L125" s="2670"/>
      <c r="M125" s="2672"/>
      <c r="N125" s="2698"/>
      <c r="O125" s="2693"/>
      <c r="P125" s="2694"/>
      <c r="Q125" s="2674"/>
      <c r="R125" s="2676"/>
      <c r="S125" s="2662"/>
      <c r="T125" s="2699"/>
      <c r="U125" s="2174" t="s">
        <v>2119</v>
      </c>
      <c r="V125" s="1849">
        <v>15000000</v>
      </c>
      <c r="W125" s="1943">
        <v>20</v>
      </c>
      <c r="X125" s="2063" t="s">
        <v>91</v>
      </c>
      <c r="Y125" s="2660"/>
      <c r="Z125" s="2660"/>
      <c r="AA125" s="2660"/>
      <c r="AB125" s="2660"/>
      <c r="AC125" s="2660"/>
      <c r="AD125" s="2660"/>
      <c r="AE125" s="2660"/>
      <c r="AF125" s="2660"/>
      <c r="AG125" s="2660"/>
      <c r="AH125" s="2660"/>
      <c r="AI125" s="2660"/>
      <c r="AJ125" s="2660"/>
      <c r="AK125" s="2660"/>
      <c r="AL125" s="2660"/>
      <c r="AM125" s="2660"/>
      <c r="AN125" s="2660"/>
      <c r="AO125" s="1632">
        <v>43542</v>
      </c>
      <c r="AP125" s="1632">
        <v>43785</v>
      </c>
      <c r="AQ125" s="2663"/>
    </row>
    <row r="126" spans="1:43" s="477" customFormat="1" ht="43.5" customHeight="1" x14ac:dyDescent="0.2">
      <c r="A126" s="2792"/>
      <c r="B126" s="2792"/>
      <c r="C126" s="2792"/>
      <c r="D126" s="2799"/>
      <c r="E126" s="2802"/>
      <c r="F126" s="2805"/>
      <c r="G126" s="485"/>
      <c r="H126" s="1633"/>
      <c r="I126" s="1634"/>
      <c r="J126" s="2668">
        <v>254</v>
      </c>
      <c r="K126" s="2665" t="s">
        <v>542</v>
      </c>
      <c r="L126" s="2665" t="s">
        <v>543</v>
      </c>
      <c r="M126" s="2664">
        <v>1</v>
      </c>
      <c r="N126" s="2698"/>
      <c r="O126" s="2693"/>
      <c r="P126" s="2694"/>
      <c r="Q126" s="2666">
        <f>R126/(391161133)*100</f>
        <v>7.6186334699056095</v>
      </c>
      <c r="R126" s="2667">
        <f>SUM(V126:V129)</f>
        <v>29801133</v>
      </c>
      <c r="S126" s="2662"/>
      <c r="T126" s="2699"/>
      <c r="U126" s="2167" t="s">
        <v>2120</v>
      </c>
      <c r="V126" s="1849">
        <v>17101133</v>
      </c>
      <c r="W126" s="1943">
        <v>20</v>
      </c>
      <c r="X126" s="2063" t="s">
        <v>91</v>
      </c>
      <c r="Y126" s="2660"/>
      <c r="Z126" s="2660"/>
      <c r="AA126" s="2660"/>
      <c r="AB126" s="2660"/>
      <c r="AC126" s="2660"/>
      <c r="AD126" s="2660"/>
      <c r="AE126" s="2660"/>
      <c r="AF126" s="2660"/>
      <c r="AG126" s="2660"/>
      <c r="AH126" s="2660"/>
      <c r="AI126" s="2660"/>
      <c r="AJ126" s="2660"/>
      <c r="AK126" s="2660"/>
      <c r="AL126" s="2660"/>
      <c r="AM126" s="2660"/>
      <c r="AN126" s="2660"/>
      <c r="AO126" s="1647">
        <v>43480</v>
      </c>
      <c r="AP126" s="1647">
        <v>43646</v>
      </c>
      <c r="AQ126" s="2663"/>
    </row>
    <row r="127" spans="1:43" s="477" customFormat="1" ht="36" customHeight="1" x14ac:dyDescent="0.2">
      <c r="A127" s="2792"/>
      <c r="B127" s="2792"/>
      <c r="C127" s="2792"/>
      <c r="D127" s="2799"/>
      <c r="E127" s="2802"/>
      <c r="F127" s="2805"/>
      <c r="G127" s="485"/>
      <c r="H127" s="1633"/>
      <c r="I127" s="1634"/>
      <c r="J127" s="2649"/>
      <c r="K127" s="2665"/>
      <c r="L127" s="2665"/>
      <c r="M127" s="2664"/>
      <c r="N127" s="2698"/>
      <c r="O127" s="2693"/>
      <c r="P127" s="2694"/>
      <c r="Q127" s="2666"/>
      <c r="R127" s="2667"/>
      <c r="S127" s="2662"/>
      <c r="T127" s="2699"/>
      <c r="U127" s="2167" t="s">
        <v>544</v>
      </c>
      <c r="V127" s="1849">
        <v>5000000</v>
      </c>
      <c r="W127" s="1943">
        <v>20</v>
      </c>
      <c r="X127" s="2063" t="s">
        <v>91</v>
      </c>
      <c r="Y127" s="2660"/>
      <c r="Z127" s="2660"/>
      <c r="AA127" s="2660"/>
      <c r="AB127" s="2660"/>
      <c r="AC127" s="2660"/>
      <c r="AD127" s="2660"/>
      <c r="AE127" s="2660"/>
      <c r="AF127" s="2660"/>
      <c r="AG127" s="2660"/>
      <c r="AH127" s="2660"/>
      <c r="AI127" s="2660"/>
      <c r="AJ127" s="2660"/>
      <c r="AK127" s="2660"/>
      <c r="AL127" s="2660"/>
      <c r="AM127" s="2660"/>
      <c r="AN127" s="2660"/>
      <c r="AO127" s="1632">
        <v>43539</v>
      </c>
      <c r="AP127" s="1632">
        <v>43697</v>
      </c>
      <c r="AQ127" s="2663"/>
    </row>
    <row r="128" spans="1:43" s="477" customFormat="1" ht="39.75" customHeight="1" x14ac:dyDescent="0.2">
      <c r="A128" s="2792"/>
      <c r="B128" s="2792"/>
      <c r="C128" s="2792"/>
      <c r="D128" s="2799"/>
      <c r="E128" s="2802"/>
      <c r="F128" s="2805"/>
      <c r="G128" s="485"/>
      <c r="H128" s="1633"/>
      <c r="I128" s="1634"/>
      <c r="J128" s="2649"/>
      <c r="K128" s="2665"/>
      <c r="L128" s="2665"/>
      <c r="M128" s="2664"/>
      <c r="N128" s="2698"/>
      <c r="O128" s="2693"/>
      <c r="P128" s="2694"/>
      <c r="Q128" s="2666"/>
      <c r="R128" s="2667"/>
      <c r="S128" s="2662"/>
      <c r="T128" s="2699"/>
      <c r="U128" s="2166" t="s">
        <v>545</v>
      </c>
      <c r="V128" s="1849">
        <v>5000000</v>
      </c>
      <c r="W128" s="1943">
        <v>20</v>
      </c>
      <c r="X128" s="2063" t="s">
        <v>91</v>
      </c>
      <c r="Y128" s="2660"/>
      <c r="Z128" s="2660"/>
      <c r="AA128" s="2660"/>
      <c r="AB128" s="2660"/>
      <c r="AC128" s="2660"/>
      <c r="AD128" s="2660"/>
      <c r="AE128" s="2660"/>
      <c r="AF128" s="2660"/>
      <c r="AG128" s="2660"/>
      <c r="AH128" s="2660"/>
      <c r="AI128" s="2660"/>
      <c r="AJ128" s="2660"/>
      <c r="AK128" s="2660"/>
      <c r="AL128" s="2660"/>
      <c r="AM128" s="2660"/>
      <c r="AN128" s="2660"/>
      <c r="AO128" s="1632">
        <v>43539</v>
      </c>
      <c r="AP128" s="1632">
        <v>43689</v>
      </c>
      <c r="AQ128" s="2663"/>
    </row>
    <row r="129" spans="1:43" s="477" customFormat="1" ht="27" customHeight="1" x14ac:dyDescent="0.2">
      <c r="A129" s="2792"/>
      <c r="B129" s="2792"/>
      <c r="C129" s="2792"/>
      <c r="D129" s="2800"/>
      <c r="E129" s="2803"/>
      <c r="F129" s="2806"/>
      <c r="G129" s="485"/>
      <c r="H129" s="1639"/>
      <c r="I129" s="1640"/>
      <c r="J129" s="2650"/>
      <c r="K129" s="2665"/>
      <c r="L129" s="2665"/>
      <c r="M129" s="2664"/>
      <c r="N129" s="2698"/>
      <c r="O129" s="2693"/>
      <c r="P129" s="2694"/>
      <c r="Q129" s="2666"/>
      <c r="R129" s="2667"/>
      <c r="S129" s="2662"/>
      <c r="T129" s="2699"/>
      <c r="U129" s="2166" t="s">
        <v>530</v>
      </c>
      <c r="V129" s="1849">
        <v>2700000</v>
      </c>
      <c r="W129" s="1943">
        <v>20</v>
      </c>
      <c r="X129" s="2063" t="s">
        <v>91</v>
      </c>
      <c r="Y129" s="2660"/>
      <c r="Z129" s="2660"/>
      <c r="AA129" s="2660"/>
      <c r="AB129" s="2660"/>
      <c r="AC129" s="2660"/>
      <c r="AD129" s="2660"/>
      <c r="AE129" s="2660"/>
      <c r="AF129" s="2660"/>
      <c r="AG129" s="2660"/>
      <c r="AH129" s="2660"/>
      <c r="AI129" s="2660"/>
      <c r="AJ129" s="2660"/>
      <c r="AK129" s="2660"/>
      <c r="AL129" s="2660"/>
      <c r="AM129" s="2660"/>
      <c r="AN129" s="2660"/>
      <c r="AO129" s="1632">
        <v>43539</v>
      </c>
      <c r="AP129" s="1632">
        <v>43728</v>
      </c>
      <c r="AQ129" s="2663"/>
    </row>
    <row r="130" spans="1:43" s="477" customFormat="1" ht="27" customHeight="1" x14ac:dyDescent="0.2">
      <c r="A130" s="2792"/>
      <c r="B130" s="2792"/>
      <c r="C130" s="2792"/>
      <c r="D130" s="1113">
        <v>27</v>
      </c>
      <c r="E130" s="2045" t="s">
        <v>518</v>
      </c>
      <c r="F130" s="2045"/>
      <c r="G130" s="2045"/>
      <c r="H130" s="2045"/>
      <c r="I130" s="2045"/>
      <c r="J130" s="2045"/>
      <c r="K130" s="2045"/>
      <c r="L130" s="2045"/>
      <c r="M130" s="2045"/>
      <c r="N130" s="2045"/>
      <c r="O130" s="2045"/>
      <c r="P130" s="2045"/>
      <c r="Q130" s="2045"/>
      <c r="R130" s="2045"/>
      <c r="S130" s="2045"/>
      <c r="T130" s="2045"/>
      <c r="U130" s="2045"/>
      <c r="V130" s="2045"/>
      <c r="W130" s="2045"/>
      <c r="X130" s="2045"/>
      <c r="Y130" s="2045"/>
      <c r="Z130" s="2045"/>
      <c r="AA130" s="2045"/>
      <c r="AB130" s="2045"/>
      <c r="AC130" s="2045"/>
      <c r="AD130" s="2045"/>
      <c r="AE130" s="2045"/>
      <c r="AF130" s="2045"/>
      <c r="AG130" s="2045"/>
      <c r="AH130" s="2045"/>
      <c r="AI130" s="2045"/>
      <c r="AJ130" s="2045"/>
      <c r="AK130" s="2045"/>
      <c r="AL130" s="2045"/>
      <c r="AM130" s="2045"/>
      <c r="AN130" s="2045"/>
      <c r="AO130" s="2045"/>
      <c r="AP130" s="2045"/>
      <c r="AQ130" s="2045"/>
    </row>
    <row r="131" spans="1:43" s="485" customFormat="1" ht="15" x14ac:dyDescent="0.2">
      <c r="A131" s="2792"/>
      <c r="B131" s="2792"/>
      <c r="C131" s="2792"/>
      <c r="D131" s="2775"/>
      <c r="E131" s="2775"/>
      <c r="F131" s="2775"/>
      <c r="G131" s="1616">
        <v>86</v>
      </c>
      <c r="H131" s="1354" t="s">
        <v>546</v>
      </c>
      <c r="I131" s="1354"/>
      <c r="J131" s="1641"/>
      <c r="K131" s="1642"/>
      <c r="L131" s="1643"/>
      <c r="M131" s="1440"/>
      <c r="N131" s="1430"/>
      <c r="O131" s="1436"/>
      <c r="P131" s="1356"/>
      <c r="Q131" s="1644"/>
      <c r="R131" s="1645"/>
      <c r="S131" s="2168"/>
      <c r="T131" s="2168"/>
      <c r="U131" s="2168"/>
      <c r="V131" s="1646"/>
      <c r="W131" s="1359"/>
      <c r="X131" s="1359"/>
      <c r="Y131" s="1359"/>
      <c r="Z131" s="1359"/>
      <c r="AA131" s="1359"/>
      <c r="AB131" s="1359"/>
      <c r="AC131" s="1359"/>
      <c r="AD131" s="1359"/>
      <c r="AE131" s="1359"/>
      <c r="AF131" s="1359"/>
      <c r="AG131" s="1359"/>
      <c r="AH131" s="1359"/>
      <c r="AI131" s="1359"/>
      <c r="AJ131" s="1359"/>
      <c r="AK131" s="1359"/>
      <c r="AL131" s="1359"/>
      <c r="AM131" s="1359"/>
      <c r="AN131" s="1359"/>
      <c r="AO131" s="1359"/>
      <c r="AP131" s="1359"/>
      <c r="AQ131" s="1655"/>
    </row>
    <row r="132" spans="1:43" s="477" customFormat="1" ht="45.75" customHeight="1" x14ac:dyDescent="0.2">
      <c r="A132" s="2792"/>
      <c r="B132" s="2792"/>
      <c r="C132" s="2792"/>
      <c r="D132" s="2775"/>
      <c r="E132" s="2775"/>
      <c r="F132" s="2775"/>
      <c r="G132" s="485"/>
      <c r="H132" s="1626"/>
      <c r="I132" s="1627"/>
      <c r="J132" s="2664">
        <v>255</v>
      </c>
      <c r="K132" s="2665" t="s">
        <v>547</v>
      </c>
      <c r="L132" s="2665" t="s">
        <v>548</v>
      </c>
      <c r="M132" s="2664">
        <v>12</v>
      </c>
      <c r="N132" s="2698" t="s">
        <v>2121</v>
      </c>
      <c r="O132" s="2693" t="s">
        <v>549</v>
      </c>
      <c r="P132" s="2694" t="s">
        <v>550</v>
      </c>
      <c r="Q132" s="2664">
        <v>100</v>
      </c>
      <c r="R132" s="2661">
        <f>SUM(V132:V135)</f>
        <v>99372400</v>
      </c>
      <c r="S132" s="2662" t="s">
        <v>551</v>
      </c>
      <c r="T132" s="2662" t="s">
        <v>552</v>
      </c>
      <c r="U132" s="2176" t="s">
        <v>553</v>
      </c>
      <c r="V132" s="1849">
        <v>40000000</v>
      </c>
      <c r="W132" s="1860" t="s">
        <v>526</v>
      </c>
      <c r="X132" s="1870" t="s">
        <v>91</v>
      </c>
      <c r="Y132" s="2659">
        <v>2138</v>
      </c>
      <c r="Z132" s="2659">
        <v>2062</v>
      </c>
      <c r="AA132" s="2659"/>
      <c r="AB132" s="2659"/>
      <c r="AC132" s="2659">
        <v>4200</v>
      </c>
      <c r="AD132" s="2659"/>
      <c r="AE132" s="2659"/>
      <c r="AF132" s="2659"/>
      <c r="AG132" s="2659"/>
      <c r="AH132" s="2659"/>
      <c r="AI132" s="2659"/>
      <c r="AJ132" s="2659"/>
      <c r="AK132" s="2659"/>
      <c r="AL132" s="2659"/>
      <c r="AM132" s="2659"/>
      <c r="AN132" s="2659">
        <f>+Y132+Z132</f>
        <v>4200</v>
      </c>
      <c r="AO132" s="1647">
        <v>43480</v>
      </c>
      <c r="AP132" s="1647">
        <v>43646</v>
      </c>
      <c r="AQ132" s="2643" t="s">
        <v>2080</v>
      </c>
    </row>
    <row r="133" spans="1:43" s="477" customFormat="1" ht="33" customHeight="1" x14ac:dyDescent="0.2">
      <c r="A133" s="2792"/>
      <c r="B133" s="2792"/>
      <c r="C133" s="2792"/>
      <c r="D133" s="2775"/>
      <c r="E133" s="2775"/>
      <c r="F133" s="2775"/>
      <c r="G133" s="485"/>
      <c r="H133" s="1633"/>
      <c r="I133" s="1634"/>
      <c r="J133" s="2664"/>
      <c r="K133" s="2665"/>
      <c r="L133" s="2665"/>
      <c r="M133" s="2664"/>
      <c r="N133" s="2698"/>
      <c r="O133" s="2693"/>
      <c r="P133" s="2694"/>
      <c r="Q133" s="2664"/>
      <c r="R133" s="2661"/>
      <c r="S133" s="2662"/>
      <c r="T133" s="2662"/>
      <c r="U133" s="2177" t="s">
        <v>2122</v>
      </c>
      <c r="V133" s="1849">
        <v>18372400</v>
      </c>
      <c r="W133" s="1946" t="s">
        <v>2262</v>
      </c>
      <c r="X133" s="2063" t="s">
        <v>2263</v>
      </c>
      <c r="Y133" s="2660"/>
      <c r="Z133" s="2660"/>
      <c r="AA133" s="2660"/>
      <c r="AB133" s="2660"/>
      <c r="AC133" s="2660"/>
      <c r="AD133" s="2660"/>
      <c r="AE133" s="2660"/>
      <c r="AF133" s="2660"/>
      <c r="AG133" s="2660"/>
      <c r="AH133" s="2660"/>
      <c r="AI133" s="2660"/>
      <c r="AJ133" s="2660"/>
      <c r="AK133" s="2660"/>
      <c r="AL133" s="2660"/>
      <c r="AM133" s="2660"/>
      <c r="AN133" s="2660"/>
      <c r="AO133" s="1632">
        <v>43784</v>
      </c>
      <c r="AP133" s="1632">
        <v>43814</v>
      </c>
      <c r="AQ133" s="2644"/>
    </row>
    <row r="134" spans="1:43" s="477" customFormat="1" ht="40.5" customHeight="1" x14ac:dyDescent="0.2">
      <c r="A134" s="2792"/>
      <c r="B134" s="2792"/>
      <c r="C134" s="2792"/>
      <c r="D134" s="2775"/>
      <c r="E134" s="2775"/>
      <c r="F134" s="2775"/>
      <c r="G134" s="485"/>
      <c r="H134" s="1633"/>
      <c r="I134" s="1634"/>
      <c r="J134" s="2664"/>
      <c r="K134" s="2665"/>
      <c r="L134" s="2665"/>
      <c r="M134" s="2664"/>
      <c r="N134" s="2698"/>
      <c r="O134" s="2693"/>
      <c r="P134" s="2694"/>
      <c r="Q134" s="2664"/>
      <c r="R134" s="2661"/>
      <c r="S134" s="2662"/>
      <c r="T134" s="2662"/>
      <c r="U134" s="2176" t="s">
        <v>2123</v>
      </c>
      <c r="V134" s="1849">
        <v>5000000</v>
      </c>
      <c r="W134" s="1946" t="s">
        <v>2262</v>
      </c>
      <c r="X134" s="2063" t="s">
        <v>2263</v>
      </c>
      <c r="Y134" s="2660"/>
      <c r="Z134" s="2660"/>
      <c r="AA134" s="2660"/>
      <c r="AB134" s="2660"/>
      <c r="AC134" s="2660"/>
      <c r="AD134" s="2660"/>
      <c r="AE134" s="2660"/>
      <c r="AF134" s="2660"/>
      <c r="AG134" s="2660"/>
      <c r="AH134" s="2660"/>
      <c r="AI134" s="2660"/>
      <c r="AJ134" s="2660"/>
      <c r="AK134" s="2660"/>
      <c r="AL134" s="2660"/>
      <c r="AM134" s="2660"/>
      <c r="AN134" s="2660"/>
      <c r="AO134" s="1632">
        <v>43646</v>
      </c>
      <c r="AP134" s="1632">
        <v>43784</v>
      </c>
      <c r="AQ134" s="2644"/>
    </row>
    <row r="135" spans="1:43" s="477" customFormat="1" ht="50.25" customHeight="1" x14ac:dyDescent="0.2">
      <c r="A135" s="2792"/>
      <c r="B135" s="2792"/>
      <c r="C135" s="2792"/>
      <c r="D135" s="2775"/>
      <c r="E135" s="2775"/>
      <c r="F135" s="2775"/>
      <c r="G135" s="485"/>
      <c r="H135" s="1633"/>
      <c r="I135" s="1634"/>
      <c r="J135" s="2664"/>
      <c r="K135" s="2665"/>
      <c r="L135" s="2665"/>
      <c r="M135" s="2664"/>
      <c r="N135" s="2698"/>
      <c r="O135" s="2693"/>
      <c r="P135" s="2694"/>
      <c r="Q135" s="2664"/>
      <c r="R135" s="2661"/>
      <c r="S135" s="2662"/>
      <c r="T135" s="2662"/>
      <c r="U135" s="2164" t="s">
        <v>554</v>
      </c>
      <c r="V135" s="1849">
        <v>36000000</v>
      </c>
      <c r="W135" s="1947" t="s">
        <v>2262</v>
      </c>
      <c r="X135" s="2066" t="s">
        <v>2263</v>
      </c>
      <c r="Y135" s="2660"/>
      <c r="Z135" s="2660"/>
      <c r="AA135" s="2660"/>
      <c r="AB135" s="2660"/>
      <c r="AC135" s="2660"/>
      <c r="AD135" s="2660"/>
      <c r="AE135" s="2660"/>
      <c r="AF135" s="2660"/>
      <c r="AG135" s="2660"/>
      <c r="AH135" s="2660"/>
      <c r="AI135" s="2660"/>
      <c r="AJ135" s="2660"/>
      <c r="AK135" s="2660"/>
      <c r="AL135" s="2660"/>
      <c r="AM135" s="2660"/>
      <c r="AN135" s="2660"/>
      <c r="AO135" s="1632">
        <v>43539</v>
      </c>
      <c r="AP135" s="1632">
        <v>43758</v>
      </c>
      <c r="AQ135" s="2644"/>
    </row>
    <row r="136" spans="1:43" s="1112" customFormat="1" ht="15" x14ac:dyDescent="0.2">
      <c r="A136" s="2792"/>
      <c r="B136" s="2792"/>
      <c r="C136" s="2792"/>
      <c r="D136" s="2775"/>
      <c r="E136" s="2775"/>
      <c r="F136" s="2775"/>
      <c r="G136" s="1447"/>
      <c r="H136" s="1447"/>
      <c r="I136" s="1447"/>
      <c r="J136" s="1448"/>
      <c r="K136" s="1671"/>
      <c r="L136" s="1672"/>
      <c r="M136" s="1673"/>
      <c r="N136" s="1407"/>
      <c r="O136" s="1408"/>
      <c r="P136" s="1596"/>
      <c r="Q136" s="1674"/>
      <c r="R136" s="1675"/>
      <c r="S136" s="2178"/>
      <c r="T136" s="2178"/>
      <c r="U136" s="2178"/>
      <c r="V136" s="1676"/>
      <c r="W136" s="1599"/>
      <c r="X136" s="1599"/>
      <c r="Y136" s="1599"/>
      <c r="Z136" s="1599"/>
      <c r="AA136" s="1599"/>
      <c r="AB136" s="1599"/>
      <c r="AC136" s="1599"/>
      <c r="AD136" s="1599"/>
      <c r="AE136" s="1599"/>
      <c r="AF136" s="1599"/>
      <c r="AG136" s="1599"/>
      <c r="AH136" s="1599"/>
      <c r="AI136" s="1599"/>
      <c r="AJ136" s="1599"/>
      <c r="AK136" s="1599"/>
      <c r="AL136" s="1599"/>
      <c r="AM136" s="1599"/>
      <c r="AN136" s="1599"/>
      <c r="AO136" s="1599"/>
      <c r="AP136" s="1599"/>
      <c r="AQ136" s="1677"/>
    </row>
    <row r="137" spans="1:43" s="485" customFormat="1" ht="15" x14ac:dyDescent="0.2">
      <c r="A137" s="2792"/>
      <c r="B137" s="2792"/>
      <c r="C137" s="2792"/>
      <c r="D137" s="2775"/>
      <c r="E137" s="2775"/>
      <c r="F137" s="2775"/>
      <c r="G137" s="1604"/>
      <c r="H137" s="1604"/>
      <c r="I137" s="1604"/>
      <c r="J137" s="1605"/>
      <c r="K137" s="1606"/>
      <c r="L137" s="1607"/>
      <c r="M137" s="1604"/>
      <c r="N137" s="1608"/>
      <c r="O137" s="1605"/>
      <c r="P137" s="1607"/>
      <c r="Q137" s="1609"/>
      <c r="R137" s="1610"/>
      <c r="S137" s="2179"/>
      <c r="T137" s="2179"/>
      <c r="U137" s="2179"/>
      <c r="V137" s="1611"/>
      <c r="W137" s="1611"/>
      <c r="X137" s="1611"/>
      <c r="Y137" s="1611"/>
      <c r="Z137" s="1611"/>
      <c r="AA137" s="1611"/>
      <c r="AB137" s="1611"/>
      <c r="AC137" s="1611"/>
      <c r="AD137" s="1611"/>
      <c r="AE137" s="1611"/>
      <c r="AF137" s="1611"/>
      <c r="AG137" s="1611"/>
      <c r="AH137" s="1611"/>
      <c r="AI137" s="1611"/>
      <c r="AJ137" s="1611"/>
      <c r="AK137" s="1611"/>
      <c r="AL137" s="1611"/>
      <c r="AM137" s="1607"/>
      <c r="AN137" s="1607"/>
      <c r="AO137" s="1607"/>
      <c r="AP137" s="1607"/>
      <c r="AQ137" s="1614"/>
    </row>
    <row r="138" spans="1:43" s="485" customFormat="1" ht="15" x14ac:dyDescent="0.2">
      <c r="A138" s="2792"/>
      <c r="B138" s="2792"/>
      <c r="C138" s="2792"/>
      <c r="D138" s="2775"/>
      <c r="E138" s="2775"/>
      <c r="F138" s="2775"/>
      <c r="G138" s="1678">
        <v>84</v>
      </c>
      <c r="H138" s="1354" t="s">
        <v>555</v>
      </c>
      <c r="I138" s="1354"/>
      <c r="J138" s="1436"/>
      <c r="K138" s="1679"/>
      <c r="L138" s="1356"/>
      <c r="M138" s="1354"/>
      <c r="N138" s="1430"/>
      <c r="O138" s="1436"/>
      <c r="P138" s="1356"/>
      <c r="Q138" s="1680"/>
      <c r="R138" s="1358"/>
      <c r="S138" s="2180"/>
      <c r="T138" s="2180"/>
      <c r="U138" s="2180"/>
      <c r="V138" s="1359"/>
      <c r="W138" s="1359"/>
      <c r="X138" s="1359"/>
      <c r="Y138" s="1359"/>
      <c r="Z138" s="1359"/>
      <c r="AA138" s="1359"/>
      <c r="AB138" s="1359"/>
      <c r="AC138" s="1359"/>
      <c r="AD138" s="1359"/>
      <c r="AE138" s="1359"/>
      <c r="AF138" s="1359"/>
      <c r="AG138" s="1359"/>
      <c r="AH138" s="1359"/>
      <c r="AI138" s="1359"/>
      <c r="AJ138" s="1359"/>
      <c r="AK138" s="1359"/>
      <c r="AL138" s="1359"/>
      <c r="AM138" s="1359"/>
      <c r="AN138" s="1359"/>
      <c r="AO138" s="1359"/>
      <c r="AP138" s="1359"/>
      <c r="AQ138" s="1655"/>
    </row>
    <row r="139" spans="1:43" s="477" customFormat="1" ht="52.5" customHeight="1" x14ac:dyDescent="0.25">
      <c r="A139" s="2792"/>
      <c r="B139" s="2792"/>
      <c r="C139" s="2792"/>
      <c r="D139" s="2775"/>
      <c r="E139" s="2775"/>
      <c r="F139" s="2775"/>
      <c r="G139" s="2042"/>
      <c r="H139" s="1681"/>
      <c r="I139" s="1657"/>
      <c r="J139" s="2776">
        <v>247</v>
      </c>
      <c r="K139" s="2647" t="s">
        <v>556</v>
      </c>
      <c r="L139" s="2647" t="s">
        <v>557</v>
      </c>
      <c r="M139" s="2649">
        <v>1</v>
      </c>
      <c r="N139" s="2777" t="s">
        <v>558</v>
      </c>
      <c r="O139" s="2693" t="s">
        <v>559</v>
      </c>
      <c r="P139" s="2647" t="s">
        <v>560</v>
      </c>
      <c r="Q139" s="2649">
        <v>100</v>
      </c>
      <c r="R139" s="2651">
        <f>SUM(V139:V143)</f>
        <v>49687000</v>
      </c>
      <c r="S139" s="2653" t="s">
        <v>561</v>
      </c>
      <c r="T139" s="2655" t="s">
        <v>562</v>
      </c>
      <c r="U139" s="2167" t="s">
        <v>563</v>
      </c>
      <c r="V139" s="1849">
        <v>40387000</v>
      </c>
      <c r="W139" s="1945">
        <v>20</v>
      </c>
      <c r="X139" s="2063" t="s">
        <v>91</v>
      </c>
      <c r="Y139" s="2657">
        <v>357</v>
      </c>
      <c r="Z139" s="2657">
        <v>343</v>
      </c>
      <c r="AA139" s="2641"/>
      <c r="AB139" s="2641"/>
      <c r="AC139" s="2641">
        <v>700</v>
      </c>
      <c r="AD139" s="2641"/>
      <c r="AE139" s="2641"/>
      <c r="AF139" s="2641"/>
      <c r="AG139" s="2641"/>
      <c r="AH139" s="2641"/>
      <c r="AI139" s="2641"/>
      <c r="AJ139" s="2641"/>
      <c r="AK139" s="2641"/>
      <c r="AL139" s="2641"/>
      <c r="AM139" s="2641"/>
      <c r="AN139" s="2641">
        <v>700</v>
      </c>
      <c r="AO139" s="1647">
        <v>43480</v>
      </c>
      <c r="AP139" s="1647">
        <v>43281</v>
      </c>
      <c r="AQ139" s="2643" t="s">
        <v>2080</v>
      </c>
    </row>
    <row r="140" spans="1:43" s="477" customFormat="1" ht="33" customHeight="1" x14ac:dyDescent="0.25">
      <c r="A140" s="2792"/>
      <c r="B140" s="2792"/>
      <c r="C140" s="2792"/>
      <c r="D140" s="2775"/>
      <c r="E140" s="2775"/>
      <c r="F140" s="2775"/>
      <c r="G140" s="1659"/>
      <c r="H140" s="1682"/>
      <c r="I140" s="1659"/>
      <c r="J140" s="2776"/>
      <c r="K140" s="2647"/>
      <c r="L140" s="2647"/>
      <c r="M140" s="2649"/>
      <c r="N140" s="2777"/>
      <c r="O140" s="2693"/>
      <c r="P140" s="2647"/>
      <c r="Q140" s="2649"/>
      <c r="R140" s="2651"/>
      <c r="S140" s="2653"/>
      <c r="T140" s="2655"/>
      <c r="U140" s="2166" t="s">
        <v>564</v>
      </c>
      <c r="V140" s="1849">
        <v>3300000</v>
      </c>
      <c r="W140" s="1943">
        <v>20</v>
      </c>
      <c r="X140" s="2063" t="s">
        <v>91</v>
      </c>
      <c r="Y140" s="2658"/>
      <c r="Z140" s="2658"/>
      <c r="AA140" s="2642"/>
      <c r="AB140" s="2642"/>
      <c r="AC140" s="2642"/>
      <c r="AD140" s="2642"/>
      <c r="AE140" s="2642"/>
      <c r="AF140" s="2642"/>
      <c r="AG140" s="2642"/>
      <c r="AH140" s="2642"/>
      <c r="AI140" s="2642"/>
      <c r="AJ140" s="2642"/>
      <c r="AK140" s="2642"/>
      <c r="AL140" s="2642"/>
      <c r="AM140" s="2642"/>
      <c r="AN140" s="2642"/>
      <c r="AO140" s="1632">
        <v>43539</v>
      </c>
      <c r="AP140" s="1632">
        <v>43697</v>
      </c>
      <c r="AQ140" s="2644"/>
    </row>
    <row r="141" spans="1:43" s="477" customFormat="1" ht="66" customHeight="1" x14ac:dyDescent="0.25">
      <c r="A141" s="2792"/>
      <c r="B141" s="2792"/>
      <c r="C141" s="2792"/>
      <c r="D141" s="2775"/>
      <c r="E141" s="2775"/>
      <c r="F141" s="2775"/>
      <c r="G141" s="1659"/>
      <c r="H141" s="1682"/>
      <c r="I141" s="1659"/>
      <c r="J141" s="2776"/>
      <c r="K141" s="2647"/>
      <c r="L141" s="2647"/>
      <c r="M141" s="2649"/>
      <c r="N141" s="2777"/>
      <c r="O141" s="2693"/>
      <c r="P141" s="2647"/>
      <c r="Q141" s="2649"/>
      <c r="R141" s="2651"/>
      <c r="S141" s="2653"/>
      <c r="T141" s="2655"/>
      <c r="U141" s="2166" t="s">
        <v>2124</v>
      </c>
      <c r="V141" s="1849">
        <v>3000000</v>
      </c>
      <c r="W141" s="1943">
        <v>20</v>
      </c>
      <c r="X141" s="2063" t="s">
        <v>91</v>
      </c>
      <c r="Y141" s="2658"/>
      <c r="Z141" s="2658"/>
      <c r="AA141" s="2642"/>
      <c r="AB141" s="2642"/>
      <c r="AC141" s="2642"/>
      <c r="AD141" s="2642"/>
      <c r="AE141" s="2642"/>
      <c r="AF141" s="2642"/>
      <c r="AG141" s="2642"/>
      <c r="AH141" s="2642"/>
      <c r="AI141" s="2642"/>
      <c r="AJ141" s="2642"/>
      <c r="AK141" s="2642"/>
      <c r="AL141" s="2642"/>
      <c r="AM141" s="2642"/>
      <c r="AN141" s="2642"/>
      <c r="AO141" s="1632">
        <v>43539</v>
      </c>
      <c r="AP141" s="1632">
        <v>43690</v>
      </c>
      <c r="AQ141" s="2644"/>
    </row>
    <row r="142" spans="1:43" s="477" customFormat="1" ht="78.75" customHeight="1" x14ac:dyDescent="0.25">
      <c r="A142" s="2792"/>
      <c r="B142" s="2792"/>
      <c r="C142" s="2792"/>
      <c r="D142" s="2775"/>
      <c r="E142" s="2775"/>
      <c r="F142" s="2775"/>
      <c r="G142" s="1659"/>
      <c r="H142" s="1682"/>
      <c r="I142" s="1659"/>
      <c r="J142" s="2776"/>
      <c r="K142" s="2647"/>
      <c r="L142" s="2647"/>
      <c r="M142" s="2649"/>
      <c r="N142" s="2777"/>
      <c r="O142" s="2693"/>
      <c r="P142" s="2647"/>
      <c r="Q142" s="2649"/>
      <c r="R142" s="2651"/>
      <c r="S142" s="2653"/>
      <c r="T142" s="2655"/>
      <c r="U142" s="2166" t="s">
        <v>565</v>
      </c>
      <c r="V142" s="1849">
        <v>2000000</v>
      </c>
      <c r="W142" s="1943">
        <v>20</v>
      </c>
      <c r="X142" s="2063" t="s">
        <v>91</v>
      </c>
      <c r="Y142" s="2658"/>
      <c r="Z142" s="2658"/>
      <c r="AA142" s="2642"/>
      <c r="AB142" s="2642"/>
      <c r="AC142" s="2642"/>
      <c r="AD142" s="2642"/>
      <c r="AE142" s="2642"/>
      <c r="AF142" s="2642"/>
      <c r="AG142" s="2642"/>
      <c r="AH142" s="2642"/>
      <c r="AI142" s="2642"/>
      <c r="AJ142" s="2642"/>
      <c r="AK142" s="2642"/>
      <c r="AL142" s="2642"/>
      <c r="AM142" s="2642"/>
      <c r="AN142" s="2642"/>
      <c r="AO142" s="1632">
        <v>43539</v>
      </c>
      <c r="AP142" s="1637">
        <v>43688</v>
      </c>
      <c r="AQ142" s="2644"/>
    </row>
    <row r="143" spans="1:43" s="477" customFormat="1" ht="30.75" customHeight="1" x14ac:dyDescent="0.25">
      <c r="A143" s="2792"/>
      <c r="B143" s="2792"/>
      <c r="C143" s="2792"/>
      <c r="D143" s="2775"/>
      <c r="E143" s="2775"/>
      <c r="F143" s="2775"/>
      <c r="G143" s="1663"/>
      <c r="H143" s="1683"/>
      <c r="I143" s="1663"/>
      <c r="J143" s="2678"/>
      <c r="K143" s="2648"/>
      <c r="L143" s="2648"/>
      <c r="M143" s="2650"/>
      <c r="N143" s="2778"/>
      <c r="O143" s="2779"/>
      <c r="P143" s="2648"/>
      <c r="Q143" s="2650"/>
      <c r="R143" s="2652"/>
      <c r="S143" s="2654"/>
      <c r="T143" s="2656"/>
      <c r="U143" s="2167" t="s">
        <v>566</v>
      </c>
      <c r="V143" s="1849">
        <v>1000000</v>
      </c>
      <c r="W143" s="1848">
        <v>20</v>
      </c>
      <c r="X143" s="2063" t="s">
        <v>91</v>
      </c>
      <c r="Y143" s="2658"/>
      <c r="Z143" s="2658"/>
      <c r="AA143" s="2642"/>
      <c r="AB143" s="2642"/>
      <c r="AC143" s="2642"/>
      <c r="AD143" s="2642"/>
      <c r="AE143" s="2642"/>
      <c r="AF143" s="2642"/>
      <c r="AG143" s="2642"/>
      <c r="AH143" s="2642"/>
      <c r="AI143" s="2642"/>
      <c r="AJ143" s="2642"/>
      <c r="AK143" s="2642"/>
      <c r="AL143" s="2642"/>
      <c r="AM143" s="2642"/>
      <c r="AN143" s="2642"/>
      <c r="AO143" s="1632">
        <v>43539</v>
      </c>
      <c r="AP143" s="1632">
        <v>43666</v>
      </c>
      <c r="AQ143" s="2644"/>
    </row>
    <row r="144" spans="1:43" s="1197" customFormat="1" ht="42" customHeight="1" x14ac:dyDescent="0.25">
      <c r="A144" s="2148" t="s">
        <v>2352</v>
      </c>
      <c r="B144" s="2064"/>
      <c r="C144" s="2064"/>
      <c r="D144" s="2149"/>
      <c r="E144" s="2149"/>
      <c r="F144" s="2149"/>
      <c r="G144" s="2150"/>
      <c r="H144" s="2150"/>
      <c r="I144" s="2150"/>
      <c r="J144" s="2151"/>
      <c r="K144" s="2152"/>
      <c r="L144" s="2152"/>
      <c r="M144" s="2153"/>
      <c r="N144" s="2154"/>
      <c r="O144" s="2155"/>
      <c r="P144" s="2152"/>
      <c r="Q144" s="2153"/>
      <c r="R144" s="2156">
        <f>SUM(R13:R143)</f>
        <v>4650714048</v>
      </c>
      <c r="S144" s="2152"/>
      <c r="T144" s="2152"/>
      <c r="U144" s="2157"/>
      <c r="V144" s="2156">
        <f>SUM(V13:V143)</f>
        <v>4650714048</v>
      </c>
      <c r="W144" s="2158"/>
      <c r="X144" s="2153"/>
      <c r="Y144" s="2159"/>
      <c r="Z144" s="2159"/>
      <c r="AA144" s="2160"/>
      <c r="AB144" s="2160"/>
      <c r="AC144" s="2160"/>
      <c r="AD144" s="2160"/>
      <c r="AE144" s="2160"/>
      <c r="AF144" s="2160"/>
      <c r="AG144" s="2160"/>
      <c r="AH144" s="2160"/>
      <c r="AI144" s="2160"/>
      <c r="AJ144" s="2160"/>
      <c r="AK144" s="2160"/>
      <c r="AL144" s="2160"/>
      <c r="AM144" s="2160"/>
      <c r="AN144" s="2160"/>
      <c r="AO144" s="2161"/>
      <c r="AP144" s="2161"/>
      <c r="AQ144" s="2162"/>
    </row>
    <row r="146" spans="18:18" ht="27" customHeight="1" x14ac:dyDescent="0.25">
      <c r="R146" s="32" t="s">
        <v>567</v>
      </c>
    </row>
    <row r="147" spans="18:18" ht="27" customHeight="1" x14ac:dyDescent="0.25">
      <c r="R147" s="33" t="s">
        <v>568</v>
      </c>
    </row>
  </sheetData>
  <mergeCells count="419">
    <mergeCell ref="D109:D129"/>
    <mergeCell ref="E109:E129"/>
    <mergeCell ref="F109:F129"/>
    <mergeCell ref="AE44:AE64"/>
    <mergeCell ref="AF44:AF64"/>
    <mergeCell ref="AG44:AG64"/>
    <mergeCell ref="AH44:AH64"/>
    <mergeCell ref="AI44:AI64"/>
    <mergeCell ref="AJ44:AJ64"/>
    <mergeCell ref="J110:J117"/>
    <mergeCell ref="K110:K117"/>
    <mergeCell ref="L110:L117"/>
    <mergeCell ref="M110:M117"/>
    <mergeCell ref="N110:N129"/>
    <mergeCell ref="O110:O129"/>
    <mergeCell ref="P110:P129"/>
    <mergeCell ref="J126:J129"/>
    <mergeCell ref="K126:K129"/>
    <mergeCell ref="L126:L129"/>
    <mergeCell ref="M126:M129"/>
    <mergeCell ref="Q110:Q117"/>
    <mergeCell ref="R110:R117"/>
    <mergeCell ref="S110:S129"/>
    <mergeCell ref="T110:T129"/>
    <mergeCell ref="Q126:Q129"/>
    <mergeCell ref="R126:R129"/>
    <mergeCell ref="AB110:AB129"/>
    <mergeCell ref="A32:A143"/>
    <mergeCell ref="B32:C143"/>
    <mergeCell ref="V8:V9"/>
    <mergeCell ref="W8:W9"/>
    <mergeCell ref="X8:X9"/>
    <mergeCell ref="Y8:Z8"/>
    <mergeCell ref="P8:P9"/>
    <mergeCell ref="Q8:Q9"/>
    <mergeCell ref="R8:R9"/>
    <mergeCell ref="S8:S9"/>
    <mergeCell ref="T8:T9"/>
    <mergeCell ref="U8:U9"/>
    <mergeCell ref="J8:J9"/>
    <mergeCell ref="K8:K9"/>
    <mergeCell ref="M52:M53"/>
    <mergeCell ref="Q52:Q53"/>
    <mergeCell ref="R52:R53"/>
    <mergeCell ref="L8:L9"/>
    <mergeCell ref="M8:M9"/>
    <mergeCell ref="N8:N9"/>
    <mergeCell ref="O8:O9"/>
    <mergeCell ref="AL66:AL74"/>
    <mergeCell ref="AM66:AM74"/>
    <mergeCell ref="AA76:AA84"/>
    <mergeCell ref="AB76:AB84"/>
    <mergeCell ref="D12:F41"/>
    <mergeCell ref="N13:N16"/>
    <mergeCell ref="O13:O32"/>
    <mergeCell ref="A1:AO4"/>
    <mergeCell ref="A5:M6"/>
    <mergeCell ref="N5:AQ5"/>
    <mergeCell ref="Y6:AM6"/>
    <mergeCell ref="A8:A9"/>
    <mergeCell ref="B8:C9"/>
    <mergeCell ref="D8:D9"/>
    <mergeCell ref="E8:F9"/>
    <mergeCell ref="G8:G9"/>
    <mergeCell ref="H8:I9"/>
    <mergeCell ref="AK8:AM8"/>
    <mergeCell ref="AN8:AN9"/>
    <mergeCell ref="AO8:AO9"/>
    <mergeCell ref="AP8:AP9"/>
    <mergeCell ref="AQ8:AQ9"/>
    <mergeCell ref="AA8:AD8"/>
    <mergeCell ref="AE8:AJ8"/>
    <mergeCell ref="AD87:AD102"/>
    <mergeCell ref="AE87:AE102"/>
    <mergeCell ref="AF87:AF102"/>
    <mergeCell ref="AG87:AG102"/>
    <mergeCell ref="AK87:AK102"/>
    <mergeCell ref="AL87:AL102"/>
    <mergeCell ref="AM87:AM102"/>
    <mergeCell ref="R66:R67"/>
    <mergeCell ref="S66:S74"/>
    <mergeCell ref="T66:T74"/>
    <mergeCell ref="Y66:Y74"/>
    <mergeCell ref="Z66:Z74"/>
    <mergeCell ref="AA66:AA74"/>
    <mergeCell ref="AB66:AB74"/>
    <mergeCell ref="AC66:AC74"/>
    <mergeCell ref="AD66:AD74"/>
    <mergeCell ref="AE66:AE74"/>
    <mergeCell ref="AF66:AF74"/>
    <mergeCell ref="AG66:AG74"/>
    <mergeCell ref="AH66:AH74"/>
    <mergeCell ref="AB87:AB102"/>
    <mergeCell ref="AI66:AI74"/>
    <mergeCell ref="AJ66:AJ74"/>
    <mergeCell ref="AK66:AK74"/>
    <mergeCell ref="AL139:AL143"/>
    <mergeCell ref="D131:F143"/>
    <mergeCell ref="J132:J135"/>
    <mergeCell ref="K132:K135"/>
    <mergeCell ref="L132:L135"/>
    <mergeCell ref="M132:M135"/>
    <mergeCell ref="N132:N135"/>
    <mergeCell ref="O132:O135"/>
    <mergeCell ref="P132:P135"/>
    <mergeCell ref="Q132:Q135"/>
    <mergeCell ref="J139:J143"/>
    <mergeCell ref="K139:K143"/>
    <mergeCell ref="L139:L143"/>
    <mergeCell ref="M139:M143"/>
    <mergeCell ref="N139:N143"/>
    <mergeCell ref="O139:O143"/>
    <mergeCell ref="AH132:AH135"/>
    <mergeCell ref="AI132:AI135"/>
    <mergeCell ref="AJ132:AJ135"/>
    <mergeCell ref="AK132:AK135"/>
    <mergeCell ref="AL132:AL135"/>
    <mergeCell ref="AE132:AE135"/>
    <mergeCell ref="AF132:AF135"/>
    <mergeCell ref="AK13:AK32"/>
    <mergeCell ref="P13:P32"/>
    <mergeCell ref="S13:S32"/>
    <mergeCell ref="T13:T32"/>
    <mergeCell ref="Y13:Y32"/>
    <mergeCell ref="Z13:Z32"/>
    <mergeCell ref="AA13:AA32"/>
    <mergeCell ref="Q31:Q32"/>
    <mergeCell ref="R31:R32"/>
    <mergeCell ref="AB13:AB32"/>
    <mergeCell ref="AC13:AC32"/>
    <mergeCell ref="AD13:AD32"/>
    <mergeCell ref="AE13:AE32"/>
    <mergeCell ref="AF13:AF32"/>
    <mergeCell ref="J34:J37"/>
    <mergeCell ref="K34:K37"/>
    <mergeCell ref="L34:L37"/>
    <mergeCell ref="M34:M37"/>
    <mergeCell ref="O34:O41"/>
    <mergeCell ref="P34:P41"/>
    <mergeCell ref="Q34:Q37"/>
    <mergeCell ref="R34:R37"/>
    <mergeCell ref="S34:S41"/>
    <mergeCell ref="AL13:AL32"/>
    <mergeCell ref="AM13:AM32"/>
    <mergeCell ref="AN13:AN32"/>
    <mergeCell ref="AQ13:AQ32"/>
    <mergeCell ref="J15:J16"/>
    <mergeCell ref="K15:K16"/>
    <mergeCell ref="L15:L16"/>
    <mergeCell ref="M15:M16"/>
    <mergeCell ref="Q15:Q16"/>
    <mergeCell ref="R15:R16"/>
    <mergeCell ref="J17:J30"/>
    <mergeCell ref="K17:K30"/>
    <mergeCell ref="L17:L30"/>
    <mergeCell ref="M17:M30"/>
    <mergeCell ref="Q17:Q30"/>
    <mergeCell ref="R17:R30"/>
    <mergeCell ref="J31:J32"/>
    <mergeCell ref="K31:K32"/>
    <mergeCell ref="L31:L32"/>
    <mergeCell ref="M31:M32"/>
    <mergeCell ref="AG13:AG32"/>
    <mergeCell ref="AH13:AH32"/>
    <mergeCell ref="AI13:AI32"/>
    <mergeCell ref="AJ13:AJ32"/>
    <mergeCell ref="AM34:AM41"/>
    <mergeCell ref="AN34:AN41"/>
    <mergeCell ref="AQ34:AQ41"/>
    <mergeCell ref="J38:J40"/>
    <mergeCell ref="K38:K40"/>
    <mergeCell ref="L38:L40"/>
    <mergeCell ref="M38:M40"/>
    <mergeCell ref="Q38:Q40"/>
    <mergeCell ref="R38:R40"/>
    <mergeCell ref="AB34:AB41"/>
    <mergeCell ref="AC34:AC41"/>
    <mergeCell ref="AD34:AD41"/>
    <mergeCell ref="AE34:AE41"/>
    <mergeCell ref="AF34:AF41"/>
    <mergeCell ref="AG34:AG41"/>
    <mergeCell ref="AH34:AH41"/>
    <mergeCell ref="AI34:AI41"/>
    <mergeCell ref="AJ34:AJ41"/>
    <mergeCell ref="AK34:AK41"/>
    <mergeCell ref="AL34:AL41"/>
    <mergeCell ref="T34:T41"/>
    <mergeCell ref="Y34:Y41"/>
    <mergeCell ref="Z34:Z41"/>
    <mergeCell ref="AA34:AA41"/>
    <mergeCell ref="D43:F84"/>
    <mergeCell ref="J44:J51"/>
    <mergeCell ref="K44:K51"/>
    <mergeCell ref="L44:L51"/>
    <mergeCell ref="M44:M51"/>
    <mergeCell ref="N44:N64"/>
    <mergeCell ref="O44:O64"/>
    <mergeCell ref="P44:P64"/>
    <mergeCell ref="Q44:Q51"/>
    <mergeCell ref="J66:J67"/>
    <mergeCell ref="K66:K67"/>
    <mergeCell ref="L66:L67"/>
    <mergeCell ref="M66:M67"/>
    <mergeCell ref="N66:N74"/>
    <mergeCell ref="O66:O74"/>
    <mergeCell ref="P66:P74"/>
    <mergeCell ref="Q66:Q67"/>
    <mergeCell ref="K72:K74"/>
    <mergeCell ref="L72:L74"/>
    <mergeCell ref="M72:M74"/>
    <mergeCell ref="Q72:Q74"/>
    <mergeCell ref="R72:R74"/>
    <mergeCell ref="AK44:AK64"/>
    <mergeCell ref="AL44:AL64"/>
    <mergeCell ref="AM44:AM64"/>
    <mergeCell ref="R60:R61"/>
    <mergeCell ref="K62:K64"/>
    <mergeCell ref="L62:L64"/>
    <mergeCell ref="M62:M64"/>
    <mergeCell ref="Q62:Q64"/>
    <mergeCell ref="R62:R64"/>
    <mergeCell ref="R44:R51"/>
    <mergeCell ref="S44:S64"/>
    <mergeCell ref="K52:K53"/>
    <mergeCell ref="L52:L53"/>
    <mergeCell ref="T44:T64"/>
    <mergeCell ref="Y44:Y64"/>
    <mergeCell ref="Z44:Z64"/>
    <mergeCell ref="AA44:AA64"/>
    <mergeCell ref="AB44:AB64"/>
    <mergeCell ref="AC44:AC64"/>
    <mergeCell ref="AN44:AN64"/>
    <mergeCell ref="AQ44:AQ64"/>
    <mergeCell ref="J54:J59"/>
    <mergeCell ref="K54:K59"/>
    <mergeCell ref="L54:L59"/>
    <mergeCell ref="M54:M59"/>
    <mergeCell ref="Q54:Q59"/>
    <mergeCell ref="R54:R59"/>
    <mergeCell ref="J60:J61"/>
    <mergeCell ref="K60:K61"/>
    <mergeCell ref="L60:L61"/>
    <mergeCell ref="M60:M61"/>
    <mergeCell ref="Q60:Q61"/>
    <mergeCell ref="J62:J64"/>
    <mergeCell ref="J52:J53"/>
    <mergeCell ref="AD44:AD64"/>
    <mergeCell ref="AN66:AN74"/>
    <mergeCell ref="AQ66:AQ74"/>
    <mergeCell ref="J68:J71"/>
    <mergeCell ref="K68:K71"/>
    <mergeCell ref="L68:L71"/>
    <mergeCell ref="M68:M71"/>
    <mergeCell ref="Q68:Q71"/>
    <mergeCell ref="R68:R71"/>
    <mergeCell ref="J76:J77"/>
    <mergeCell ref="K76:K77"/>
    <mergeCell ref="L76:L77"/>
    <mergeCell ref="M76:M77"/>
    <mergeCell ref="AC76:AC84"/>
    <mergeCell ref="AD76:AD84"/>
    <mergeCell ref="AN76:AN84"/>
    <mergeCell ref="AQ76:AQ84"/>
    <mergeCell ref="J78:J84"/>
    <mergeCell ref="K78:K84"/>
    <mergeCell ref="L78:L84"/>
    <mergeCell ref="M78:M84"/>
    <mergeCell ref="Q78:Q84"/>
    <mergeCell ref="R78:R84"/>
    <mergeCell ref="AE76:AE84"/>
    <mergeCell ref="J72:J74"/>
    <mergeCell ref="AF76:AF84"/>
    <mergeCell ref="AG76:AG84"/>
    <mergeCell ref="AH76:AH84"/>
    <mergeCell ref="AI76:AI84"/>
    <mergeCell ref="AJ76:AJ84"/>
    <mergeCell ref="AK76:AK84"/>
    <mergeCell ref="AL76:AL84"/>
    <mergeCell ref="AM76:AM84"/>
    <mergeCell ref="N76:N84"/>
    <mergeCell ref="O76:O84"/>
    <mergeCell ref="P76:P84"/>
    <mergeCell ref="Q76:Q77"/>
    <mergeCell ref="R76:R77"/>
    <mergeCell ref="S76:S84"/>
    <mergeCell ref="T76:T84"/>
    <mergeCell ref="Y76:Y84"/>
    <mergeCell ref="Z76:Z84"/>
    <mergeCell ref="D86:F107"/>
    <mergeCell ref="N87:N102"/>
    <mergeCell ref="O87:O102"/>
    <mergeCell ref="P87:P102"/>
    <mergeCell ref="S87:S102"/>
    <mergeCell ref="T87:T102"/>
    <mergeCell ref="Y87:Y102"/>
    <mergeCell ref="Z87:Z102"/>
    <mergeCell ref="AA87:AA102"/>
    <mergeCell ref="J104:J105"/>
    <mergeCell ref="K104:K105"/>
    <mergeCell ref="L104:L105"/>
    <mergeCell ref="M104:M105"/>
    <mergeCell ref="N104:N107"/>
    <mergeCell ref="O104:O107"/>
    <mergeCell ref="P104:P107"/>
    <mergeCell ref="Q104:Q105"/>
    <mergeCell ref="R104:R105"/>
    <mergeCell ref="S104:S107"/>
    <mergeCell ref="T104:T107"/>
    <mergeCell ref="Y104:Y107"/>
    <mergeCell ref="Z104:Z107"/>
    <mergeCell ref="AA104:AA107"/>
    <mergeCell ref="AN87:AN102"/>
    <mergeCell ref="AQ87:AQ102"/>
    <mergeCell ref="J88:J89"/>
    <mergeCell ref="K88:K89"/>
    <mergeCell ref="L88:L89"/>
    <mergeCell ref="M88:M89"/>
    <mergeCell ref="Q88:Q89"/>
    <mergeCell ref="R88:R89"/>
    <mergeCell ref="J90:J94"/>
    <mergeCell ref="K90:K94"/>
    <mergeCell ref="L90:L94"/>
    <mergeCell ref="M90:M94"/>
    <mergeCell ref="Q90:Q94"/>
    <mergeCell ref="R90:R94"/>
    <mergeCell ref="J96:J102"/>
    <mergeCell ref="K96:K102"/>
    <mergeCell ref="L96:L102"/>
    <mergeCell ref="M96:M102"/>
    <mergeCell ref="Q96:Q102"/>
    <mergeCell ref="R96:R102"/>
    <mergeCell ref="AH87:AH102"/>
    <mergeCell ref="AI87:AI102"/>
    <mergeCell ref="AJ87:AJ102"/>
    <mergeCell ref="AC87:AC102"/>
    <mergeCell ref="AK104:AK107"/>
    <mergeCell ref="AL104:AL107"/>
    <mergeCell ref="AM104:AM107"/>
    <mergeCell ref="AN104:AN107"/>
    <mergeCell ref="AQ104:AQ107"/>
    <mergeCell ref="J106:J107"/>
    <mergeCell ref="K106:K107"/>
    <mergeCell ref="L106:L107"/>
    <mergeCell ref="M106:M107"/>
    <mergeCell ref="Q106:Q107"/>
    <mergeCell ref="R106:R107"/>
    <mergeCell ref="AB104:AB107"/>
    <mergeCell ref="AC104:AC107"/>
    <mergeCell ref="AD104:AD107"/>
    <mergeCell ref="AE104:AE107"/>
    <mergeCell ref="AF104:AF107"/>
    <mergeCell ref="AG104:AG107"/>
    <mergeCell ref="AH104:AH107"/>
    <mergeCell ref="AI104:AI107"/>
    <mergeCell ref="AJ104:AJ107"/>
    <mergeCell ref="J118:J122"/>
    <mergeCell ref="K118:K122"/>
    <mergeCell ref="L118:L122"/>
    <mergeCell ref="M118:M122"/>
    <mergeCell ref="Q118:Q122"/>
    <mergeCell ref="R118:R122"/>
    <mergeCell ref="J124:J125"/>
    <mergeCell ref="K124:K125"/>
    <mergeCell ref="L124:L125"/>
    <mergeCell ref="M124:M125"/>
    <mergeCell ref="Q124:Q125"/>
    <mergeCell ref="R124:R125"/>
    <mergeCell ref="AH110:AH129"/>
    <mergeCell ref="AI110:AI129"/>
    <mergeCell ref="AJ110:AJ129"/>
    <mergeCell ref="AK110:AK129"/>
    <mergeCell ref="AL110:AL129"/>
    <mergeCell ref="AM110:AM129"/>
    <mergeCell ref="AN110:AN129"/>
    <mergeCell ref="AQ110:AQ129"/>
    <mergeCell ref="Y110:Y129"/>
    <mergeCell ref="Z110:Z129"/>
    <mergeCell ref="AA110:AA129"/>
    <mergeCell ref="AC110:AC129"/>
    <mergeCell ref="AD110:AD129"/>
    <mergeCell ref="AE110:AE129"/>
    <mergeCell ref="AF110:AF129"/>
    <mergeCell ref="AG110:AG129"/>
    <mergeCell ref="AM132:AM135"/>
    <mergeCell ref="AN132:AN135"/>
    <mergeCell ref="AQ132:AQ135"/>
    <mergeCell ref="R132:R135"/>
    <mergeCell ref="S132:S135"/>
    <mergeCell ref="T132:T135"/>
    <mergeCell ref="Y132:Y135"/>
    <mergeCell ref="Z132:Z135"/>
    <mergeCell ref="AA132:AA135"/>
    <mergeCell ref="AB132:AB135"/>
    <mergeCell ref="AC132:AC135"/>
    <mergeCell ref="AD132:AD135"/>
    <mergeCell ref="AM139:AM143"/>
    <mergeCell ref="AN139:AN143"/>
    <mergeCell ref="AQ139:AQ143"/>
    <mergeCell ref="A13:A30"/>
    <mergeCell ref="B13:C30"/>
    <mergeCell ref="AC139:AC143"/>
    <mergeCell ref="AD139:AD143"/>
    <mergeCell ref="AE139:AE143"/>
    <mergeCell ref="AF139:AF143"/>
    <mergeCell ref="AG139:AG143"/>
    <mergeCell ref="AH139:AH143"/>
    <mergeCell ref="AI139:AI143"/>
    <mergeCell ref="AJ139:AJ143"/>
    <mergeCell ref="AK139:AK143"/>
    <mergeCell ref="P139:P143"/>
    <mergeCell ref="Q139:Q143"/>
    <mergeCell ref="R139:R143"/>
    <mergeCell ref="S139:S143"/>
    <mergeCell ref="T139:T143"/>
    <mergeCell ref="Y139:Y143"/>
    <mergeCell ref="Z139:Z143"/>
    <mergeCell ref="AA139:AA143"/>
    <mergeCell ref="AB139:AB143"/>
    <mergeCell ref="AG132:AG135"/>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AQ152"/>
  <sheetViews>
    <sheetView showGridLines="0" zoomScale="60" zoomScaleNormal="60" workbookViewId="0">
      <pane ySplit="8" topLeftCell="A9" activePane="bottomLeft" state="frozen"/>
      <selection pane="bottomLeft" activeCell="A9" sqref="A9"/>
    </sheetView>
  </sheetViews>
  <sheetFormatPr baseColWidth="10" defaultColWidth="11.42578125" defaultRowHeight="15" x14ac:dyDescent="0.2"/>
  <cols>
    <col min="1" max="1" width="12.42578125" style="3" customWidth="1"/>
    <col min="2" max="3" width="11.42578125" style="3" customWidth="1"/>
    <col min="4" max="4" width="15.42578125" style="3" customWidth="1"/>
    <col min="5" max="6" width="11.42578125" style="3" customWidth="1"/>
    <col min="7" max="7" width="15.85546875" style="3" customWidth="1"/>
    <col min="8" max="8" width="11.42578125" style="3" customWidth="1"/>
    <col min="9" max="9" width="14.5703125" style="3" customWidth="1"/>
    <col min="10" max="10" width="15.85546875" style="3" customWidth="1"/>
    <col min="11" max="11" width="28.7109375" style="194" customWidth="1"/>
    <col min="12" max="12" width="26.140625" style="194" customWidth="1"/>
    <col min="13" max="13" width="25.5703125" style="3" customWidth="1"/>
    <col min="14" max="14" width="36.140625" style="3" customWidth="1"/>
    <col min="15" max="15" width="22.5703125" style="3" customWidth="1"/>
    <col min="16" max="16" width="26.140625" style="194" customWidth="1"/>
    <col min="17" max="17" width="16.85546875" style="3" customWidth="1"/>
    <col min="18" max="18" width="27" style="474" customWidth="1"/>
    <col min="19" max="19" width="29.42578125" style="194" customWidth="1"/>
    <col min="20" max="20" width="29" style="194" customWidth="1"/>
    <col min="21" max="21" width="30.140625" style="194" customWidth="1"/>
    <col min="22" max="22" width="28.5703125" style="475" customWidth="1"/>
    <col min="23" max="23" width="12.85546875" style="3" customWidth="1"/>
    <col min="24" max="24" width="19.85546875" style="476" customWidth="1"/>
    <col min="25" max="39" width="12.5703125" style="3" customWidth="1"/>
    <col min="40" max="40" width="12" style="3" customWidth="1"/>
    <col min="41" max="41" width="22.28515625" style="30" customWidth="1"/>
    <col min="42" max="42" width="21" style="30" customWidth="1"/>
    <col min="43" max="43" width="29.42578125" style="3" customWidth="1"/>
    <col min="44" max="16384" width="11.42578125" style="3"/>
  </cols>
  <sheetData>
    <row r="1" spans="1:43" ht="12" customHeight="1" x14ac:dyDescent="0.2">
      <c r="A1" s="2511" t="s">
        <v>2268</v>
      </c>
      <c r="B1" s="2512"/>
      <c r="C1" s="2512"/>
      <c r="D1" s="2512"/>
      <c r="E1" s="2512"/>
      <c r="F1" s="2512"/>
      <c r="G1" s="2512"/>
      <c r="H1" s="2512"/>
      <c r="I1" s="2512"/>
      <c r="J1" s="2512"/>
      <c r="K1" s="2512"/>
      <c r="L1" s="2512"/>
      <c r="M1" s="2512"/>
      <c r="N1" s="2512"/>
      <c r="O1" s="2512"/>
      <c r="P1" s="2512"/>
      <c r="Q1" s="2512"/>
      <c r="R1" s="2512"/>
      <c r="S1" s="2512"/>
      <c r="T1" s="2512"/>
      <c r="U1" s="2512"/>
      <c r="V1" s="2512"/>
      <c r="W1" s="2512"/>
      <c r="X1" s="2512"/>
      <c r="Y1" s="2512"/>
      <c r="Z1" s="2512"/>
      <c r="AA1" s="2512"/>
      <c r="AB1" s="2512"/>
      <c r="AC1" s="2512"/>
      <c r="AD1" s="2512"/>
      <c r="AE1" s="2512"/>
      <c r="AF1" s="2512"/>
      <c r="AG1" s="2512"/>
      <c r="AH1" s="2512"/>
      <c r="AI1" s="2512"/>
      <c r="AJ1" s="2512"/>
      <c r="AK1" s="2512"/>
      <c r="AL1" s="2512"/>
      <c r="AM1" s="2512"/>
      <c r="AN1" s="2512"/>
      <c r="AO1" s="2862"/>
      <c r="AP1" s="1" t="s">
        <v>0</v>
      </c>
      <c r="AQ1" s="2" t="s">
        <v>1</v>
      </c>
    </row>
    <row r="2" spans="1:43" ht="16.5" customHeight="1" x14ac:dyDescent="0.2">
      <c r="A2" s="2513"/>
      <c r="B2" s="2514"/>
      <c r="C2" s="2514"/>
      <c r="D2" s="2514"/>
      <c r="E2" s="2514"/>
      <c r="F2" s="2514"/>
      <c r="G2" s="2514"/>
      <c r="H2" s="2514"/>
      <c r="I2" s="2514"/>
      <c r="J2" s="2514"/>
      <c r="K2" s="2514"/>
      <c r="L2" s="2514"/>
      <c r="M2" s="2514"/>
      <c r="N2" s="2514"/>
      <c r="O2" s="2514"/>
      <c r="P2" s="2514"/>
      <c r="Q2" s="2514"/>
      <c r="R2" s="2514"/>
      <c r="S2" s="2514"/>
      <c r="T2" s="2514"/>
      <c r="U2" s="2514"/>
      <c r="V2" s="2514"/>
      <c r="W2" s="2514"/>
      <c r="X2" s="2514"/>
      <c r="Y2" s="2514"/>
      <c r="Z2" s="2514"/>
      <c r="AA2" s="2514"/>
      <c r="AB2" s="2514"/>
      <c r="AC2" s="2514"/>
      <c r="AD2" s="2514"/>
      <c r="AE2" s="2514"/>
      <c r="AF2" s="2514"/>
      <c r="AG2" s="2514"/>
      <c r="AH2" s="2514"/>
      <c r="AI2" s="2514"/>
      <c r="AJ2" s="2514"/>
      <c r="AK2" s="2514"/>
      <c r="AL2" s="2514"/>
      <c r="AM2" s="2514"/>
      <c r="AN2" s="2514"/>
      <c r="AO2" s="2863"/>
      <c r="AP2" s="4" t="s">
        <v>2</v>
      </c>
      <c r="AQ2" s="5">
        <v>6</v>
      </c>
    </row>
    <row r="3" spans="1:43" ht="18" customHeight="1" x14ac:dyDescent="0.2">
      <c r="A3" s="2513"/>
      <c r="B3" s="2514"/>
      <c r="C3" s="2514"/>
      <c r="D3" s="2514"/>
      <c r="E3" s="2514"/>
      <c r="F3" s="2514"/>
      <c r="G3" s="2514"/>
      <c r="H3" s="2514"/>
      <c r="I3" s="2514"/>
      <c r="J3" s="2514"/>
      <c r="K3" s="2514"/>
      <c r="L3" s="2514"/>
      <c r="M3" s="2514"/>
      <c r="N3" s="2514"/>
      <c r="O3" s="2514"/>
      <c r="P3" s="2514"/>
      <c r="Q3" s="2514"/>
      <c r="R3" s="2514"/>
      <c r="S3" s="2514"/>
      <c r="T3" s="2514"/>
      <c r="U3" s="2514"/>
      <c r="V3" s="2514"/>
      <c r="W3" s="2514"/>
      <c r="X3" s="2514"/>
      <c r="Y3" s="2514"/>
      <c r="Z3" s="2514"/>
      <c r="AA3" s="2514"/>
      <c r="AB3" s="2514"/>
      <c r="AC3" s="2514"/>
      <c r="AD3" s="2514"/>
      <c r="AE3" s="2514"/>
      <c r="AF3" s="2514"/>
      <c r="AG3" s="2514"/>
      <c r="AH3" s="2514"/>
      <c r="AI3" s="2514"/>
      <c r="AJ3" s="2514"/>
      <c r="AK3" s="2514"/>
      <c r="AL3" s="2514"/>
      <c r="AM3" s="2514"/>
      <c r="AN3" s="2514"/>
      <c r="AO3" s="2863"/>
      <c r="AP3" s="6" t="s">
        <v>3</v>
      </c>
      <c r="AQ3" s="7" t="s">
        <v>4</v>
      </c>
    </row>
    <row r="4" spans="1:43" s="10" customFormat="1" ht="13.5" customHeight="1" x14ac:dyDescent="0.2">
      <c r="A4" s="2515"/>
      <c r="B4" s="2367"/>
      <c r="C4" s="2367"/>
      <c r="D4" s="2367"/>
      <c r="E4" s="2367"/>
      <c r="F4" s="2367"/>
      <c r="G4" s="2367"/>
      <c r="H4" s="2367"/>
      <c r="I4" s="2367"/>
      <c r="J4" s="2367"/>
      <c r="K4" s="2367"/>
      <c r="L4" s="2367"/>
      <c r="M4" s="2367"/>
      <c r="N4" s="2367"/>
      <c r="O4" s="2367"/>
      <c r="P4" s="2367"/>
      <c r="Q4" s="2367"/>
      <c r="R4" s="2367"/>
      <c r="S4" s="2367"/>
      <c r="T4" s="2367"/>
      <c r="U4" s="2367"/>
      <c r="V4" s="2367"/>
      <c r="W4" s="2367"/>
      <c r="X4" s="2367"/>
      <c r="Y4" s="2367"/>
      <c r="Z4" s="2367"/>
      <c r="AA4" s="2367"/>
      <c r="AB4" s="2367"/>
      <c r="AC4" s="2367"/>
      <c r="AD4" s="2367"/>
      <c r="AE4" s="2367"/>
      <c r="AF4" s="2367"/>
      <c r="AG4" s="2367"/>
      <c r="AH4" s="2367"/>
      <c r="AI4" s="2367"/>
      <c r="AJ4" s="2367"/>
      <c r="AK4" s="2367"/>
      <c r="AL4" s="2367"/>
      <c r="AM4" s="2367"/>
      <c r="AN4" s="2367"/>
      <c r="AO4" s="2864"/>
      <c r="AP4" s="8" t="s">
        <v>5</v>
      </c>
      <c r="AQ4" s="9" t="s">
        <v>6</v>
      </c>
    </row>
    <row r="5" spans="1:43" ht="27" customHeight="1" x14ac:dyDescent="0.2">
      <c r="A5" s="2865" t="s">
        <v>7</v>
      </c>
      <c r="B5" s="2369"/>
      <c r="C5" s="2369"/>
      <c r="D5" s="2369"/>
      <c r="E5" s="2369"/>
      <c r="F5" s="2369"/>
      <c r="G5" s="2369"/>
      <c r="H5" s="2369"/>
      <c r="I5" s="2369"/>
      <c r="J5" s="2369"/>
      <c r="K5" s="2369"/>
      <c r="L5" s="2369"/>
      <c r="M5" s="2369"/>
      <c r="N5" s="438"/>
      <c r="O5" s="438"/>
      <c r="P5" s="2369" t="s">
        <v>8</v>
      </c>
      <c r="Q5" s="2369"/>
      <c r="R5" s="2369"/>
      <c r="S5" s="2369"/>
      <c r="T5" s="2369"/>
      <c r="U5" s="2369"/>
      <c r="V5" s="2369"/>
      <c r="W5" s="2369"/>
      <c r="X5" s="2369"/>
      <c r="Y5" s="2369"/>
      <c r="Z5" s="2369"/>
      <c r="AA5" s="2369"/>
      <c r="AB5" s="2369"/>
      <c r="AC5" s="2369"/>
      <c r="AD5" s="2369"/>
      <c r="AE5" s="2369"/>
      <c r="AF5" s="2369"/>
      <c r="AG5" s="2369"/>
      <c r="AH5" s="2369"/>
      <c r="AI5" s="2369"/>
      <c r="AJ5" s="2369"/>
      <c r="AK5" s="2369"/>
      <c r="AL5" s="2369"/>
      <c r="AM5" s="2369"/>
      <c r="AN5" s="2369"/>
      <c r="AO5" s="2369"/>
      <c r="AP5" s="2369"/>
      <c r="AQ5" s="2519"/>
    </row>
    <row r="6" spans="1:43" ht="18" customHeight="1" x14ac:dyDescent="0.2">
      <c r="A6" s="2865"/>
      <c r="B6" s="2369"/>
      <c r="C6" s="2369"/>
      <c r="D6" s="2369"/>
      <c r="E6" s="2369"/>
      <c r="F6" s="2369"/>
      <c r="G6" s="2369"/>
      <c r="H6" s="2369"/>
      <c r="I6" s="2369"/>
      <c r="J6" s="2369"/>
      <c r="K6" s="2369"/>
      <c r="L6" s="2369"/>
      <c r="M6" s="2369"/>
      <c r="N6" s="438"/>
      <c r="O6" s="439"/>
      <c r="P6" s="2866"/>
      <c r="Q6" s="2867"/>
      <c r="R6" s="2867"/>
      <c r="S6" s="2867"/>
      <c r="T6" s="2867"/>
      <c r="U6" s="2867"/>
      <c r="V6" s="2867"/>
      <c r="W6" s="2867"/>
      <c r="X6" s="2868"/>
      <c r="Y6" s="11"/>
      <c r="Z6" s="11"/>
      <c r="AA6" s="11"/>
      <c r="AB6" s="11"/>
      <c r="AC6" s="11"/>
      <c r="AD6" s="11"/>
      <c r="AE6" s="11"/>
      <c r="AF6" s="11"/>
      <c r="AG6" s="11"/>
      <c r="AH6" s="11"/>
      <c r="AI6" s="11"/>
      <c r="AJ6" s="11"/>
      <c r="AK6" s="11"/>
      <c r="AL6" s="11"/>
      <c r="AM6" s="11"/>
      <c r="AN6" s="11"/>
      <c r="AO6" s="2866"/>
      <c r="AP6" s="2867"/>
      <c r="AQ6" s="2869"/>
    </row>
    <row r="7" spans="1:43" s="440" customFormat="1" ht="33.75" customHeight="1" x14ac:dyDescent="0.25">
      <c r="A7" s="2522" t="s">
        <v>9</v>
      </c>
      <c r="B7" s="2364" t="s">
        <v>10</v>
      </c>
      <c r="C7" s="2870"/>
      <c r="D7" s="2784" t="s">
        <v>9</v>
      </c>
      <c r="E7" s="2784" t="s">
        <v>11</v>
      </c>
      <c r="F7" s="2784"/>
      <c r="G7" s="2784" t="s">
        <v>9</v>
      </c>
      <c r="H7" s="2784" t="s">
        <v>12</v>
      </c>
      <c r="I7" s="2784"/>
      <c r="J7" s="2784" t="s">
        <v>9</v>
      </c>
      <c r="K7" s="2784" t="s">
        <v>13</v>
      </c>
      <c r="L7" s="2784" t="s">
        <v>14</v>
      </c>
      <c r="M7" s="2784" t="s">
        <v>15</v>
      </c>
      <c r="N7" s="2784" t="s">
        <v>16</v>
      </c>
      <c r="O7" s="2784" t="s">
        <v>66</v>
      </c>
      <c r="P7" s="2784" t="s">
        <v>8</v>
      </c>
      <c r="Q7" s="2795" t="s">
        <v>18</v>
      </c>
      <c r="R7" s="2872" t="s">
        <v>19</v>
      </c>
      <c r="S7" s="2784" t="s">
        <v>20</v>
      </c>
      <c r="T7" s="2784" t="s">
        <v>21</v>
      </c>
      <c r="U7" s="2784" t="s">
        <v>22</v>
      </c>
      <c r="V7" s="2875" t="s">
        <v>19</v>
      </c>
      <c r="W7" s="2793" t="s">
        <v>9</v>
      </c>
      <c r="X7" s="2784" t="s">
        <v>23</v>
      </c>
      <c r="Y7" s="2381" t="s">
        <v>24</v>
      </c>
      <c r="Z7" s="2382"/>
      <c r="AA7" s="2383" t="s">
        <v>25</v>
      </c>
      <c r="AB7" s="2384"/>
      <c r="AC7" s="2384"/>
      <c r="AD7" s="2384"/>
      <c r="AE7" s="2385" t="s">
        <v>26</v>
      </c>
      <c r="AF7" s="2386"/>
      <c r="AG7" s="2386"/>
      <c r="AH7" s="2386"/>
      <c r="AI7" s="2386"/>
      <c r="AJ7" s="2386"/>
      <c r="AK7" s="2383" t="s">
        <v>27</v>
      </c>
      <c r="AL7" s="2384"/>
      <c r="AM7" s="2384"/>
      <c r="AN7" s="2524" t="s">
        <v>28</v>
      </c>
      <c r="AO7" s="2873" t="s">
        <v>29</v>
      </c>
      <c r="AP7" s="2873" t="s">
        <v>30</v>
      </c>
      <c r="AQ7" s="2789" t="s">
        <v>31</v>
      </c>
    </row>
    <row r="8" spans="1:43" s="440" customFormat="1" ht="106.5" customHeight="1" x14ac:dyDescent="0.25">
      <c r="A8" s="2523"/>
      <c r="B8" s="2373"/>
      <c r="C8" s="2871"/>
      <c r="D8" s="2784"/>
      <c r="E8" s="2784"/>
      <c r="F8" s="2784"/>
      <c r="G8" s="2784"/>
      <c r="H8" s="2784"/>
      <c r="I8" s="2784"/>
      <c r="J8" s="2784"/>
      <c r="K8" s="2784"/>
      <c r="L8" s="2784"/>
      <c r="M8" s="2784"/>
      <c r="N8" s="2784"/>
      <c r="O8" s="2784"/>
      <c r="P8" s="2784"/>
      <c r="Q8" s="2795"/>
      <c r="R8" s="2872"/>
      <c r="S8" s="2784"/>
      <c r="T8" s="2784"/>
      <c r="U8" s="2784"/>
      <c r="V8" s="2876"/>
      <c r="W8" s="2793"/>
      <c r="X8" s="2784"/>
      <c r="Y8" s="441" t="s">
        <v>32</v>
      </c>
      <c r="Z8" s="442" t="s">
        <v>569</v>
      </c>
      <c r="AA8" s="443" t="s">
        <v>34</v>
      </c>
      <c r="AB8" s="443" t="s">
        <v>35</v>
      </c>
      <c r="AC8" s="443" t="s">
        <v>36</v>
      </c>
      <c r="AD8" s="443" t="s">
        <v>37</v>
      </c>
      <c r="AE8" s="444" t="s">
        <v>38</v>
      </c>
      <c r="AF8" s="445" t="s">
        <v>39</v>
      </c>
      <c r="AG8" s="444" t="s">
        <v>40</v>
      </c>
      <c r="AH8" s="445" t="s">
        <v>41</v>
      </c>
      <c r="AI8" s="444" t="s">
        <v>570</v>
      </c>
      <c r="AJ8" s="444" t="s">
        <v>43</v>
      </c>
      <c r="AK8" s="443" t="s">
        <v>44</v>
      </c>
      <c r="AL8" s="443" t="s">
        <v>45</v>
      </c>
      <c r="AM8" s="443" t="s">
        <v>571</v>
      </c>
      <c r="AN8" s="2525"/>
      <c r="AO8" s="2874"/>
      <c r="AP8" s="2874"/>
      <c r="AQ8" s="2789"/>
    </row>
    <row r="9" spans="1:43" s="33" customFormat="1" ht="15" customHeight="1" x14ac:dyDescent="0.25">
      <c r="A9" s="446">
        <v>3</v>
      </c>
      <c r="B9" s="2857" t="s">
        <v>572</v>
      </c>
      <c r="C9" s="2858"/>
      <c r="D9" s="2858"/>
      <c r="E9" s="362"/>
      <c r="F9" s="362"/>
      <c r="G9" s="362"/>
      <c r="H9" s="362"/>
      <c r="I9" s="362"/>
      <c r="J9" s="362"/>
      <c r="K9" s="447"/>
      <c r="L9" s="447"/>
      <c r="M9" s="362"/>
      <c r="N9" s="362"/>
      <c r="O9" s="362"/>
      <c r="P9" s="447"/>
      <c r="Q9" s="362"/>
      <c r="R9" s="448"/>
      <c r="S9" s="447"/>
      <c r="T9" s="447"/>
      <c r="U9" s="447"/>
      <c r="V9" s="449"/>
      <c r="W9" s="450"/>
      <c r="X9" s="451"/>
      <c r="Y9" s="362"/>
      <c r="Z9" s="362"/>
      <c r="AA9" s="362"/>
      <c r="AB9" s="362"/>
      <c r="AC9" s="362"/>
      <c r="AD9" s="362"/>
      <c r="AE9" s="362"/>
      <c r="AF9" s="362"/>
      <c r="AG9" s="362"/>
      <c r="AH9" s="362"/>
      <c r="AI9" s="362"/>
      <c r="AJ9" s="362"/>
      <c r="AK9" s="362"/>
      <c r="AL9" s="362"/>
      <c r="AM9" s="362"/>
      <c r="AN9" s="362"/>
      <c r="AO9" s="2877"/>
      <c r="AP9" s="2877"/>
      <c r="AQ9" s="2878"/>
    </row>
    <row r="10" spans="1:43" s="33" customFormat="1" ht="15" customHeight="1" x14ac:dyDescent="0.25">
      <c r="A10" s="452"/>
      <c r="B10" s="21"/>
      <c r="C10" s="453"/>
      <c r="D10" s="454">
        <v>9</v>
      </c>
      <c r="E10" s="2879" t="s">
        <v>573</v>
      </c>
      <c r="F10" s="2880"/>
      <c r="G10" s="2880"/>
      <c r="H10" s="2880"/>
      <c r="I10" s="2880"/>
      <c r="J10" s="2880"/>
      <c r="K10" s="2880"/>
      <c r="L10" s="455"/>
      <c r="M10" s="456"/>
      <c r="N10" s="456"/>
      <c r="O10" s="456"/>
      <c r="P10" s="455"/>
      <c r="Q10" s="456"/>
      <c r="R10" s="457"/>
      <c r="S10" s="455"/>
      <c r="T10" s="455"/>
      <c r="U10" s="455"/>
      <c r="V10" s="458"/>
      <c r="W10" s="459"/>
      <c r="X10" s="460"/>
      <c r="Y10" s="456"/>
      <c r="Z10" s="456"/>
      <c r="AA10" s="456"/>
      <c r="AB10" s="456"/>
      <c r="AC10" s="456"/>
      <c r="AD10" s="456"/>
      <c r="AE10" s="456"/>
      <c r="AF10" s="456"/>
      <c r="AG10" s="456"/>
      <c r="AH10" s="456"/>
      <c r="AI10" s="456"/>
      <c r="AJ10" s="456"/>
      <c r="AK10" s="456"/>
      <c r="AL10" s="456"/>
      <c r="AM10" s="456"/>
      <c r="AN10" s="456"/>
      <c r="AO10" s="2881"/>
      <c r="AP10" s="2881"/>
      <c r="AQ10" s="2882"/>
    </row>
    <row r="11" spans="1:43" ht="15" customHeight="1" x14ac:dyDescent="0.2">
      <c r="A11" s="461"/>
      <c r="B11" s="23"/>
      <c r="C11" s="24"/>
      <c r="D11" s="27"/>
      <c r="E11" s="462"/>
      <c r="F11" s="423"/>
      <c r="G11" s="329">
        <v>29</v>
      </c>
      <c r="H11" s="2883" t="s">
        <v>574</v>
      </c>
      <c r="I11" s="2884"/>
      <c r="J11" s="2884"/>
      <c r="K11" s="2884"/>
      <c r="L11" s="463"/>
      <c r="M11" s="464"/>
      <c r="N11" s="464"/>
      <c r="O11" s="464"/>
      <c r="P11" s="463"/>
      <c r="Q11" s="464"/>
      <c r="R11" s="465"/>
      <c r="S11" s="463"/>
      <c r="T11" s="463"/>
      <c r="U11" s="463"/>
      <c r="V11" s="466"/>
      <c r="W11" s="467"/>
      <c r="X11" s="468"/>
      <c r="Y11" s="464"/>
      <c r="Z11" s="464"/>
      <c r="AA11" s="464"/>
      <c r="AB11" s="464"/>
      <c r="AC11" s="464"/>
      <c r="AD11" s="464"/>
      <c r="AE11" s="464"/>
      <c r="AF11" s="464"/>
      <c r="AG11" s="464"/>
      <c r="AH11" s="464"/>
      <c r="AI11" s="464"/>
      <c r="AJ11" s="464"/>
      <c r="AK11" s="464"/>
      <c r="AL11" s="464"/>
      <c r="AM11" s="464"/>
      <c r="AN11" s="464"/>
      <c r="AO11" s="2885"/>
      <c r="AP11" s="2885"/>
      <c r="AQ11" s="2886"/>
    </row>
    <row r="12" spans="1:43" s="485" customFormat="1" ht="80.25" customHeight="1" x14ac:dyDescent="0.2">
      <c r="A12" s="1386"/>
      <c r="B12" s="1684"/>
      <c r="C12" s="1685"/>
      <c r="D12" s="1386"/>
      <c r="E12" s="1684"/>
      <c r="F12" s="1685"/>
      <c r="G12" s="2835"/>
      <c r="H12" s="2840"/>
      <c r="I12" s="2841"/>
      <c r="J12" s="2808">
        <v>114</v>
      </c>
      <c r="K12" s="2834" t="s">
        <v>575</v>
      </c>
      <c r="L12" s="2834" t="s">
        <v>576</v>
      </c>
      <c r="M12" s="2814">
        <v>30</v>
      </c>
      <c r="N12" s="2834" t="s">
        <v>2127</v>
      </c>
      <c r="O12" s="2835">
        <v>45</v>
      </c>
      <c r="P12" s="2834" t="s">
        <v>577</v>
      </c>
      <c r="Q12" s="2854">
        <f>173590744/R12</f>
        <v>1</v>
      </c>
      <c r="R12" s="2847">
        <f>V12+V13</f>
        <v>173590744</v>
      </c>
      <c r="S12" s="2834" t="s">
        <v>578</v>
      </c>
      <c r="T12" s="2834" t="s">
        <v>579</v>
      </c>
      <c r="U12" s="2076" t="s">
        <v>2128</v>
      </c>
      <c r="V12" s="1686">
        <v>172896381</v>
      </c>
      <c r="W12" s="1927">
        <v>45</v>
      </c>
      <c r="X12" s="1368" t="s">
        <v>2129</v>
      </c>
      <c r="Y12" s="2835">
        <v>26</v>
      </c>
      <c r="Z12" s="2835">
        <v>26</v>
      </c>
      <c r="AA12" s="2825">
        <v>0</v>
      </c>
      <c r="AB12" s="2825">
        <v>0</v>
      </c>
      <c r="AC12" s="2825">
        <v>52</v>
      </c>
      <c r="AD12" s="2825">
        <v>0</v>
      </c>
      <c r="AE12" s="2825">
        <v>0</v>
      </c>
      <c r="AF12" s="2825">
        <v>0</v>
      </c>
      <c r="AG12" s="2825">
        <v>0</v>
      </c>
      <c r="AH12" s="2825">
        <v>0</v>
      </c>
      <c r="AI12" s="2825">
        <v>0</v>
      </c>
      <c r="AJ12" s="2825">
        <v>0</v>
      </c>
      <c r="AK12" s="2825">
        <v>0</v>
      </c>
      <c r="AL12" s="2825">
        <v>0</v>
      </c>
      <c r="AM12" s="2825">
        <v>0</v>
      </c>
      <c r="AN12" s="2825">
        <f>Y12+Z12</f>
        <v>52</v>
      </c>
      <c r="AO12" s="2831">
        <v>43466</v>
      </c>
      <c r="AP12" s="2831">
        <v>43830</v>
      </c>
      <c r="AQ12" s="2828" t="s">
        <v>2130</v>
      </c>
    </row>
    <row r="13" spans="1:43" s="485" customFormat="1" ht="69.75" customHeight="1" x14ac:dyDescent="0.2">
      <c r="A13" s="1386"/>
      <c r="B13" s="1684"/>
      <c r="C13" s="1685"/>
      <c r="D13" s="1386"/>
      <c r="E13" s="1684"/>
      <c r="F13" s="1685"/>
      <c r="G13" s="2836"/>
      <c r="H13" s="2842"/>
      <c r="I13" s="2843"/>
      <c r="J13" s="2810"/>
      <c r="K13" s="2818"/>
      <c r="L13" s="2818"/>
      <c r="M13" s="2816"/>
      <c r="N13" s="2818"/>
      <c r="O13" s="2837"/>
      <c r="P13" s="2818"/>
      <c r="Q13" s="2856"/>
      <c r="R13" s="2849"/>
      <c r="S13" s="2818"/>
      <c r="T13" s="2818"/>
      <c r="U13" s="2076" t="s">
        <v>580</v>
      </c>
      <c r="V13" s="1686">
        <v>694363</v>
      </c>
      <c r="W13" s="1927">
        <v>45</v>
      </c>
      <c r="X13" s="1368" t="s">
        <v>2129</v>
      </c>
      <c r="Y13" s="2837"/>
      <c r="Z13" s="2837"/>
      <c r="AA13" s="2827"/>
      <c r="AB13" s="2827"/>
      <c r="AC13" s="2827"/>
      <c r="AD13" s="2827"/>
      <c r="AE13" s="2827"/>
      <c r="AF13" s="2827"/>
      <c r="AG13" s="2827"/>
      <c r="AH13" s="2827"/>
      <c r="AI13" s="2827"/>
      <c r="AJ13" s="2827"/>
      <c r="AK13" s="2827"/>
      <c r="AL13" s="2827"/>
      <c r="AM13" s="2827"/>
      <c r="AN13" s="2827"/>
      <c r="AO13" s="2833"/>
      <c r="AP13" s="2833"/>
      <c r="AQ13" s="2830"/>
    </row>
    <row r="14" spans="1:43" s="485" customFormat="1" ht="39" customHeight="1" x14ac:dyDescent="0.2">
      <c r="A14" s="1386"/>
      <c r="B14" s="1684"/>
      <c r="C14" s="1685"/>
      <c r="D14" s="1386"/>
      <c r="E14" s="1684"/>
      <c r="F14" s="1685"/>
      <c r="G14" s="2836"/>
      <c r="H14" s="2842"/>
      <c r="I14" s="2843"/>
      <c r="J14" s="2808">
        <v>114</v>
      </c>
      <c r="K14" s="2822" t="s">
        <v>581</v>
      </c>
      <c r="L14" s="2834" t="s">
        <v>582</v>
      </c>
      <c r="M14" s="2814">
        <v>30</v>
      </c>
      <c r="N14" s="2834" t="s">
        <v>2131</v>
      </c>
      <c r="O14" s="2835">
        <v>46</v>
      </c>
      <c r="P14" s="2834" t="s">
        <v>583</v>
      </c>
      <c r="Q14" s="2854">
        <f>1450000000/R14</f>
        <v>0.67643575747419804</v>
      </c>
      <c r="R14" s="2859">
        <f>V14+V15+V16+V17+V18+V19+V20+V21+V22</f>
        <v>2143588632</v>
      </c>
      <c r="S14" s="2834" t="s">
        <v>584</v>
      </c>
      <c r="T14" s="2822" t="s">
        <v>2360</v>
      </c>
      <c r="U14" s="2071" t="s">
        <v>585</v>
      </c>
      <c r="V14" s="1687">
        <v>543106000</v>
      </c>
      <c r="W14" s="1924">
        <v>20</v>
      </c>
      <c r="X14" s="1368" t="s">
        <v>79</v>
      </c>
      <c r="Y14" s="2835">
        <v>85275</v>
      </c>
      <c r="Z14" s="2835">
        <v>85275</v>
      </c>
      <c r="AA14" s="2825">
        <v>25580</v>
      </c>
      <c r="AB14" s="2825">
        <v>42638</v>
      </c>
      <c r="AC14" s="2825">
        <v>68221</v>
      </c>
      <c r="AD14" s="2825">
        <v>17055</v>
      </c>
      <c r="AE14" s="2825">
        <v>8528</v>
      </c>
      <c r="AF14" s="2825">
        <v>8527.5</v>
      </c>
      <c r="AG14" s="2825">
        <v>0</v>
      </c>
      <c r="AH14" s="2825">
        <v>0</v>
      </c>
      <c r="AI14" s="2825">
        <v>0</v>
      </c>
      <c r="AJ14" s="2825">
        <v>0</v>
      </c>
      <c r="AK14" s="1688"/>
      <c r="AL14" s="1688"/>
      <c r="AM14" s="1688"/>
      <c r="AN14" s="2825">
        <f>Y14+Z14</f>
        <v>170550</v>
      </c>
      <c r="AO14" s="2831">
        <v>43466</v>
      </c>
      <c r="AP14" s="2831">
        <v>43830</v>
      </c>
      <c r="AQ14" s="2825" t="s">
        <v>2132</v>
      </c>
    </row>
    <row r="15" spans="1:43" s="485" customFormat="1" ht="48" customHeight="1" x14ac:dyDescent="0.2">
      <c r="A15" s="1386"/>
      <c r="B15" s="1684"/>
      <c r="C15" s="1685"/>
      <c r="D15" s="1386"/>
      <c r="E15" s="1684"/>
      <c r="F15" s="1685"/>
      <c r="G15" s="2836"/>
      <c r="H15" s="2842"/>
      <c r="I15" s="2843"/>
      <c r="J15" s="2809"/>
      <c r="K15" s="2823"/>
      <c r="L15" s="2817"/>
      <c r="M15" s="2815"/>
      <c r="N15" s="2817"/>
      <c r="O15" s="2836"/>
      <c r="P15" s="2817"/>
      <c r="Q15" s="2855"/>
      <c r="R15" s="2860"/>
      <c r="S15" s="2817"/>
      <c r="T15" s="2823"/>
      <c r="U15" s="2071" t="s">
        <v>586</v>
      </c>
      <c r="V15" s="1687">
        <v>457100000</v>
      </c>
      <c r="W15" s="1924">
        <v>20</v>
      </c>
      <c r="X15" s="1368" t="s">
        <v>79</v>
      </c>
      <c r="Y15" s="2836"/>
      <c r="Z15" s="2836"/>
      <c r="AA15" s="2826"/>
      <c r="AB15" s="2826"/>
      <c r="AC15" s="2826"/>
      <c r="AD15" s="2826"/>
      <c r="AE15" s="2826"/>
      <c r="AF15" s="2826"/>
      <c r="AG15" s="2826"/>
      <c r="AH15" s="2826"/>
      <c r="AI15" s="2826"/>
      <c r="AJ15" s="2826"/>
      <c r="AK15" s="1689"/>
      <c r="AL15" s="1689"/>
      <c r="AM15" s="1689"/>
      <c r="AN15" s="2826"/>
      <c r="AO15" s="2832"/>
      <c r="AP15" s="2832"/>
      <c r="AQ15" s="2826"/>
    </row>
    <row r="16" spans="1:43" s="485" customFormat="1" ht="44.25" customHeight="1" x14ac:dyDescent="0.2">
      <c r="A16" s="1386"/>
      <c r="B16" s="1684"/>
      <c r="C16" s="1685"/>
      <c r="D16" s="1386"/>
      <c r="E16" s="1684"/>
      <c r="F16" s="1685"/>
      <c r="G16" s="2836"/>
      <c r="H16" s="2842"/>
      <c r="I16" s="2843"/>
      <c r="J16" s="2810"/>
      <c r="K16" s="2824"/>
      <c r="L16" s="2818"/>
      <c r="M16" s="2816"/>
      <c r="N16" s="2818"/>
      <c r="O16" s="2836"/>
      <c r="P16" s="2817"/>
      <c r="Q16" s="2856"/>
      <c r="R16" s="2860"/>
      <c r="S16" s="2817"/>
      <c r="T16" s="2824"/>
      <c r="U16" s="2077" t="s">
        <v>587</v>
      </c>
      <c r="V16" s="1687">
        <v>101838165</v>
      </c>
      <c r="W16" s="1924">
        <v>20</v>
      </c>
      <c r="X16" s="1368" t="s">
        <v>79</v>
      </c>
      <c r="Y16" s="2836"/>
      <c r="Z16" s="2836"/>
      <c r="AA16" s="2826"/>
      <c r="AB16" s="2826"/>
      <c r="AC16" s="2826"/>
      <c r="AD16" s="2826"/>
      <c r="AE16" s="2826"/>
      <c r="AF16" s="2826"/>
      <c r="AG16" s="2826"/>
      <c r="AH16" s="2826"/>
      <c r="AI16" s="2826"/>
      <c r="AJ16" s="2826"/>
      <c r="AK16" s="1689"/>
      <c r="AL16" s="1689"/>
      <c r="AM16" s="1689"/>
      <c r="AN16" s="2826"/>
      <c r="AO16" s="2832"/>
      <c r="AP16" s="2832"/>
      <c r="AQ16" s="2826"/>
    </row>
    <row r="17" spans="1:43" s="485" customFormat="1" ht="44.25" customHeight="1" x14ac:dyDescent="0.2">
      <c r="A17" s="1386"/>
      <c r="B17" s="1684"/>
      <c r="C17" s="1685"/>
      <c r="D17" s="1386"/>
      <c r="E17" s="1684"/>
      <c r="F17" s="1685"/>
      <c r="G17" s="2836"/>
      <c r="H17" s="2842"/>
      <c r="I17" s="2843"/>
      <c r="J17" s="2808">
        <v>115</v>
      </c>
      <c r="K17" s="2811" t="s">
        <v>588</v>
      </c>
      <c r="L17" s="2834" t="s">
        <v>582</v>
      </c>
      <c r="M17" s="2814">
        <v>34</v>
      </c>
      <c r="N17" s="2834" t="s">
        <v>2358</v>
      </c>
      <c r="O17" s="2836"/>
      <c r="P17" s="2817"/>
      <c r="Q17" s="2854">
        <f>1439296102/R14</f>
        <v>0.67144230964553842</v>
      </c>
      <c r="R17" s="2860"/>
      <c r="S17" s="2817"/>
      <c r="T17" s="2822" t="s">
        <v>589</v>
      </c>
      <c r="U17" s="2077" t="s">
        <v>590</v>
      </c>
      <c r="V17" s="1687">
        <v>95474910</v>
      </c>
      <c r="W17" s="1924">
        <v>39</v>
      </c>
      <c r="X17" s="1368" t="s">
        <v>2276</v>
      </c>
      <c r="Y17" s="2836"/>
      <c r="Z17" s="2836"/>
      <c r="AA17" s="2826"/>
      <c r="AB17" s="2826"/>
      <c r="AC17" s="2826"/>
      <c r="AD17" s="2826"/>
      <c r="AE17" s="2826"/>
      <c r="AF17" s="2826"/>
      <c r="AG17" s="2826"/>
      <c r="AH17" s="2826"/>
      <c r="AI17" s="2826"/>
      <c r="AJ17" s="2826"/>
      <c r="AK17" s="1689"/>
      <c r="AL17" s="1689"/>
      <c r="AM17" s="1689"/>
      <c r="AN17" s="2826"/>
      <c r="AO17" s="2832"/>
      <c r="AP17" s="2832"/>
      <c r="AQ17" s="2826"/>
    </row>
    <row r="18" spans="1:43" s="485" customFormat="1" ht="44.25" customHeight="1" x14ac:dyDescent="0.2">
      <c r="A18" s="1386"/>
      <c r="B18" s="1684"/>
      <c r="C18" s="1685"/>
      <c r="D18" s="1386"/>
      <c r="E18" s="1684"/>
      <c r="F18" s="1685"/>
      <c r="G18" s="2836"/>
      <c r="H18" s="2842"/>
      <c r="I18" s="2843"/>
      <c r="J18" s="2809"/>
      <c r="K18" s="2812"/>
      <c r="L18" s="2817"/>
      <c r="M18" s="2815"/>
      <c r="N18" s="2817"/>
      <c r="O18" s="2836"/>
      <c r="P18" s="2817"/>
      <c r="Q18" s="2855"/>
      <c r="R18" s="2860"/>
      <c r="S18" s="2817"/>
      <c r="T18" s="2823"/>
      <c r="U18" s="2077" t="s">
        <v>591</v>
      </c>
      <c r="V18" s="1687">
        <v>34718148</v>
      </c>
      <c r="W18" s="1924">
        <v>39</v>
      </c>
      <c r="X18" s="1368" t="s">
        <v>2276</v>
      </c>
      <c r="Y18" s="2836"/>
      <c r="Z18" s="2836"/>
      <c r="AA18" s="2826"/>
      <c r="AB18" s="2826"/>
      <c r="AC18" s="2826"/>
      <c r="AD18" s="2826"/>
      <c r="AE18" s="2826"/>
      <c r="AF18" s="2826"/>
      <c r="AG18" s="2826"/>
      <c r="AH18" s="2826"/>
      <c r="AI18" s="2826"/>
      <c r="AJ18" s="2826"/>
      <c r="AK18" s="1689"/>
      <c r="AL18" s="1689"/>
      <c r="AM18" s="1689"/>
      <c r="AN18" s="2826"/>
      <c r="AO18" s="2832"/>
      <c r="AP18" s="2832"/>
      <c r="AQ18" s="2826"/>
    </row>
    <row r="19" spans="1:43" s="485" customFormat="1" ht="44.25" customHeight="1" x14ac:dyDescent="0.2">
      <c r="A19" s="1386"/>
      <c r="B19" s="1684"/>
      <c r="C19" s="1685"/>
      <c r="D19" s="1386"/>
      <c r="E19" s="1684"/>
      <c r="F19" s="1685"/>
      <c r="G19" s="2836"/>
      <c r="H19" s="2842"/>
      <c r="I19" s="2843"/>
      <c r="J19" s="2810"/>
      <c r="K19" s="2813"/>
      <c r="L19" s="2817"/>
      <c r="M19" s="2816"/>
      <c r="N19" s="2818"/>
      <c r="O19" s="2836"/>
      <c r="P19" s="2817"/>
      <c r="Q19" s="2856"/>
      <c r="R19" s="2860"/>
      <c r="S19" s="2817"/>
      <c r="T19" s="2824"/>
      <c r="U19" s="2071" t="s">
        <v>592</v>
      </c>
      <c r="V19" s="1687">
        <v>737760665</v>
      </c>
      <c r="W19" s="1924">
        <v>39</v>
      </c>
      <c r="X19" s="1368" t="s">
        <v>2276</v>
      </c>
      <c r="Y19" s="2836"/>
      <c r="Z19" s="2836"/>
      <c r="AA19" s="2826"/>
      <c r="AB19" s="2826"/>
      <c r="AC19" s="2826"/>
      <c r="AD19" s="2826"/>
      <c r="AE19" s="2826"/>
      <c r="AF19" s="2826"/>
      <c r="AG19" s="2826"/>
      <c r="AH19" s="2826"/>
      <c r="AI19" s="2826"/>
      <c r="AJ19" s="2826"/>
      <c r="AK19" s="1689"/>
      <c r="AL19" s="1689"/>
      <c r="AM19" s="1689"/>
      <c r="AN19" s="2826"/>
      <c r="AO19" s="2832"/>
      <c r="AP19" s="2832"/>
      <c r="AQ19" s="2826"/>
    </row>
    <row r="20" spans="1:43" s="477" customFormat="1" ht="49.5" customHeight="1" x14ac:dyDescent="0.2">
      <c r="A20" s="1386"/>
      <c r="B20" s="1684"/>
      <c r="C20" s="1685"/>
      <c r="D20" s="1386"/>
      <c r="E20" s="1684"/>
      <c r="F20" s="1685"/>
      <c r="G20" s="2836"/>
      <c r="H20" s="2842"/>
      <c r="I20" s="2843"/>
      <c r="J20" s="2808">
        <v>116</v>
      </c>
      <c r="K20" s="2822" t="s">
        <v>593</v>
      </c>
      <c r="L20" s="2846" t="s">
        <v>582</v>
      </c>
      <c r="M20" s="2814">
        <v>10</v>
      </c>
      <c r="N20" s="2834" t="s">
        <v>2133</v>
      </c>
      <c r="O20" s="2836"/>
      <c r="P20" s="2817"/>
      <c r="Q20" s="2854">
        <f>293879245/R14</f>
        <v>0.13709684806725547</v>
      </c>
      <c r="R20" s="2860"/>
      <c r="S20" s="2817"/>
      <c r="T20" s="2822" t="s">
        <v>594</v>
      </c>
      <c r="U20" s="2071" t="s">
        <v>590</v>
      </c>
      <c r="V20" s="1687">
        <v>13887260</v>
      </c>
      <c r="W20" s="1924">
        <v>41</v>
      </c>
      <c r="X20" s="1368" t="s">
        <v>2277</v>
      </c>
      <c r="Y20" s="2836"/>
      <c r="Z20" s="2836"/>
      <c r="AA20" s="2826"/>
      <c r="AB20" s="2826"/>
      <c r="AC20" s="2826"/>
      <c r="AD20" s="2826"/>
      <c r="AE20" s="2826"/>
      <c r="AF20" s="2826"/>
      <c r="AG20" s="2826"/>
      <c r="AH20" s="2826"/>
      <c r="AI20" s="2826"/>
      <c r="AJ20" s="2826"/>
      <c r="AK20" s="1689"/>
      <c r="AL20" s="1689"/>
      <c r="AM20" s="1689"/>
      <c r="AN20" s="2826"/>
      <c r="AO20" s="2832"/>
      <c r="AP20" s="2832"/>
      <c r="AQ20" s="2826"/>
    </row>
    <row r="21" spans="1:43" s="477" customFormat="1" ht="42" customHeight="1" x14ac:dyDescent="0.2">
      <c r="A21" s="1386"/>
      <c r="B21" s="1684"/>
      <c r="C21" s="1685"/>
      <c r="D21" s="1386"/>
      <c r="E21" s="1684"/>
      <c r="F21" s="1685"/>
      <c r="G21" s="2836"/>
      <c r="H21" s="2842"/>
      <c r="I21" s="2843"/>
      <c r="J21" s="2809"/>
      <c r="K21" s="2823"/>
      <c r="L21" s="2846"/>
      <c r="M21" s="2815"/>
      <c r="N21" s="2817"/>
      <c r="O21" s="2836"/>
      <c r="P21" s="2817"/>
      <c r="Q21" s="2855"/>
      <c r="R21" s="2860"/>
      <c r="S21" s="2817"/>
      <c r="T21" s="2823"/>
      <c r="U21" s="2071" t="s">
        <v>595</v>
      </c>
      <c r="V21" s="1687">
        <v>36454056</v>
      </c>
      <c r="W21" s="1924">
        <v>41</v>
      </c>
      <c r="X21" s="1368" t="s">
        <v>2277</v>
      </c>
      <c r="Y21" s="2836"/>
      <c r="Z21" s="2836"/>
      <c r="AA21" s="2826"/>
      <c r="AB21" s="2826"/>
      <c r="AC21" s="2826"/>
      <c r="AD21" s="2826"/>
      <c r="AE21" s="2826"/>
      <c r="AF21" s="2826"/>
      <c r="AG21" s="2826"/>
      <c r="AH21" s="2826"/>
      <c r="AI21" s="2826"/>
      <c r="AJ21" s="2826"/>
      <c r="AK21" s="1689"/>
      <c r="AL21" s="1689"/>
      <c r="AM21" s="1689"/>
      <c r="AN21" s="2826"/>
      <c r="AO21" s="2832"/>
      <c r="AP21" s="2832"/>
      <c r="AQ21" s="2826"/>
    </row>
    <row r="22" spans="1:43" s="477" customFormat="1" ht="48.75" customHeight="1" x14ac:dyDescent="0.2">
      <c r="A22" s="1386"/>
      <c r="B22" s="1684"/>
      <c r="C22" s="1685"/>
      <c r="D22" s="1386"/>
      <c r="E22" s="1684"/>
      <c r="F22" s="1685"/>
      <c r="G22" s="2837"/>
      <c r="H22" s="2844"/>
      <c r="I22" s="2845"/>
      <c r="J22" s="2810"/>
      <c r="K22" s="2824"/>
      <c r="L22" s="2846"/>
      <c r="M22" s="2816"/>
      <c r="N22" s="2818"/>
      <c r="O22" s="2837"/>
      <c r="P22" s="2818"/>
      <c r="Q22" s="2856"/>
      <c r="R22" s="2861"/>
      <c r="S22" s="2818"/>
      <c r="T22" s="2824"/>
      <c r="U22" s="2071" t="s">
        <v>592</v>
      </c>
      <c r="V22" s="1687">
        <v>123249428</v>
      </c>
      <c r="W22" s="1924">
        <v>41</v>
      </c>
      <c r="X22" s="1368" t="s">
        <v>2273</v>
      </c>
      <c r="Y22" s="2837"/>
      <c r="Z22" s="2837"/>
      <c r="AA22" s="2827"/>
      <c r="AB22" s="2827"/>
      <c r="AC22" s="2827"/>
      <c r="AD22" s="2827"/>
      <c r="AE22" s="2827"/>
      <c r="AF22" s="2827"/>
      <c r="AG22" s="2827"/>
      <c r="AH22" s="2827"/>
      <c r="AI22" s="2827"/>
      <c r="AJ22" s="2827"/>
      <c r="AK22" s="1690"/>
      <c r="AL22" s="1690"/>
      <c r="AM22" s="1690"/>
      <c r="AN22" s="2827"/>
      <c r="AO22" s="2833"/>
      <c r="AP22" s="2833"/>
      <c r="AQ22" s="2827"/>
    </row>
    <row r="23" spans="1:43" s="477" customFormat="1" ht="27.75" customHeight="1" x14ac:dyDescent="0.2">
      <c r="A23" s="1386"/>
      <c r="B23" s="1684"/>
      <c r="C23" s="1685"/>
      <c r="D23" s="1386"/>
      <c r="E23" s="1684"/>
      <c r="F23" s="1685"/>
      <c r="G23" s="1371">
        <v>30</v>
      </c>
      <c r="H23" s="2838" t="s">
        <v>596</v>
      </c>
      <c r="I23" s="2839"/>
      <c r="J23" s="2839"/>
      <c r="K23" s="2839"/>
      <c r="L23" s="1691"/>
      <c r="M23" s="1692"/>
      <c r="N23" s="1691"/>
      <c r="O23" s="1693"/>
      <c r="P23" s="1691"/>
      <c r="Q23" s="1693"/>
      <c r="R23" s="1694"/>
      <c r="S23" s="1691"/>
      <c r="T23" s="1691"/>
      <c r="U23" s="1691"/>
      <c r="V23" s="1694"/>
      <c r="W23" s="1695"/>
      <c r="X23" s="1693"/>
      <c r="Y23" s="1693"/>
      <c r="Z23" s="1693"/>
      <c r="AA23" s="1693"/>
      <c r="AB23" s="1693"/>
      <c r="AC23" s="1693"/>
      <c r="AD23" s="1693"/>
      <c r="AE23" s="1693"/>
      <c r="AF23" s="1693"/>
      <c r="AG23" s="1693"/>
      <c r="AH23" s="1693"/>
      <c r="AI23" s="1693"/>
      <c r="AJ23" s="1693"/>
      <c r="AK23" s="1693"/>
      <c r="AL23" s="1693"/>
      <c r="AM23" s="1693"/>
      <c r="AN23" s="1693"/>
      <c r="AO23" s="1693"/>
      <c r="AP23" s="1693"/>
      <c r="AQ23" s="1372"/>
    </row>
    <row r="24" spans="1:43" s="477" customFormat="1" ht="27" customHeight="1" x14ac:dyDescent="0.2">
      <c r="A24" s="1386"/>
      <c r="B24" s="1684"/>
      <c r="C24" s="1685"/>
      <c r="D24" s="1386"/>
      <c r="E24" s="1684"/>
      <c r="F24" s="1685"/>
      <c r="G24" s="498"/>
      <c r="H24" s="2840"/>
      <c r="I24" s="2841"/>
      <c r="J24" s="2808">
        <v>117</v>
      </c>
      <c r="K24" s="2834" t="s">
        <v>597</v>
      </c>
      <c r="L24" s="2834" t="s">
        <v>582</v>
      </c>
      <c r="M24" s="2814">
        <v>1</v>
      </c>
      <c r="N24" s="2834" t="s">
        <v>598</v>
      </c>
      <c r="O24" s="2835">
        <v>47</v>
      </c>
      <c r="P24" s="2834" t="s">
        <v>599</v>
      </c>
      <c r="Q24" s="2819">
        <f>(V24+V25+V26)/R24</f>
        <v>1</v>
      </c>
      <c r="R24" s="2847">
        <f>V24+V26</f>
        <v>79500000</v>
      </c>
      <c r="S24" s="2834" t="s">
        <v>600</v>
      </c>
      <c r="T24" s="2834" t="s">
        <v>601</v>
      </c>
      <c r="U24" s="2846" t="s">
        <v>602</v>
      </c>
      <c r="V24" s="2888">
        <v>75525000</v>
      </c>
      <c r="W24" s="2887">
        <v>20</v>
      </c>
      <c r="X24" s="2835" t="s">
        <v>79</v>
      </c>
      <c r="Y24" s="2835">
        <v>75</v>
      </c>
      <c r="Z24" s="2835">
        <v>75</v>
      </c>
      <c r="AA24" s="2825">
        <v>0</v>
      </c>
      <c r="AB24" s="2825">
        <v>0</v>
      </c>
      <c r="AC24" s="2825">
        <v>150</v>
      </c>
      <c r="AD24" s="2825">
        <v>0</v>
      </c>
      <c r="AE24" s="2825">
        <v>0</v>
      </c>
      <c r="AF24" s="2825">
        <v>0</v>
      </c>
      <c r="AG24" s="2825">
        <v>0</v>
      </c>
      <c r="AH24" s="2825">
        <v>0</v>
      </c>
      <c r="AI24" s="2825">
        <v>0</v>
      </c>
      <c r="AJ24" s="2825">
        <v>0</v>
      </c>
      <c r="AK24" s="1688"/>
      <c r="AL24" s="1688"/>
      <c r="AM24" s="1688"/>
      <c r="AN24" s="2825">
        <f>Y24+Z24</f>
        <v>150</v>
      </c>
      <c r="AO24" s="2831">
        <v>43466</v>
      </c>
      <c r="AP24" s="2831">
        <v>43830</v>
      </c>
      <c r="AQ24" s="2828" t="s">
        <v>2132</v>
      </c>
    </row>
    <row r="25" spans="1:43" s="477" customFormat="1" ht="53.25" customHeight="1" x14ac:dyDescent="0.2">
      <c r="A25" s="1386"/>
      <c r="B25" s="1684"/>
      <c r="C25" s="1685"/>
      <c r="D25" s="1386"/>
      <c r="E25" s="1684"/>
      <c r="F25" s="1685"/>
      <c r="G25" s="498"/>
      <c r="H25" s="2842"/>
      <c r="I25" s="2843"/>
      <c r="J25" s="2809"/>
      <c r="K25" s="2817"/>
      <c r="L25" s="2817"/>
      <c r="M25" s="2815"/>
      <c r="N25" s="2817"/>
      <c r="O25" s="2836"/>
      <c r="P25" s="2817"/>
      <c r="Q25" s="2820"/>
      <c r="R25" s="2848"/>
      <c r="S25" s="2817"/>
      <c r="T25" s="2817"/>
      <c r="U25" s="2846"/>
      <c r="V25" s="2888"/>
      <c r="W25" s="2887"/>
      <c r="X25" s="2837"/>
      <c r="Y25" s="2836"/>
      <c r="Z25" s="2836"/>
      <c r="AA25" s="2826"/>
      <c r="AB25" s="2826"/>
      <c r="AC25" s="2826"/>
      <c r="AD25" s="2826"/>
      <c r="AE25" s="2826"/>
      <c r="AF25" s="2826"/>
      <c r="AG25" s="2826"/>
      <c r="AH25" s="2826"/>
      <c r="AI25" s="2826"/>
      <c r="AJ25" s="2826"/>
      <c r="AK25" s="1689"/>
      <c r="AL25" s="1689"/>
      <c r="AM25" s="1689"/>
      <c r="AN25" s="2826"/>
      <c r="AO25" s="2832"/>
      <c r="AP25" s="2832"/>
      <c r="AQ25" s="2829"/>
    </row>
    <row r="26" spans="1:43" s="477" customFormat="1" ht="55.5" customHeight="1" x14ac:dyDescent="0.2">
      <c r="A26" s="1386"/>
      <c r="B26" s="1684"/>
      <c r="C26" s="1685"/>
      <c r="D26" s="1386"/>
      <c r="E26" s="1684"/>
      <c r="F26" s="1685"/>
      <c r="G26" s="498"/>
      <c r="H26" s="2844"/>
      <c r="I26" s="2845"/>
      <c r="J26" s="2810"/>
      <c r="K26" s="2818"/>
      <c r="L26" s="2818"/>
      <c r="M26" s="2816"/>
      <c r="N26" s="2818"/>
      <c r="O26" s="2837"/>
      <c r="P26" s="2818"/>
      <c r="Q26" s="2821"/>
      <c r="R26" s="2849"/>
      <c r="S26" s="2818"/>
      <c r="T26" s="2818"/>
      <c r="U26" s="2076" t="s">
        <v>603</v>
      </c>
      <c r="V26" s="1696">
        <v>3975000</v>
      </c>
      <c r="W26" s="1928">
        <v>20</v>
      </c>
      <c r="X26" s="1368" t="s">
        <v>79</v>
      </c>
      <c r="Y26" s="2837"/>
      <c r="Z26" s="2837"/>
      <c r="AA26" s="2827"/>
      <c r="AB26" s="2827"/>
      <c r="AC26" s="2827"/>
      <c r="AD26" s="2827"/>
      <c r="AE26" s="2827"/>
      <c r="AF26" s="2827"/>
      <c r="AG26" s="2827"/>
      <c r="AH26" s="2827"/>
      <c r="AI26" s="2827"/>
      <c r="AJ26" s="2827"/>
      <c r="AK26" s="1690"/>
      <c r="AL26" s="1690"/>
      <c r="AM26" s="1690"/>
      <c r="AN26" s="2827"/>
      <c r="AO26" s="2833"/>
      <c r="AP26" s="2833"/>
      <c r="AQ26" s="2830"/>
    </row>
    <row r="27" spans="1:43" s="477" customFormat="1" ht="27" customHeight="1" x14ac:dyDescent="0.2">
      <c r="A27" s="1386"/>
      <c r="B27" s="1684"/>
      <c r="C27" s="1685"/>
      <c r="D27" s="1386"/>
      <c r="E27" s="1684"/>
      <c r="F27" s="1685"/>
      <c r="G27" s="1371">
        <v>31</v>
      </c>
      <c r="H27" s="2838" t="s">
        <v>604</v>
      </c>
      <c r="I27" s="2839"/>
      <c r="J27" s="2839"/>
      <c r="K27" s="2839"/>
      <c r="L27" s="1691"/>
      <c r="M27" s="1692"/>
      <c r="N27" s="1691"/>
      <c r="O27" s="1693"/>
      <c r="P27" s="1691"/>
      <c r="Q27" s="1693"/>
      <c r="R27" s="1694"/>
      <c r="S27" s="1691"/>
      <c r="T27" s="1691"/>
      <c r="U27" s="1691"/>
      <c r="V27" s="1694"/>
      <c r="W27" s="1695"/>
      <c r="X27" s="1693"/>
      <c r="Y27" s="1693"/>
      <c r="Z27" s="1693"/>
      <c r="AA27" s="1693"/>
      <c r="AB27" s="1693"/>
      <c r="AC27" s="1693"/>
      <c r="AD27" s="1693"/>
      <c r="AE27" s="1693"/>
      <c r="AF27" s="1693"/>
      <c r="AG27" s="1693"/>
      <c r="AH27" s="1693"/>
      <c r="AI27" s="1693"/>
      <c r="AJ27" s="1693"/>
      <c r="AK27" s="1693"/>
      <c r="AL27" s="1693"/>
      <c r="AM27" s="1693"/>
      <c r="AN27" s="1693"/>
      <c r="AO27" s="1693"/>
      <c r="AP27" s="1693"/>
      <c r="AQ27" s="1372"/>
    </row>
    <row r="28" spans="1:43" s="477" customFormat="1" ht="51.75" customHeight="1" x14ac:dyDescent="0.2">
      <c r="A28" s="1386"/>
      <c r="B28" s="1684"/>
      <c r="C28" s="1685"/>
      <c r="D28" s="1386"/>
      <c r="E28" s="1684"/>
      <c r="F28" s="1685"/>
      <c r="G28" s="498"/>
      <c r="H28" s="2840"/>
      <c r="I28" s="2841"/>
      <c r="J28" s="2808">
        <v>118</v>
      </c>
      <c r="K28" s="2850" t="s">
        <v>605</v>
      </c>
      <c r="L28" s="2834" t="s">
        <v>582</v>
      </c>
      <c r="M28" s="2814">
        <v>4</v>
      </c>
      <c r="N28" s="2834" t="s">
        <v>2357</v>
      </c>
      <c r="O28" s="2835">
        <v>48</v>
      </c>
      <c r="P28" s="2850" t="s">
        <v>2134</v>
      </c>
      <c r="Q28" s="2853">
        <f>81587646.68/R28</f>
        <v>0.46999998271797261</v>
      </c>
      <c r="R28" s="2847">
        <f>SUM(V28:V33)</f>
        <v>173590744</v>
      </c>
      <c r="S28" s="2834" t="s">
        <v>606</v>
      </c>
      <c r="T28" s="2822" t="s">
        <v>607</v>
      </c>
      <c r="U28" s="2076" t="s">
        <v>2135</v>
      </c>
      <c r="V28" s="1696">
        <v>21698843</v>
      </c>
      <c r="W28" s="1928">
        <v>34</v>
      </c>
      <c r="X28" s="1365" t="s">
        <v>2136</v>
      </c>
      <c r="Y28" s="2835">
        <v>50476</v>
      </c>
      <c r="Z28" s="2835">
        <v>50476</v>
      </c>
      <c r="AA28" s="2825">
        <v>42400</v>
      </c>
      <c r="AB28" s="2825">
        <v>30286</v>
      </c>
      <c r="AC28" s="2825">
        <v>18171</v>
      </c>
      <c r="AD28" s="2825">
        <v>10095</v>
      </c>
      <c r="AE28" s="2825">
        <v>0</v>
      </c>
      <c r="AF28" s="2825">
        <v>0</v>
      </c>
      <c r="AG28" s="2825">
        <v>0</v>
      </c>
      <c r="AH28" s="2825">
        <v>0</v>
      </c>
      <c r="AI28" s="2825">
        <v>0</v>
      </c>
      <c r="AJ28" s="2825">
        <v>0</v>
      </c>
      <c r="AK28" s="1688"/>
      <c r="AL28" s="1688"/>
      <c r="AM28" s="1688"/>
      <c r="AN28" s="2825">
        <f>Y28+Z28</f>
        <v>100952</v>
      </c>
      <c r="AO28" s="2831">
        <v>43466</v>
      </c>
      <c r="AP28" s="2831">
        <v>43830</v>
      </c>
      <c r="AQ28" s="2828" t="s">
        <v>2132</v>
      </c>
    </row>
    <row r="29" spans="1:43" s="477" customFormat="1" ht="61.5" customHeight="1" x14ac:dyDescent="0.2">
      <c r="A29" s="1386"/>
      <c r="B29" s="1684"/>
      <c r="C29" s="1685"/>
      <c r="D29" s="1386"/>
      <c r="E29" s="1684"/>
      <c r="F29" s="1685"/>
      <c r="G29" s="498"/>
      <c r="H29" s="2842"/>
      <c r="I29" s="2843"/>
      <c r="J29" s="2809"/>
      <c r="K29" s="2851"/>
      <c r="L29" s="2817"/>
      <c r="M29" s="2815"/>
      <c r="N29" s="2817"/>
      <c r="O29" s="2836"/>
      <c r="P29" s="2851"/>
      <c r="Q29" s="2853"/>
      <c r="R29" s="2848"/>
      <c r="S29" s="2817"/>
      <c r="T29" s="2823"/>
      <c r="U29" s="2076" t="s">
        <v>608</v>
      </c>
      <c r="V29" s="1696">
        <v>11283398</v>
      </c>
      <c r="W29" s="1928">
        <v>34</v>
      </c>
      <c r="X29" s="1365" t="s">
        <v>2136</v>
      </c>
      <c r="Y29" s="2836"/>
      <c r="Z29" s="2836"/>
      <c r="AA29" s="2826"/>
      <c r="AB29" s="2826"/>
      <c r="AC29" s="2826"/>
      <c r="AD29" s="2826"/>
      <c r="AE29" s="2826"/>
      <c r="AF29" s="2826"/>
      <c r="AG29" s="2826"/>
      <c r="AH29" s="2826"/>
      <c r="AI29" s="2826"/>
      <c r="AJ29" s="2826"/>
      <c r="AK29" s="1689"/>
      <c r="AL29" s="1689"/>
      <c r="AM29" s="1689"/>
      <c r="AN29" s="2826"/>
      <c r="AO29" s="2832"/>
      <c r="AP29" s="2832"/>
      <c r="AQ29" s="2829"/>
    </row>
    <row r="30" spans="1:43" s="477" customFormat="1" ht="40.5" customHeight="1" x14ac:dyDescent="0.2">
      <c r="A30" s="1386"/>
      <c r="B30" s="1684"/>
      <c r="C30" s="1685"/>
      <c r="D30" s="1386"/>
      <c r="E30" s="1684"/>
      <c r="F30" s="1685"/>
      <c r="G30" s="498"/>
      <c r="H30" s="2842"/>
      <c r="I30" s="2843"/>
      <c r="J30" s="2809"/>
      <c r="K30" s="2851"/>
      <c r="L30" s="2817"/>
      <c r="M30" s="2815"/>
      <c r="N30" s="2817"/>
      <c r="O30" s="2836"/>
      <c r="P30" s="2851"/>
      <c r="Q30" s="2853"/>
      <c r="R30" s="2848"/>
      <c r="S30" s="2817"/>
      <c r="T30" s="2823"/>
      <c r="U30" s="2076" t="s">
        <v>609</v>
      </c>
      <c r="V30" s="1696">
        <v>26906565</v>
      </c>
      <c r="W30" s="1928">
        <v>34</v>
      </c>
      <c r="X30" s="1365" t="s">
        <v>2136</v>
      </c>
      <c r="Y30" s="2836"/>
      <c r="Z30" s="2836"/>
      <c r="AA30" s="2826"/>
      <c r="AB30" s="2826"/>
      <c r="AC30" s="2826"/>
      <c r="AD30" s="2826"/>
      <c r="AE30" s="2826"/>
      <c r="AF30" s="2826"/>
      <c r="AG30" s="2826"/>
      <c r="AH30" s="2826"/>
      <c r="AI30" s="2826"/>
      <c r="AJ30" s="2826"/>
      <c r="AK30" s="1689"/>
      <c r="AL30" s="1689"/>
      <c r="AM30" s="1689"/>
      <c r="AN30" s="2826"/>
      <c r="AO30" s="2832"/>
      <c r="AP30" s="2832"/>
      <c r="AQ30" s="2829"/>
    </row>
    <row r="31" spans="1:43" s="477" customFormat="1" ht="48" customHeight="1" x14ac:dyDescent="0.2">
      <c r="A31" s="1386"/>
      <c r="B31" s="1684"/>
      <c r="C31" s="1685"/>
      <c r="D31" s="1386"/>
      <c r="E31" s="1684"/>
      <c r="F31" s="1685"/>
      <c r="G31" s="498"/>
      <c r="H31" s="2842"/>
      <c r="I31" s="2843"/>
      <c r="J31" s="2809"/>
      <c r="K31" s="2851"/>
      <c r="L31" s="2817"/>
      <c r="M31" s="2815"/>
      <c r="N31" s="2817"/>
      <c r="O31" s="2836"/>
      <c r="P31" s="2851"/>
      <c r="Q31" s="2853"/>
      <c r="R31" s="2848"/>
      <c r="S31" s="2817"/>
      <c r="T31" s="2824"/>
      <c r="U31" s="2076" t="s">
        <v>610</v>
      </c>
      <c r="V31" s="1696">
        <v>21698843</v>
      </c>
      <c r="W31" s="1928">
        <v>34</v>
      </c>
      <c r="X31" s="1365" t="s">
        <v>2136</v>
      </c>
      <c r="Y31" s="2836"/>
      <c r="Z31" s="2836"/>
      <c r="AA31" s="2826"/>
      <c r="AB31" s="2826"/>
      <c r="AC31" s="2826"/>
      <c r="AD31" s="2826"/>
      <c r="AE31" s="2826"/>
      <c r="AF31" s="2826"/>
      <c r="AG31" s="2826"/>
      <c r="AH31" s="2826"/>
      <c r="AI31" s="2826"/>
      <c r="AJ31" s="2826"/>
      <c r="AK31" s="1689"/>
      <c r="AL31" s="1689"/>
      <c r="AM31" s="1689"/>
      <c r="AN31" s="2826"/>
      <c r="AO31" s="2832"/>
      <c r="AP31" s="2832"/>
      <c r="AQ31" s="2829"/>
    </row>
    <row r="32" spans="1:43" s="477" customFormat="1" ht="42" customHeight="1" x14ac:dyDescent="0.2">
      <c r="A32" s="1386"/>
      <c r="B32" s="1684"/>
      <c r="C32" s="1685"/>
      <c r="D32" s="1386"/>
      <c r="E32" s="1684"/>
      <c r="F32" s="1685"/>
      <c r="G32" s="498"/>
      <c r="H32" s="2842"/>
      <c r="I32" s="2843"/>
      <c r="J32" s="2809"/>
      <c r="K32" s="2851"/>
      <c r="L32" s="2817"/>
      <c r="M32" s="2815"/>
      <c r="N32" s="2817"/>
      <c r="O32" s="2836"/>
      <c r="P32" s="2851"/>
      <c r="Q32" s="2819">
        <f>92003094/R28</f>
        <v>0.52999999815658372</v>
      </c>
      <c r="R32" s="2848"/>
      <c r="S32" s="2817"/>
      <c r="T32" s="2822" t="s">
        <v>611</v>
      </c>
      <c r="U32" s="2071" t="s">
        <v>612</v>
      </c>
      <c r="V32" s="1687">
        <v>26038612</v>
      </c>
      <c r="W32" s="1928">
        <v>34</v>
      </c>
      <c r="X32" s="1365" t="s">
        <v>2274</v>
      </c>
      <c r="Y32" s="2836"/>
      <c r="Z32" s="2836"/>
      <c r="AA32" s="2826"/>
      <c r="AB32" s="2826"/>
      <c r="AC32" s="2826"/>
      <c r="AD32" s="2826"/>
      <c r="AE32" s="2826"/>
      <c r="AF32" s="2826"/>
      <c r="AG32" s="2826"/>
      <c r="AH32" s="2826"/>
      <c r="AI32" s="2826"/>
      <c r="AJ32" s="2826"/>
      <c r="AK32" s="1689"/>
      <c r="AL32" s="1689"/>
      <c r="AM32" s="1689"/>
      <c r="AN32" s="2826"/>
      <c r="AO32" s="2832"/>
      <c r="AP32" s="2832"/>
      <c r="AQ32" s="2829"/>
    </row>
    <row r="33" spans="1:43" s="477" customFormat="1" ht="59.25" customHeight="1" x14ac:dyDescent="0.2">
      <c r="A33" s="1386"/>
      <c r="B33" s="1684"/>
      <c r="C33" s="1685"/>
      <c r="D33" s="1386"/>
      <c r="E33" s="1684"/>
      <c r="F33" s="1685"/>
      <c r="G33" s="498"/>
      <c r="H33" s="2844"/>
      <c r="I33" s="2845"/>
      <c r="J33" s="2810"/>
      <c r="K33" s="2852"/>
      <c r="L33" s="2818"/>
      <c r="M33" s="2816"/>
      <c r="N33" s="2818"/>
      <c r="O33" s="2837"/>
      <c r="P33" s="2852"/>
      <c r="Q33" s="2821"/>
      <c r="R33" s="2849"/>
      <c r="S33" s="2818"/>
      <c r="T33" s="2824"/>
      <c r="U33" s="2071" t="s">
        <v>613</v>
      </c>
      <c r="V33" s="1687">
        <v>65964483</v>
      </c>
      <c r="W33" s="1928">
        <v>34</v>
      </c>
      <c r="X33" s="1365" t="s">
        <v>2136</v>
      </c>
      <c r="Y33" s="2837"/>
      <c r="Z33" s="2837"/>
      <c r="AA33" s="2827"/>
      <c r="AB33" s="2827"/>
      <c r="AC33" s="2827"/>
      <c r="AD33" s="2827"/>
      <c r="AE33" s="2827"/>
      <c r="AF33" s="2827"/>
      <c r="AG33" s="2827"/>
      <c r="AH33" s="2827"/>
      <c r="AI33" s="2827"/>
      <c r="AJ33" s="2827"/>
      <c r="AK33" s="1690"/>
      <c r="AL33" s="1690"/>
      <c r="AM33" s="1690"/>
      <c r="AN33" s="2827"/>
      <c r="AO33" s="2833"/>
      <c r="AP33" s="2833"/>
      <c r="AQ33" s="2830"/>
    </row>
    <row r="34" spans="1:43" s="477" customFormat="1" ht="27" customHeight="1" x14ac:dyDescent="0.25">
      <c r="A34" s="1697"/>
      <c r="B34" s="1698"/>
      <c r="C34" s="1699"/>
      <c r="D34" s="1700">
        <v>10</v>
      </c>
      <c r="E34" s="2894" t="s">
        <v>614</v>
      </c>
      <c r="F34" s="2895"/>
      <c r="G34" s="2895"/>
      <c r="H34" s="2895"/>
      <c r="I34" s="2895"/>
      <c r="J34" s="2895"/>
      <c r="K34" s="2895"/>
      <c r="L34" s="1701"/>
      <c r="M34" s="1702"/>
      <c r="N34" s="1701"/>
      <c r="O34" s="1703"/>
      <c r="P34" s="1701"/>
      <c r="Q34" s="1703"/>
      <c r="R34" s="1704"/>
      <c r="S34" s="1701"/>
      <c r="T34" s="1701"/>
      <c r="U34" s="1701"/>
      <c r="V34" s="1704"/>
      <c r="W34" s="1705"/>
      <c r="X34" s="1703"/>
      <c r="Y34" s="1703"/>
      <c r="Z34" s="1703"/>
      <c r="AA34" s="1703"/>
      <c r="AB34" s="1703"/>
      <c r="AC34" s="1703"/>
      <c r="AD34" s="1703"/>
      <c r="AE34" s="1703"/>
      <c r="AF34" s="1703"/>
      <c r="AG34" s="1703"/>
      <c r="AH34" s="1703"/>
      <c r="AI34" s="1703"/>
      <c r="AJ34" s="1703"/>
      <c r="AK34" s="1703"/>
      <c r="AL34" s="1703"/>
      <c r="AM34" s="1703"/>
      <c r="AN34" s="1703"/>
      <c r="AO34" s="1703"/>
      <c r="AP34" s="1703"/>
      <c r="AQ34" s="1706"/>
    </row>
    <row r="35" spans="1:43" s="477" customFormat="1" ht="27" customHeight="1" x14ac:dyDescent="0.25">
      <c r="A35" s="1707"/>
      <c r="B35" s="1708"/>
      <c r="C35" s="1708"/>
      <c r="D35" s="1697"/>
      <c r="E35" s="1709"/>
      <c r="F35" s="1699"/>
      <c r="G35" s="1371">
        <v>32</v>
      </c>
      <c r="H35" s="2838" t="s">
        <v>615</v>
      </c>
      <c r="I35" s="2839"/>
      <c r="J35" s="2839"/>
      <c r="K35" s="2839"/>
      <c r="L35" s="2839"/>
      <c r="M35" s="1710"/>
      <c r="N35" s="1679"/>
      <c r="O35" s="1711"/>
      <c r="P35" s="1679"/>
      <c r="Q35" s="1711"/>
      <c r="R35" s="1712"/>
      <c r="S35" s="1679"/>
      <c r="T35" s="1679"/>
      <c r="U35" s="1679"/>
      <c r="V35" s="1712" t="s">
        <v>2272</v>
      </c>
      <c r="W35" s="1713"/>
      <c r="X35" s="1711"/>
      <c r="Y35" s="1711"/>
      <c r="Z35" s="1711"/>
      <c r="AA35" s="1711"/>
      <c r="AB35" s="1711"/>
      <c r="AC35" s="1711"/>
      <c r="AD35" s="1711"/>
      <c r="AE35" s="1711"/>
      <c r="AF35" s="1711"/>
      <c r="AG35" s="1711"/>
      <c r="AH35" s="1711"/>
      <c r="AI35" s="1711"/>
      <c r="AJ35" s="1711"/>
      <c r="AK35" s="1711"/>
      <c r="AL35" s="1711"/>
      <c r="AM35" s="1711"/>
      <c r="AN35" s="1711"/>
      <c r="AO35" s="1711"/>
      <c r="AP35" s="1711"/>
      <c r="AQ35" s="1714"/>
    </row>
    <row r="36" spans="1:43" s="477" customFormat="1" ht="48" customHeight="1" x14ac:dyDescent="0.2">
      <c r="A36" s="1386"/>
      <c r="B36" s="1684"/>
      <c r="C36" s="1684"/>
      <c r="D36" s="1386"/>
      <c r="E36" s="2842"/>
      <c r="F36" s="2843"/>
      <c r="G36" s="498"/>
      <c r="H36" s="2840"/>
      <c r="I36" s="2841"/>
      <c r="J36" s="2808">
        <v>119</v>
      </c>
      <c r="K36" s="2834" t="s">
        <v>616</v>
      </c>
      <c r="L36" s="2834" t="s">
        <v>582</v>
      </c>
      <c r="M36" s="2814">
        <v>7</v>
      </c>
      <c r="N36" s="2846" t="s">
        <v>2356</v>
      </c>
      <c r="O36" s="2835">
        <v>49</v>
      </c>
      <c r="P36" s="2834" t="s">
        <v>617</v>
      </c>
      <c r="Q36" s="2819">
        <f>331180526/R36</f>
        <v>1</v>
      </c>
      <c r="R36" s="2847">
        <f>SUM(V36:V41)</f>
        <v>331180526</v>
      </c>
      <c r="S36" s="2834" t="s">
        <v>618</v>
      </c>
      <c r="T36" s="2834" t="s">
        <v>619</v>
      </c>
      <c r="U36" s="2834" t="s">
        <v>620</v>
      </c>
      <c r="V36" s="1926">
        <v>175000000</v>
      </c>
      <c r="W36" s="1928">
        <v>47</v>
      </c>
      <c r="X36" s="1365" t="s">
        <v>2269</v>
      </c>
      <c r="Y36" s="2835">
        <v>85278</v>
      </c>
      <c r="Z36" s="2835">
        <v>85277</v>
      </c>
      <c r="AA36" s="2825">
        <v>17056</v>
      </c>
      <c r="AB36" s="2825">
        <v>34111</v>
      </c>
      <c r="AC36" s="2825">
        <v>85278</v>
      </c>
      <c r="AD36" s="2825">
        <v>25582</v>
      </c>
      <c r="AE36" s="2825">
        <v>4263.875</v>
      </c>
      <c r="AF36" s="2825">
        <v>4263.875</v>
      </c>
      <c r="AG36" s="2825">
        <v>0</v>
      </c>
      <c r="AH36" s="2825">
        <v>0</v>
      </c>
      <c r="AI36" s="2825">
        <v>0</v>
      </c>
      <c r="AJ36" s="2825">
        <v>0</v>
      </c>
      <c r="AK36" s="1688"/>
      <c r="AL36" s="1688"/>
      <c r="AM36" s="1688"/>
      <c r="AN36" s="2825">
        <f>Y36+Z36</f>
        <v>170555</v>
      </c>
      <c r="AO36" s="2831">
        <v>43466</v>
      </c>
      <c r="AP36" s="2831">
        <v>43830</v>
      </c>
      <c r="AQ36" s="2828" t="s">
        <v>2132</v>
      </c>
    </row>
    <row r="37" spans="1:43" s="477" customFormat="1" ht="34.5" customHeight="1" x14ac:dyDescent="0.2">
      <c r="A37" s="1386"/>
      <c r="B37" s="1684"/>
      <c r="C37" s="1684"/>
      <c r="D37" s="1386"/>
      <c r="E37" s="2842"/>
      <c r="F37" s="2843"/>
      <c r="G37" s="498"/>
      <c r="H37" s="2842"/>
      <c r="I37" s="2843"/>
      <c r="J37" s="2809"/>
      <c r="K37" s="2817"/>
      <c r="L37" s="2817"/>
      <c r="M37" s="2815"/>
      <c r="N37" s="2846"/>
      <c r="O37" s="2836"/>
      <c r="P37" s="2817"/>
      <c r="Q37" s="2820"/>
      <c r="R37" s="2848"/>
      <c r="S37" s="2817"/>
      <c r="T37" s="2817"/>
      <c r="U37" s="2818"/>
      <c r="V37" s="1925">
        <v>61380526</v>
      </c>
      <c r="W37" s="1928">
        <v>20</v>
      </c>
      <c r="X37" s="1365" t="s">
        <v>2270</v>
      </c>
      <c r="Y37" s="2836"/>
      <c r="Z37" s="2836"/>
      <c r="AA37" s="2826"/>
      <c r="AB37" s="2826"/>
      <c r="AC37" s="2826"/>
      <c r="AD37" s="2826"/>
      <c r="AE37" s="2826"/>
      <c r="AF37" s="2826"/>
      <c r="AG37" s="2826"/>
      <c r="AH37" s="2826"/>
      <c r="AI37" s="2826"/>
      <c r="AJ37" s="2826"/>
      <c r="AK37" s="1923"/>
      <c r="AL37" s="1923"/>
      <c r="AM37" s="1923"/>
      <c r="AN37" s="2826"/>
      <c r="AO37" s="2832"/>
      <c r="AP37" s="2832"/>
      <c r="AQ37" s="2829"/>
    </row>
    <row r="38" spans="1:43" s="477" customFormat="1" ht="27" customHeight="1" x14ac:dyDescent="0.2">
      <c r="A38" s="1386"/>
      <c r="B38" s="1684"/>
      <c r="C38" s="1684"/>
      <c r="D38" s="1386"/>
      <c r="E38" s="2842"/>
      <c r="F38" s="2843"/>
      <c r="G38" s="498"/>
      <c r="H38" s="2842"/>
      <c r="I38" s="2843"/>
      <c r="J38" s="2809"/>
      <c r="K38" s="2817"/>
      <c r="L38" s="2817"/>
      <c r="M38" s="2815"/>
      <c r="N38" s="2846"/>
      <c r="O38" s="2836"/>
      <c r="P38" s="2817"/>
      <c r="Q38" s="2820"/>
      <c r="R38" s="2848"/>
      <c r="S38" s="2817"/>
      <c r="T38" s="2817"/>
      <c r="U38" s="2076" t="s">
        <v>621</v>
      </c>
      <c r="V38" s="1925">
        <v>1000000</v>
      </c>
      <c r="W38" s="1928">
        <v>47</v>
      </c>
      <c r="X38" s="1365" t="s">
        <v>2269</v>
      </c>
      <c r="Y38" s="2836"/>
      <c r="Z38" s="2836"/>
      <c r="AA38" s="2826"/>
      <c r="AB38" s="2826"/>
      <c r="AC38" s="2826"/>
      <c r="AD38" s="2826"/>
      <c r="AE38" s="2826"/>
      <c r="AF38" s="2826"/>
      <c r="AG38" s="2826"/>
      <c r="AH38" s="2826"/>
      <c r="AI38" s="2826"/>
      <c r="AJ38" s="2826"/>
      <c r="AK38" s="1689"/>
      <c r="AL38" s="1689"/>
      <c r="AM38" s="1689"/>
      <c r="AN38" s="2826"/>
      <c r="AO38" s="2832"/>
      <c r="AP38" s="2832"/>
      <c r="AQ38" s="2829"/>
    </row>
    <row r="39" spans="1:43" s="477" customFormat="1" ht="48" customHeight="1" x14ac:dyDescent="0.2">
      <c r="A39" s="1386"/>
      <c r="B39" s="1684"/>
      <c r="C39" s="1684"/>
      <c r="D39" s="1386"/>
      <c r="E39" s="2842"/>
      <c r="F39" s="2843"/>
      <c r="G39" s="498"/>
      <c r="H39" s="2842"/>
      <c r="I39" s="2843"/>
      <c r="J39" s="2809"/>
      <c r="K39" s="2817"/>
      <c r="L39" s="2817"/>
      <c r="M39" s="2815"/>
      <c r="N39" s="2846"/>
      <c r="O39" s="2836"/>
      <c r="P39" s="2817"/>
      <c r="Q39" s="2820"/>
      <c r="R39" s="2848"/>
      <c r="S39" s="2817"/>
      <c r="T39" s="2818"/>
      <c r="U39" s="2076" t="s">
        <v>622</v>
      </c>
      <c r="V39" s="1925">
        <v>33800000</v>
      </c>
      <c r="W39" s="1928">
        <v>20</v>
      </c>
      <c r="X39" s="1481" t="s">
        <v>2270</v>
      </c>
      <c r="Y39" s="2836"/>
      <c r="Z39" s="2836"/>
      <c r="AA39" s="2826"/>
      <c r="AB39" s="2826"/>
      <c r="AC39" s="2826"/>
      <c r="AD39" s="2826"/>
      <c r="AE39" s="2826"/>
      <c r="AF39" s="2826"/>
      <c r="AG39" s="2826"/>
      <c r="AH39" s="2826"/>
      <c r="AI39" s="2826"/>
      <c r="AJ39" s="2826"/>
      <c r="AK39" s="1689"/>
      <c r="AL39" s="1689"/>
      <c r="AM39" s="1689"/>
      <c r="AN39" s="2826"/>
      <c r="AO39" s="2832"/>
      <c r="AP39" s="2832"/>
      <c r="AQ39" s="2829"/>
    </row>
    <row r="40" spans="1:43" s="477" customFormat="1" ht="33" customHeight="1" x14ac:dyDescent="0.2">
      <c r="A40" s="1386"/>
      <c r="B40" s="1684"/>
      <c r="C40" s="1684"/>
      <c r="D40" s="1386"/>
      <c r="E40" s="2842"/>
      <c r="F40" s="2843"/>
      <c r="G40" s="498"/>
      <c r="H40" s="2842"/>
      <c r="I40" s="2843"/>
      <c r="J40" s="2809"/>
      <c r="K40" s="2817"/>
      <c r="L40" s="2817"/>
      <c r="M40" s="2815"/>
      <c r="N40" s="2891" t="s">
        <v>2359</v>
      </c>
      <c r="O40" s="2836"/>
      <c r="P40" s="2817"/>
      <c r="Q40" s="2820"/>
      <c r="R40" s="2848"/>
      <c r="S40" s="2817"/>
      <c r="T40" s="2834" t="s">
        <v>623</v>
      </c>
      <c r="U40" s="2834" t="s">
        <v>624</v>
      </c>
      <c r="V40" s="1925">
        <v>54000000</v>
      </c>
      <c r="W40" s="1928">
        <v>20</v>
      </c>
      <c r="X40" s="1481" t="s">
        <v>2270</v>
      </c>
      <c r="Y40" s="2836"/>
      <c r="Z40" s="2836"/>
      <c r="AA40" s="2826"/>
      <c r="AB40" s="2826"/>
      <c r="AC40" s="2826"/>
      <c r="AD40" s="2826"/>
      <c r="AE40" s="2826"/>
      <c r="AF40" s="2826"/>
      <c r="AG40" s="2826"/>
      <c r="AH40" s="2826"/>
      <c r="AI40" s="2826"/>
      <c r="AJ40" s="2826"/>
      <c r="AK40" s="1923"/>
      <c r="AL40" s="1923"/>
      <c r="AM40" s="1923"/>
      <c r="AN40" s="2826"/>
      <c r="AO40" s="2832"/>
      <c r="AP40" s="2832"/>
      <c r="AQ40" s="2829"/>
    </row>
    <row r="41" spans="1:43" s="477" customFormat="1" ht="37.5" customHeight="1" x14ac:dyDescent="0.2">
      <c r="A41" s="1386"/>
      <c r="B41" s="1684"/>
      <c r="C41" s="1684"/>
      <c r="D41" s="1386"/>
      <c r="E41" s="2842"/>
      <c r="F41" s="2843"/>
      <c r="G41" s="498"/>
      <c r="H41" s="2844"/>
      <c r="I41" s="2845"/>
      <c r="J41" s="2810"/>
      <c r="K41" s="2818"/>
      <c r="L41" s="2818"/>
      <c r="M41" s="2816"/>
      <c r="N41" s="2892"/>
      <c r="O41" s="2837"/>
      <c r="P41" s="2818"/>
      <c r="Q41" s="2821"/>
      <c r="R41" s="2849"/>
      <c r="S41" s="2818"/>
      <c r="T41" s="2818"/>
      <c r="U41" s="2818"/>
      <c r="V41" s="1925">
        <v>6000000</v>
      </c>
      <c r="W41" s="1928">
        <v>47</v>
      </c>
      <c r="X41" s="1922" t="s">
        <v>2271</v>
      </c>
      <c r="Y41" s="2837"/>
      <c r="Z41" s="2837"/>
      <c r="AA41" s="2827"/>
      <c r="AB41" s="2827"/>
      <c r="AC41" s="2827"/>
      <c r="AD41" s="2827"/>
      <c r="AE41" s="2827"/>
      <c r="AF41" s="2827"/>
      <c r="AG41" s="2827"/>
      <c r="AH41" s="2827"/>
      <c r="AI41" s="2827"/>
      <c r="AJ41" s="2827"/>
      <c r="AK41" s="1690"/>
      <c r="AL41" s="1690"/>
      <c r="AM41" s="1690"/>
      <c r="AN41" s="2827"/>
      <c r="AO41" s="2833"/>
      <c r="AP41" s="2833"/>
      <c r="AQ41" s="2830"/>
    </row>
    <row r="42" spans="1:43" s="477" customFormat="1" ht="27" customHeight="1" x14ac:dyDescent="0.2">
      <c r="A42" s="1327"/>
      <c r="B42" s="1715"/>
      <c r="C42" s="1715"/>
      <c r="D42" s="1327"/>
      <c r="E42" s="2842"/>
      <c r="F42" s="2843"/>
      <c r="G42" s="1371">
        <v>32</v>
      </c>
      <c r="H42" s="2838" t="s">
        <v>615</v>
      </c>
      <c r="I42" s="2839"/>
      <c r="J42" s="2839"/>
      <c r="K42" s="2839"/>
      <c r="L42" s="2839"/>
      <c r="M42" s="1692"/>
      <c r="N42" s="1691"/>
      <c r="O42" s="1693"/>
      <c r="P42" s="1691"/>
      <c r="Q42" s="1693"/>
      <c r="R42" s="1694"/>
      <c r="S42" s="1691"/>
      <c r="T42" s="1691"/>
      <c r="U42" s="1691"/>
      <c r="V42" s="1969"/>
      <c r="W42" s="1695"/>
      <c r="X42" s="1691"/>
      <c r="Y42" s="1693"/>
      <c r="Z42" s="1693"/>
      <c r="AA42" s="1693"/>
      <c r="AB42" s="1693"/>
      <c r="AC42" s="1693"/>
      <c r="AD42" s="1693"/>
      <c r="AE42" s="1693"/>
      <c r="AF42" s="1693"/>
      <c r="AG42" s="1693"/>
      <c r="AH42" s="1693"/>
      <c r="AI42" s="1693"/>
      <c r="AJ42" s="1693"/>
      <c r="AK42" s="1693"/>
      <c r="AL42" s="1693"/>
      <c r="AM42" s="1693"/>
      <c r="AN42" s="1693"/>
      <c r="AO42" s="1693"/>
      <c r="AP42" s="1693"/>
      <c r="AQ42" s="1372"/>
    </row>
    <row r="43" spans="1:43" s="477" customFormat="1" ht="38.25" customHeight="1" x14ac:dyDescent="0.2">
      <c r="A43" s="1386"/>
      <c r="B43" s="1684"/>
      <c r="C43" s="1684"/>
      <c r="D43" s="1386"/>
      <c r="E43" s="2842"/>
      <c r="F43" s="2843"/>
      <c r="G43" s="498"/>
      <c r="H43" s="2840"/>
      <c r="I43" s="2841"/>
      <c r="J43" s="2808">
        <v>120</v>
      </c>
      <c r="K43" s="2811" t="s">
        <v>625</v>
      </c>
      <c r="L43" s="2834" t="s">
        <v>582</v>
      </c>
      <c r="M43" s="2814">
        <v>2</v>
      </c>
      <c r="N43" s="2846" t="s">
        <v>2354</v>
      </c>
      <c r="O43" s="2835">
        <v>50</v>
      </c>
      <c r="P43" s="2834" t="s">
        <v>626</v>
      </c>
      <c r="Q43" s="2819">
        <f>39700000/R43</f>
        <v>0.5</v>
      </c>
      <c r="R43" s="2847">
        <f>V43+V47+V44+V45+V46</f>
        <v>79400000</v>
      </c>
      <c r="S43" s="2834" t="s">
        <v>627</v>
      </c>
      <c r="T43" s="2398" t="s">
        <v>628</v>
      </c>
      <c r="U43" s="2076" t="s">
        <v>629</v>
      </c>
      <c r="V43" s="1696">
        <v>20000000</v>
      </c>
      <c r="W43" s="1968">
        <v>20</v>
      </c>
      <c r="X43" s="1970" t="s">
        <v>2275</v>
      </c>
      <c r="Y43" s="2835">
        <v>142127</v>
      </c>
      <c r="Z43" s="2835">
        <v>142127</v>
      </c>
      <c r="AA43" s="2825">
        <v>85276</v>
      </c>
      <c r="AB43" s="2825">
        <v>85276</v>
      </c>
      <c r="AC43" s="2825">
        <v>99489</v>
      </c>
      <c r="AD43" s="2825">
        <v>14212.7</v>
      </c>
      <c r="AE43" s="2825">
        <v>0</v>
      </c>
      <c r="AF43" s="2825">
        <v>0</v>
      </c>
      <c r="AG43" s="2825">
        <v>0</v>
      </c>
      <c r="AH43" s="2825">
        <v>0</v>
      </c>
      <c r="AI43" s="2825">
        <v>0</v>
      </c>
      <c r="AJ43" s="2825">
        <v>0</v>
      </c>
      <c r="AK43" s="1688"/>
      <c r="AL43" s="1688"/>
      <c r="AM43" s="1688"/>
      <c r="AN43" s="2825">
        <f>Y43+Z43</f>
        <v>284254</v>
      </c>
      <c r="AO43" s="2831">
        <v>43466</v>
      </c>
      <c r="AP43" s="2831">
        <v>43830</v>
      </c>
      <c r="AQ43" s="2828" t="s">
        <v>2132</v>
      </c>
    </row>
    <row r="44" spans="1:43" s="477" customFormat="1" ht="45" customHeight="1" x14ac:dyDescent="0.2">
      <c r="A44" s="1386"/>
      <c r="B44" s="1684"/>
      <c r="C44" s="1684"/>
      <c r="D44" s="1386"/>
      <c r="E44" s="2842"/>
      <c r="F44" s="2843"/>
      <c r="G44" s="498"/>
      <c r="H44" s="2842"/>
      <c r="I44" s="2843"/>
      <c r="J44" s="2809"/>
      <c r="K44" s="2812"/>
      <c r="L44" s="2817"/>
      <c r="M44" s="2815"/>
      <c r="N44" s="2846"/>
      <c r="O44" s="2836"/>
      <c r="P44" s="2817"/>
      <c r="Q44" s="2820"/>
      <c r="R44" s="2848"/>
      <c r="S44" s="2817"/>
      <c r="T44" s="2398"/>
      <c r="U44" s="2071" t="s">
        <v>630</v>
      </c>
      <c r="V44" s="1687">
        <v>19700000</v>
      </c>
      <c r="W44" s="1968">
        <v>20</v>
      </c>
      <c r="X44" s="1970" t="s">
        <v>2275</v>
      </c>
      <c r="Y44" s="2836"/>
      <c r="Z44" s="2836"/>
      <c r="AA44" s="2826"/>
      <c r="AB44" s="2826"/>
      <c r="AC44" s="2826"/>
      <c r="AD44" s="2826"/>
      <c r="AE44" s="2826"/>
      <c r="AF44" s="2826"/>
      <c r="AG44" s="2826"/>
      <c r="AH44" s="2826"/>
      <c r="AI44" s="2826"/>
      <c r="AJ44" s="2826"/>
      <c r="AK44" s="1689"/>
      <c r="AL44" s="1689"/>
      <c r="AM44" s="1689"/>
      <c r="AN44" s="2826"/>
      <c r="AO44" s="2832"/>
      <c r="AP44" s="2832"/>
      <c r="AQ44" s="2829"/>
    </row>
    <row r="45" spans="1:43" s="477" customFormat="1" ht="27" customHeight="1" x14ac:dyDescent="0.2">
      <c r="A45" s="1386"/>
      <c r="B45" s="1684"/>
      <c r="C45" s="1684"/>
      <c r="D45" s="1386"/>
      <c r="E45" s="2842"/>
      <c r="F45" s="2843"/>
      <c r="G45" s="498"/>
      <c r="H45" s="2842"/>
      <c r="I45" s="2843"/>
      <c r="J45" s="2808">
        <v>121</v>
      </c>
      <c r="K45" s="2811" t="s">
        <v>631</v>
      </c>
      <c r="L45" s="2817"/>
      <c r="M45" s="2814">
        <v>4</v>
      </c>
      <c r="N45" s="2817" t="s">
        <v>2355</v>
      </c>
      <c r="O45" s="2836"/>
      <c r="P45" s="2817"/>
      <c r="Q45" s="2819">
        <f>39700000/R43</f>
        <v>0.5</v>
      </c>
      <c r="R45" s="2848"/>
      <c r="S45" s="2817"/>
      <c r="T45" s="2822" t="s">
        <v>632</v>
      </c>
      <c r="U45" s="2071" t="s">
        <v>2137</v>
      </c>
      <c r="V45" s="1687">
        <v>5558000</v>
      </c>
      <c r="W45" s="1968">
        <v>20</v>
      </c>
      <c r="X45" s="1970" t="s">
        <v>2275</v>
      </c>
      <c r="Y45" s="2836"/>
      <c r="Z45" s="2836"/>
      <c r="AA45" s="2826"/>
      <c r="AB45" s="2826"/>
      <c r="AC45" s="2826"/>
      <c r="AD45" s="2826"/>
      <c r="AE45" s="2826"/>
      <c r="AF45" s="2826"/>
      <c r="AG45" s="2826"/>
      <c r="AH45" s="2826"/>
      <c r="AI45" s="2826"/>
      <c r="AJ45" s="2826"/>
      <c r="AK45" s="1689"/>
      <c r="AL45" s="1689"/>
      <c r="AM45" s="1689"/>
      <c r="AN45" s="2826"/>
      <c r="AO45" s="2832"/>
      <c r="AP45" s="2832"/>
      <c r="AQ45" s="2829"/>
    </row>
    <row r="46" spans="1:43" s="477" customFormat="1" ht="36.75" customHeight="1" x14ac:dyDescent="0.2">
      <c r="A46" s="1386"/>
      <c r="B46" s="1684"/>
      <c r="C46" s="1684"/>
      <c r="D46" s="1386"/>
      <c r="E46" s="2842"/>
      <c r="F46" s="2843"/>
      <c r="G46" s="498"/>
      <c r="H46" s="2842"/>
      <c r="I46" s="2843"/>
      <c r="J46" s="2809"/>
      <c r="K46" s="2812"/>
      <c r="L46" s="2817"/>
      <c r="M46" s="2815"/>
      <c r="N46" s="2817"/>
      <c r="O46" s="2836"/>
      <c r="P46" s="2817"/>
      <c r="Q46" s="2820"/>
      <c r="R46" s="2848"/>
      <c r="S46" s="2817"/>
      <c r="T46" s="2823"/>
      <c r="U46" s="2071" t="s">
        <v>633</v>
      </c>
      <c r="V46" s="1687">
        <v>31760000</v>
      </c>
      <c r="W46" s="1968">
        <v>20</v>
      </c>
      <c r="X46" s="1970" t="s">
        <v>2275</v>
      </c>
      <c r="Y46" s="2836"/>
      <c r="Z46" s="2836"/>
      <c r="AA46" s="2826"/>
      <c r="AB46" s="2826"/>
      <c r="AC46" s="2826"/>
      <c r="AD46" s="2826"/>
      <c r="AE46" s="2826"/>
      <c r="AF46" s="2826"/>
      <c r="AG46" s="2826"/>
      <c r="AH46" s="2826"/>
      <c r="AI46" s="2826"/>
      <c r="AJ46" s="2826"/>
      <c r="AK46" s="1689"/>
      <c r="AL46" s="1689"/>
      <c r="AM46" s="1689"/>
      <c r="AN46" s="2826"/>
      <c r="AO46" s="2832"/>
      <c r="AP46" s="2832"/>
      <c r="AQ46" s="2829"/>
    </row>
    <row r="47" spans="1:43" s="477" customFormat="1" ht="36" customHeight="1" x14ac:dyDescent="0.2">
      <c r="A47" s="1481"/>
      <c r="B47" s="1716"/>
      <c r="C47" s="1716"/>
      <c r="D47" s="1481"/>
      <c r="E47" s="2844"/>
      <c r="F47" s="2845"/>
      <c r="G47" s="511"/>
      <c r="H47" s="2844"/>
      <c r="I47" s="2845"/>
      <c r="J47" s="2810"/>
      <c r="K47" s="2813"/>
      <c r="L47" s="2818"/>
      <c r="M47" s="2816"/>
      <c r="N47" s="2818"/>
      <c r="O47" s="2837"/>
      <c r="P47" s="2818"/>
      <c r="Q47" s="2821"/>
      <c r="R47" s="2849"/>
      <c r="S47" s="2818"/>
      <c r="T47" s="2824"/>
      <c r="U47" s="2071" t="s">
        <v>634</v>
      </c>
      <c r="V47" s="1687">
        <v>2382000</v>
      </c>
      <c r="W47" s="1968">
        <v>20</v>
      </c>
      <c r="X47" s="1970" t="s">
        <v>2275</v>
      </c>
      <c r="Y47" s="2837"/>
      <c r="Z47" s="2837"/>
      <c r="AA47" s="2827"/>
      <c r="AB47" s="2827"/>
      <c r="AC47" s="2827"/>
      <c r="AD47" s="2827"/>
      <c r="AE47" s="2827"/>
      <c r="AF47" s="2827"/>
      <c r="AG47" s="2827"/>
      <c r="AH47" s="2827"/>
      <c r="AI47" s="2827"/>
      <c r="AJ47" s="2827"/>
      <c r="AK47" s="1690"/>
      <c r="AL47" s="1690"/>
      <c r="AM47" s="1690"/>
      <c r="AN47" s="2827"/>
      <c r="AO47" s="2833"/>
      <c r="AP47" s="2833"/>
      <c r="AQ47" s="2830"/>
    </row>
    <row r="48" spans="1:43" s="477" customFormat="1" ht="27" customHeight="1" x14ac:dyDescent="0.2">
      <c r="A48" s="1717"/>
      <c r="B48" s="1718"/>
      <c r="C48" s="1719"/>
      <c r="D48" s="1717"/>
      <c r="E48" s="2889" t="s">
        <v>262</v>
      </c>
      <c r="F48" s="2890"/>
      <c r="G48" s="1717"/>
      <c r="H48" s="1718"/>
      <c r="I48" s="1719"/>
      <c r="J48" s="1720"/>
      <c r="K48" s="1721"/>
      <c r="L48" s="1550"/>
      <c r="M48" s="1722"/>
      <c r="N48" s="1723"/>
      <c r="O48" s="2079"/>
      <c r="P48" s="2182"/>
      <c r="Q48" s="1724"/>
      <c r="R48" s="1725">
        <f>SUM(R12:R47)</f>
        <v>2980850646</v>
      </c>
      <c r="S48" s="1721"/>
      <c r="T48" s="1548"/>
      <c r="U48" s="1550"/>
      <c r="V48" s="1726">
        <f>SUM(V12:V47)</f>
        <v>2980850646</v>
      </c>
      <c r="W48" s="1727"/>
      <c r="X48" s="1722"/>
      <c r="Y48" s="1718"/>
      <c r="Z48" s="1718"/>
      <c r="AA48" s="1728"/>
      <c r="AB48" s="1729"/>
      <c r="AC48" s="1728"/>
      <c r="AD48" s="1728"/>
      <c r="AE48" s="1728"/>
      <c r="AF48" s="1728"/>
      <c r="AG48" s="1728"/>
      <c r="AH48" s="1728"/>
      <c r="AI48" s="1728"/>
      <c r="AJ48" s="1728"/>
      <c r="AK48" s="1728"/>
      <c r="AL48" s="1728"/>
      <c r="AM48" s="1728"/>
      <c r="AN48" s="1728"/>
      <c r="AO48" s="1730"/>
      <c r="AP48" s="1730"/>
      <c r="AQ48" s="1731"/>
    </row>
    <row r="49" spans="1:43" s="477" customFormat="1" ht="27" customHeight="1" x14ac:dyDescent="0.2">
      <c r="A49" s="512"/>
      <c r="K49" s="513"/>
      <c r="L49" s="485"/>
      <c r="M49" s="485"/>
      <c r="N49" s="485"/>
      <c r="O49" s="514"/>
      <c r="P49" s="513"/>
      <c r="Q49" s="515"/>
      <c r="R49" s="519"/>
      <c r="S49" s="513"/>
      <c r="T49" s="513"/>
      <c r="U49" s="513"/>
      <c r="V49" s="520"/>
      <c r="W49" s="516"/>
      <c r="X49" s="517"/>
      <c r="AO49" s="1195"/>
      <c r="AP49" s="518"/>
      <c r="AQ49" s="1196"/>
    </row>
    <row r="50" spans="1:43" s="477" customFormat="1" ht="27" customHeight="1" x14ac:dyDescent="0.2">
      <c r="A50" s="512"/>
      <c r="K50" s="513"/>
      <c r="L50" s="485"/>
      <c r="M50" s="485"/>
      <c r="N50" s="485"/>
      <c r="O50" s="514"/>
      <c r="P50" s="513"/>
      <c r="Q50" s="515"/>
      <c r="R50" s="519"/>
      <c r="S50" s="513"/>
      <c r="T50" s="513"/>
      <c r="U50" s="513"/>
      <c r="V50" s="520"/>
      <c r="W50" s="516"/>
      <c r="X50" s="517"/>
      <c r="AO50" s="1195"/>
      <c r="AP50" s="518"/>
      <c r="AQ50" s="1196"/>
    </row>
    <row r="51" spans="1:43" s="477" customFormat="1" ht="27" customHeight="1" x14ac:dyDescent="0.2">
      <c r="A51" s="512"/>
      <c r="K51" s="513"/>
      <c r="L51" s="485"/>
      <c r="M51" s="485"/>
      <c r="N51" s="485"/>
      <c r="O51" s="514"/>
      <c r="P51" s="513"/>
      <c r="Q51" s="515"/>
      <c r="R51" s="519"/>
      <c r="S51" s="513"/>
      <c r="T51" s="513"/>
      <c r="U51" s="513"/>
      <c r="V51" s="520"/>
      <c r="W51" s="516"/>
      <c r="X51" s="517"/>
      <c r="AO51" s="1195"/>
      <c r="AP51" s="518"/>
      <c r="AQ51" s="1196"/>
    </row>
    <row r="52" spans="1:43" s="477" customFormat="1" ht="27" customHeight="1" x14ac:dyDescent="0.2">
      <c r="A52" s="512"/>
      <c r="K52" s="513"/>
      <c r="L52" s="485"/>
      <c r="M52" s="485"/>
      <c r="N52" s="485"/>
      <c r="O52" s="514"/>
      <c r="P52" s="513"/>
      <c r="Q52" s="515"/>
      <c r="R52" s="519"/>
      <c r="S52" s="513"/>
      <c r="T52" s="513"/>
      <c r="U52" s="513"/>
      <c r="V52" s="520"/>
      <c r="W52" s="516"/>
      <c r="X52" s="517"/>
      <c r="AO52" s="1195"/>
      <c r="AP52" s="518"/>
      <c r="AQ52" s="1196"/>
    </row>
    <row r="53" spans="1:43" s="477" customFormat="1" ht="27" customHeight="1" x14ac:dyDescent="0.2">
      <c r="A53" s="512"/>
      <c r="K53" s="2893" t="s">
        <v>2278</v>
      </c>
      <c r="L53" s="2893"/>
      <c r="M53" s="485"/>
      <c r="N53" s="485"/>
      <c r="O53" s="514"/>
      <c r="P53" s="513"/>
      <c r="Q53" s="515"/>
      <c r="R53" s="519"/>
      <c r="S53" s="513"/>
      <c r="T53" s="513"/>
      <c r="U53" s="513"/>
      <c r="V53" s="520"/>
      <c r="W53" s="516"/>
      <c r="X53" s="517"/>
      <c r="AO53" s="1195"/>
      <c r="AP53" s="518"/>
      <c r="AQ53" s="1196"/>
    </row>
    <row r="54" spans="1:43" s="477" customFormat="1" ht="27" customHeight="1" x14ac:dyDescent="0.2">
      <c r="A54" s="512"/>
      <c r="K54" s="2893" t="s">
        <v>2279</v>
      </c>
      <c r="L54" s="2893"/>
      <c r="M54" s="485"/>
      <c r="N54" s="485"/>
      <c r="O54" s="514"/>
      <c r="P54" s="513"/>
      <c r="Q54" s="515"/>
      <c r="R54" s="519"/>
      <c r="S54" s="513"/>
      <c r="T54" s="513"/>
      <c r="U54" s="513"/>
      <c r="V54" s="520"/>
      <c r="W54" s="516"/>
      <c r="X54" s="517"/>
      <c r="AO54" s="1195"/>
      <c r="AP54" s="518"/>
      <c r="AQ54" s="1196"/>
    </row>
    <row r="55" spans="1:43" s="477" customFormat="1" ht="27" customHeight="1" x14ac:dyDescent="0.2">
      <c r="A55" s="512"/>
      <c r="K55" s="513"/>
      <c r="L55" s="485"/>
      <c r="M55" s="485"/>
      <c r="N55" s="485"/>
      <c r="O55" s="514"/>
      <c r="P55" s="513"/>
      <c r="Q55" s="515"/>
      <c r="R55" s="519"/>
      <c r="S55" s="513"/>
      <c r="T55" s="513"/>
      <c r="U55" s="513"/>
      <c r="V55" s="520"/>
      <c r="W55" s="516"/>
      <c r="X55" s="517"/>
      <c r="AO55" s="1195"/>
      <c r="AP55" s="518"/>
      <c r="AQ55" s="1196"/>
    </row>
    <row r="56" spans="1:43" s="477" customFormat="1" ht="27" customHeight="1" x14ac:dyDescent="0.2">
      <c r="A56" s="512"/>
      <c r="K56" s="513"/>
      <c r="L56" s="485"/>
      <c r="M56" s="485"/>
      <c r="N56" s="485"/>
      <c r="O56" s="514"/>
      <c r="P56" s="513"/>
      <c r="Q56" s="515"/>
      <c r="R56" s="519"/>
      <c r="S56" s="513"/>
      <c r="T56" s="513"/>
      <c r="U56" s="513"/>
      <c r="V56" s="520"/>
      <c r="W56" s="516"/>
      <c r="X56" s="517"/>
      <c r="AO56" s="1195"/>
      <c r="AP56" s="518"/>
      <c r="AQ56" s="1196"/>
    </row>
    <row r="57" spans="1:43" s="477" customFormat="1" ht="27" customHeight="1" x14ac:dyDescent="0.2">
      <c r="A57" s="512"/>
      <c r="K57" s="513"/>
      <c r="L57" s="485"/>
      <c r="M57" s="485"/>
      <c r="N57" s="485"/>
      <c r="O57" s="514"/>
      <c r="P57" s="513"/>
      <c r="Q57" s="515"/>
      <c r="R57" s="519"/>
      <c r="S57" s="513"/>
      <c r="T57" s="513"/>
      <c r="U57" s="513"/>
      <c r="V57" s="520"/>
      <c r="W57" s="516"/>
      <c r="X57" s="517"/>
      <c r="AO57" s="1195"/>
      <c r="AP57" s="518"/>
      <c r="AQ57" s="1196"/>
    </row>
    <row r="58" spans="1:43" s="477" customFormat="1" ht="27" customHeight="1" x14ac:dyDescent="0.2">
      <c r="A58" s="512"/>
      <c r="K58" s="513"/>
      <c r="L58" s="485"/>
      <c r="M58" s="485"/>
      <c r="N58" s="485"/>
      <c r="O58" s="514"/>
      <c r="P58" s="513"/>
      <c r="Q58" s="515"/>
      <c r="R58" s="519"/>
      <c r="S58" s="513"/>
      <c r="T58" s="513"/>
      <c r="U58" s="513"/>
      <c r="V58" s="520"/>
      <c r="W58" s="516"/>
      <c r="X58" s="517"/>
      <c r="AO58" s="1195"/>
      <c r="AP58" s="518"/>
      <c r="AQ58" s="1196"/>
    </row>
    <row r="59" spans="1:43" s="477" customFormat="1" ht="27" customHeight="1" x14ac:dyDescent="0.2">
      <c r="A59" s="512"/>
      <c r="K59" s="513"/>
      <c r="L59" s="485"/>
      <c r="M59" s="485"/>
      <c r="N59" s="485"/>
      <c r="O59" s="514"/>
      <c r="P59" s="513"/>
      <c r="Q59" s="515"/>
      <c r="R59" s="519"/>
      <c r="S59" s="513"/>
      <c r="T59" s="513"/>
      <c r="U59" s="513"/>
      <c r="V59" s="520"/>
      <c r="W59" s="516"/>
      <c r="X59" s="517"/>
      <c r="AO59" s="1195"/>
      <c r="AP59" s="518"/>
      <c r="AQ59" s="1196"/>
    </row>
    <row r="60" spans="1:43" s="477" customFormat="1" ht="27" customHeight="1" x14ac:dyDescent="0.2">
      <c r="A60" s="512"/>
      <c r="K60" s="513"/>
      <c r="L60" s="485"/>
      <c r="M60" s="485"/>
      <c r="N60" s="485"/>
      <c r="O60" s="514"/>
      <c r="P60" s="513"/>
      <c r="Q60" s="515"/>
      <c r="R60" s="519"/>
      <c r="S60" s="513"/>
      <c r="T60" s="513"/>
      <c r="U60" s="513"/>
      <c r="V60" s="520"/>
      <c r="W60" s="516"/>
      <c r="X60" s="517"/>
      <c r="AO60" s="1195"/>
      <c r="AP60" s="518"/>
      <c r="AQ60" s="1196"/>
    </row>
    <row r="61" spans="1:43" s="477" customFormat="1" ht="27" customHeight="1" x14ac:dyDescent="0.2">
      <c r="A61" s="512"/>
      <c r="K61" s="513"/>
      <c r="L61" s="485"/>
      <c r="M61" s="485"/>
      <c r="N61" s="485"/>
      <c r="O61" s="514"/>
      <c r="P61" s="513"/>
      <c r="Q61" s="515"/>
      <c r="R61" s="519"/>
      <c r="S61" s="513"/>
      <c r="T61" s="513"/>
      <c r="U61" s="513"/>
      <c r="V61" s="520"/>
      <c r="W61" s="516"/>
      <c r="X61" s="517"/>
      <c r="AO61" s="1195"/>
      <c r="AP61" s="518"/>
      <c r="AQ61" s="1196"/>
    </row>
    <row r="62" spans="1:43" s="477" customFormat="1" ht="27" customHeight="1" x14ac:dyDescent="0.2">
      <c r="A62" s="512"/>
      <c r="K62" s="513"/>
      <c r="L62" s="485"/>
      <c r="M62" s="485"/>
      <c r="N62" s="485"/>
      <c r="O62" s="514"/>
      <c r="P62" s="513"/>
      <c r="Q62" s="515"/>
      <c r="R62" s="519"/>
      <c r="S62" s="513"/>
      <c r="T62" s="513"/>
      <c r="U62" s="513"/>
      <c r="V62" s="520"/>
      <c r="W62" s="516"/>
      <c r="X62" s="517"/>
      <c r="AO62" s="1195"/>
      <c r="AP62" s="518"/>
      <c r="AQ62" s="1196"/>
    </row>
    <row r="63" spans="1:43" s="477" customFormat="1" ht="27" customHeight="1" x14ac:dyDescent="0.2">
      <c r="A63" s="512"/>
      <c r="K63" s="513"/>
      <c r="L63" s="485"/>
      <c r="M63" s="485"/>
      <c r="N63" s="485"/>
      <c r="O63" s="514"/>
      <c r="P63" s="513"/>
      <c r="Q63" s="515"/>
      <c r="R63" s="519"/>
      <c r="S63" s="513"/>
      <c r="T63" s="513"/>
      <c r="U63" s="513"/>
      <c r="V63" s="520"/>
      <c r="W63" s="516"/>
      <c r="X63" s="517"/>
      <c r="AO63" s="1195"/>
      <c r="AP63" s="518"/>
      <c r="AQ63" s="1196"/>
    </row>
    <row r="64" spans="1:43" s="477" customFormat="1" ht="27" customHeight="1" x14ac:dyDescent="0.2">
      <c r="A64" s="512"/>
      <c r="K64" s="513"/>
      <c r="L64" s="485"/>
      <c r="M64" s="485"/>
      <c r="N64" s="485"/>
      <c r="O64" s="514"/>
      <c r="P64" s="513"/>
      <c r="Q64" s="515"/>
      <c r="R64" s="519"/>
      <c r="S64" s="513"/>
      <c r="T64" s="513"/>
      <c r="U64" s="513"/>
      <c r="V64" s="520"/>
      <c r="W64" s="516"/>
      <c r="X64" s="517"/>
      <c r="AO64" s="1195"/>
      <c r="AP64" s="518"/>
      <c r="AQ64" s="1196"/>
    </row>
    <row r="65" spans="1:43" s="477" customFormat="1" ht="27" customHeight="1" x14ac:dyDescent="0.2">
      <c r="A65" s="512"/>
      <c r="K65" s="513"/>
      <c r="L65" s="485"/>
      <c r="M65" s="485"/>
      <c r="N65" s="485"/>
      <c r="O65" s="514"/>
      <c r="P65" s="513"/>
      <c r="Q65" s="515"/>
      <c r="R65" s="519"/>
      <c r="S65" s="513"/>
      <c r="T65" s="513"/>
      <c r="U65" s="513"/>
      <c r="V65" s="520"/>
      <c r="W65" s="516"/>
      <c r="X65" s="517"/>
      <c r="AO65" s="1195"/>
      <c r="AP65" s="518"/>
      <c r="AQ65" s="1196"/>
    </row>
    <row r="66" spans="1:43" s="477" customFormat="1" ht="27" customHeight="1" x14ac:dyDescent="0.2">
      <c r="A66" s="512"/>
      <c r="K66" s="513"/>
      <c r="L66" s="485"/>
      <c r="M66" s="485"/>
      <c r="N66" s="485"/>
      <c r="O66" s="514"/>
      <c r="P66" s="513"/>
      <c r="Q66" s="515"/>
      <c r="R66" s="519"/>
      <c r="S66" s="513"/>
      <c r="T66" s="513"/>
      <c r="U66" s="513"/>
      <c r="V66" s="520"/>
      <c r="W66" s="516"/>
      <c r="X66" s="517"/>
      <c r="AO66" s="1195"/>
      <c r="AP66" s="518"/>
      <c r="AQ66" s="1196"/>
    </row>
    <row r="67" spans="1:43" s="477" customFormat="1" ht="27" customHeight="1" x14ac:dyDescent="0.2">
      <c r="A67" s="512"/>
      <c r="K67" s="513"/>
      <c r="L67" s="485"/>
      <c r="M67" s="485"/>
      <c r="N67" s="485"/>
      <c r="O67" s="514"/>
      <c r="P67" s="513"/>
      <c r="Q67" s="515"/>
      <c r="R67" s="519"/>
      <c r="S67" s="513"/>
      <c r="T67" s="513"/>
      <c r="U67" s="513"/>
      <c r="V67" s="520"/>
      <c r="W67" s="516"/>
      <c r="X67" s="517"/>
      <c r="AO67" s="1195"/>
      <c r="AP67" s="518"/>
      <c r="AQ67" s="1196"/>
    </row>
    <row r="68" spans="1:43" s="477" customFormat="1" ht="27" customHeight="1" x14ac:dyDescent="0.2">
      <c r="A68" s="512"/>
      <c r="K68" s="513"/>
      <c r="L68" s="485"/>
      <c r="M68" s="485"/>
      <c r="N68" s="485"/>
      <c r="O68" s="514"/>
      <c r="P68" s="513"/>
      <c r="Q68" s="515"/>
      <c r="R68" s="519"/>
      <c r="S68" s="513"/>
      <c r="T68" s="513"/>
      <c r="U68" s="513"/>
      <c r="V68" s="520"/>
      <c r="W68" s="516"/>
      <c r="X68" s="517"/>
      <c r="AO68" s="1195"/>
      <c r="AP68" s="518"/>
      <c r="AQ68" s="1196"/>
    </row>
    <row r="69" spans="1:43" s="477" customFormat="1" ht="27" customHeight="1" x14ac:dyDescent="0.2">
      <c r="A69" s="512"/>
      <c r="K69" s="513"/>
      <c r="L69" s="485"/>
      <c r="M69" s="485"/>
      <c r="N69" s="485"/>
      <c r="O69" s="514"/>
      <c r="P69" s="513"/>
      <c r="Q69" s="515"/>
      <c r="R69" s="519"/>
      <c r="S69" s="513"/>
      <c r="T69" s="513"/>
      <c r="U69" s="513"/>
      <c r="V69" s="520"/>
      <c r="W69" s="516"/>
      <c r="X69" s="517"/>
      <c r="AO69" s="1195"/>
      <c r="AP69" s="518"/>
      <c r="AQ69" s="1196"/>
    </row>
    <row r="70" spans="1:43" s="477" customFormat="1" ht="27" customHeight="1" x14ac:dyDescent="0.2">
      <c r="A70" s="512"/>
      <c r="K70" s="513"/>
      <c r="L70" s="485"/>
      <c r="M70" s="485"/>
      <c r="N70" s="485"/>
      <c r="O70" s="514"/>
      <c r="P70" s="513"/>
      <c r="Q70" s="515"/>
      <c r="R70" s="519"/>
      <c r="S70" s="513"/>
      <c r="T70" s="513"/>
      <c r="U70" s="513"/>
      <c r="V70" s="520"/>
      <c r="W70" s="516"/>
      <c r="X70" s="517"/>
      <c r="AO70" s="1195"/>
      <c r="AP70" s="518"/>
      <c r="AQ70" s="1196"/>
    </row>
    <row r="71" spans="1:43" s="477" customFormat="1" ht="27" customHeight="1" x14ac:dyDescent="0.2">
      <c r="A71" s="512"/>
      <c r="K71" s="513"/>
      <c r="L71" s="485"/>
      <c r="M71" s="485"/>
      <c r="N71" s="485"/>
      <c r="O71" s="514"/>
      <c r="P71" s="513"/>
      <c r="Q71" s="515"/>
      <c r="R71" s="519"/>
      <c r="S71" s="513"/>
      <c r="T71" s="513"/>
      <c r="U71" s="513"/>
      <c r="V71" s="520"/>
      <c r="W71" s="516"/>
      <c r="X71" s="517"/>
      <c r="AO71" s="1195"/>
      <c r="AP71" s="518"/>
      <c r="AQ71" s="1196"/>
    </row>
    <row r="72" spans="1:43" s="477" customFormat="1" ht="27" customHeight="1" x14ac:dyDescent="0.2">
      <c r="A72" s="512"/>
      <c r="K72" s="513"/>
      <c r="L72" s="485"/>
      <c r="M72" s="485"/>
      <c r="N72" s="485"/>
      <c r="O72" s="514"/>
      <c r="P72" s="513"/>
      <c r="Q72" s="515"/>
      <c r="R72" s="519"/>
      <c r="S72" s="513"/>
      <c r="T72" s="513"/>
      <c r="U72" s="513"/>
      <c r="V72" s="520"/>
      <c r="W72" s="516"/>
      <c r="X72" s="517"/>
      <c r="AO72" s="1195"/>
      <c r="AP72" s="518"/>
      <c r="AQ72" s="1196"/>
    </row>
    <row r="73" spans="1:43" s="477" customFormat="1" ht="27" customHeight="1" x14ac:dyDescent="0.2">
      <c r="A73" s="512"/>
      <c r="K73" s="513"/>
      <c r="L73" s="485"/>
      <c r="M73" s="485"/>
      <c r="N73" s="485"/>
      <c r="O73" s="514"/>
      <c r="P73" s="513"/>
      <c r="Q73" s="515"/>
      <c r="R73" s="519"/>
      <c r="S73" s="513"/>
      <c r="T73" s="513"/>
      <c r="U73" s="513"/>
      <c r="V73" s="520"/>
      <c r="W73" s="516"/>
      <c r="X73" s="517"/>
      <c r="AO73" s="1195"/>
      <c r="AP73" s="518"/>
      <c r="AQ73" s="1196"/>
    </row>
    <row r="74" spans="1:43" s="477" customFormat="1" ht="27" customHeight="1" x14ac:dyDescent="0.2">
      <c r="A74" s="512"/>
      <c r="K74" s="513"/>
      <c r="L74" s="485"/>
      <c r="M74" s="485"/>
      <c r="N74" s="485"/>
      <c r="O74" s="514"/>
      <c r="P74" s="513"/>
      <c r="Q74" s="515"/>
      <c r="R74" s="519"/>
      <c r="S74" s="513"/>
      <c r="T74" s="513"/>
      <c r="U74" s="513"/>
      <c r="V74" s="520"/>
      <c r="W74" s="516"/>
      <c r="X74" s="517"/>
      <c r="AO74" s="1195"/>
      <c r="AP74" s="518"/>
      <c r="AQ74" s="1196"/>
    </row>
    <row r="75" spans="1:43" s="477" customFormat="1" ht="27" customHeight="1" x14ac:dyDescent="0.2">
      <c r="A75" s="512"/>
      <c r="K75" s="513"/>
      <c r="L75" s="485"/>
      <c r="M75" s="485"/>
      <c r="N75" s="485"/>
      <c r="O75" s="514"/>
      <c r="P75" s="513"/>
      <c r="Q75" s="515"/>
      <c r="R75" s="519"/>
      <c r="S75" s="513"/>
      <c r="T75" s="513"/>
      <c r="U75" s="513"/>
      <c r="V75" s="520"/>
      <c r="W75" s="516"/>
      <c r="X75" s="517"/>
      <c r="AO75" s="1195"/>
      <c r="AP75" s="518"/>
      <c r="AQ75" s="1196"/>
    </row>
    <row r="76" spans="1:43" s="477" customFormat="1" ht="27" customHeight="1" x14ac:dyDescent="0.2">
      <c r="A76" s="512"/>
      <c r="K76" s="513"/>
      <c r="L76" s="485"/>
      <c r="M76" s="485"/>
      <c r="N76" s="485"/>
      <c r="O76" s="514"/>
      <c r="P76" s="513"/>
      <c r="Q76" s="515"/>
      <c r="R76" s="519"/>
      <c r="S76" s="513"/>
      <c r="T76" s="513"/>
      <c r="U76" s="513"/>
      <c r="V76" s="520"/>
      <c r="W76" s="516"/>
      <c r="X76" s="517"/>
      <c r="AO76" s="1195"/>
      <c r="AP76" s="518"/>
      <c r="AQ76" s="1196"/>
    </row>
    <row r="77" spans="1:43" s="477" customFormat="1" ht="27" customHeight="1" x14ac:dyDescent="0.2">
      <c r="A77" s="512"/>
      <c r="K77" s="513"/>
      <c r="L77" s="485"/>
      <c r="M77" s="485"/>
      <c r="N77" s="485"/>
      <c r="O77" s="514"/>
      <c r="P77" s="513"/>
      <c r="Q77" s="515"/>
      <c r="R77" s="519"/>
      <c r="S77" s="513"/>
      <c r="T77" s="513"/>
      <c r="U77" s="513"/>
      <c r="V77" s="520"/>
      <c r="W77" s="516"/>
      <c r="X77" s="517"/>
      <c r="AO77" s="1195"/>
      <c r="AP77" s="518"/>
      <c r="AQ77" s="1196"/>
    </row>
    <row r="78" spans="1:43" s="477" customFormat="1" ht="27" customHeight="1" x14ac:dyDescent="0.2">
      <c r="A78" s="512"/>
      <c r="K78" s="513"/>
      <c r="L78" s="485"/>
      <c r="M78" s="485"/>
      <c r="N78" s="485"/>
      <c r="O78" s="514"/>
      <c r="P78" s="513"/>
      <c r="Q78" s="515"/>
      <c r="R78" s="519"/>
      <c r="S78" s="513"/>
      <c r="T78" s="513"/>
      <c r="U78" s="513"/>
      <c r="V78" s="520"/>
      <c r="W78" s="516"/>
      <c r="X78" s="517"/>
      <c r="AO78" s="1195"/>
      <c r="AP78" s="518"/>
      <c r="AQ78" s="1196"/>
    </row>
    <row r="79" spans="1:43" s="477" customFormat="1" ht="27" customHeight="1" x14ac:dyDescent="0.2">
      <c r="A79" s="512"/>
      <c r="K79" s="513"/>
      <c r="L79" s="485"/>
      <c r="M79" s="485"/>
      <c r="N79" s="485"/>
      <c r="O79" s="514"/>
      <c r="P79" s="513"/>
      <c r="Q79" s="515"/>
      <c r="R79" s="519"/>
      <c r="S79" s="513"/>
      <c r="T79" s="513"/>
      <c r="U79" s="513"/>
      <c r="V79" s="520"/>
      <c r="W79" s="516"/>
      <c r="X79" s="517"/>
      <c r="AO79" s="1195"/>
      <c r="AP79" s="518"/>
      <c r="AQ79" s="1196"/>
    </row>
    <row r="80" spans="1:43" s="477" customFormat="1" ht="27" customHeight="1" x14ac:dyDescent="0.2">
      <c r="A80" s="512"/>
      <c r="K80" s="513"/>
      <c r="L80" s="485"/>
      <c r="M80" s="485"/>
      <c r="N80" s="485"/>
      <c r="O80" s="514"/>
      <c r="P80" s="513"/>
      <c r="Q80" s="515"/>
      <c r="R80" s="519"/>
      <c r="S80" s="513"/>
      <c r="T80" s="513"/>
      <c r="U80" s="513"/>
      <c r="V80" s="520"/>
      <c r="W80" s="516"/>
      <c r="X80" s="517"/>
      <c r="AO80" s="1195"/>
      <c r="AP80" s="518"/>
      <c r="AQ80" s="1196"/>
    </row>
    <row r="81" spans="1:43" s="477" customFormat="1" ht="27" customHeight="1" x14ac:dyDescent="0.2">
      <c r="A81" s="512"/>
      <c r="K81" s="513"/>
      <c r="L81" s="485"/>
      <c r="M81" s="485"/>
      <c r="N81" s="485"/>
      <c r="O81" s="514"/>
      <c r="P81" s="513"/>
      <c r="Q81" s="515"/>
      <c r="R81" s="519"/>
      <c r="S81" s="513"/>
      <c r="T81" s="513"/>
      <c r="U81" s="513"/>
      <c r="V81" s="520"/>
      <c r="W81" s="516"/>
      <c r="X81" s="517"/>
      <c r="AO81" s="1195"/>
      <c r="AP81" s="518"/>
      <c r="AQ81" s="1196"/>
    </row>
    <row r="82" spans="1:43" s="477" customFormat="1" ht="27" customHeight="1" x14ac:dyDescent="0.2">
      <c r="A82" s="512"/>
      <c r="K82" s="513"/>
      <c r="L82" s="485"/>
      <c r="M82" s="485"/>
      <c r="N82" s="485"/>
      <c r="O82" s="514"/>
      <c r="P82" s="513"/>
      <c r="Q82" s="515"/>
      <c r="R82" s="519"/>
      <c r="S82" s="513"/>
      <c r="T82" s="513"/>
      <c r="U82" s="513"/>
      <c r="V82" s="520"/>
      <c r="W82" s="516"/>
      <c r="X82" s="517"/>
      <c r="AO82" s="1195"/>
      <c r="AP82" s="518"/>
      <c r="AQ82" s="1196"/>
    </row>
    <row r="83" spans="1:43" s="477" customFormat="1" ht="27" customHeight="1" x14ac:dyDescent="0.2">
      <c r="A83" s="512"/>
      <c r="K83" s="513"/>
      <c r="L83" s="485"/>
      <c r="M83" s="485"/>
      <c r="N83" s="485"/>
      <c r="O83" s="514"/>
      <c r="P83" s="513"/>
      <c r="Q83" s="515"/>
      <c r="R83" s="519"/>
      <c r="S83" s="513"/>
      <c r="T83" s="513"/>
      <c r="U83" s="513"/>
      <c r="V83" s="520"/>
      <c r="W83" s="516"/>
      <c r="X83" s="517"/>
      <c r="AO83" s="1195"/>
      <c r="AP83" s="518"/>
      <c r="AQ83" s="1196"/>
    </row>
    <row r="84" spans="1:43" s="477" customFormat="1" ht="27" customHeight="1" x14ac:dyDescent="0.2">
      <c r="A84" s="512"/>
      <c r="K84" s="513"/>
      <c r="L84" s="485"/>
      <c r="M84" s="485"/>
      <c r="N84" s="485"/>
      <c r="O84" s="514"/>
      <c r="P84" s="513"/>
      <c r="Q84" s="515"/>
      <c r="R84" s="519"/>
      <c r="S84" s="513"/>
      <c r="T84" s="513"/>
      <c r="U84" s="513"/>
      <c r="V84" s="520"/>
      <c r="W84" s="516"/>
      <c r="X84" s="517"/>
      <c r="AO84" s="1195"/>
      <c r="AP84" s="518"/>
      <c r="AQ84" s="1196"/>
    </row>
    <row r="85" spans="1:43" s="477" customFormat="1" ht="27" customHeight="1" x14ac:dyDescent="0.2">
      <c r="A85" s="512"/>
      <c r="K85" s="513"/>
      <c r="L85" s="485"/>
      <c r="M85" s="485"/>
      <c r="N85" s="485"/>
      <c r="O85" s="514"/>
      <c r="P85" s="513"/>
      <c r="Q85" s="515"/>
      <c r="R85" s="519"/>
      <c r="S85" s="513"/>
      <c r="T85" s="513"/>
      <c r="U85" s="513"/>
      <c r="V85" s="520"/>
      <c r="W85" s="516"/>
      <c r="X85" s="517"/>
      <c r="AO85" s="1195"/>
      <c r="AP85" s="518"/>
      <c r="AQ85" s="1196"/>
    </row>
    <row r="86" spans="1:43" s="477" customFormat="1" ht="27" customHeight="1" x14ac:dyDescent="0.2">
      <c r="A86" s="512"/>
      <c r="K86" s="513"/>
      <c r="L86" s="485"/>
      <c r="M86" s="485"/>
      <c r="N86" s="485"/>
      <c r="O86" s="514"/>
      <c r="P86" s="513"/>
      <c r="Q86" s="515"/>
      <c r="R86" s="519"/>
      <c r="S86" s="513"/>
      <c r="T86" s="513"/>
      <c r="U86" s="513"/>
      <c r="V86" s="520"/>
      <c r="W86" s="516"/>
      <c r="X86" s="517"/>
      <c r="AO86" s="1195"/>
      <c r="AP86" s="518"/>
      <c r="AQ86" s="1196"/>
    </row>
    <row r="87" spans="1:43" s="477" customFormat="1" ht="27" customHeight="1" x14ac:dyDescent="0.2">
      <c r="A87" s="512"/>
      <c r="K87" s="513"/>
      <c r="L87" s="485"/>
      <c r="M87" s="485"/>
      <c r="N87" s="485"/>
      <c r="O87" s="514"/>
      <c r="P87" s="513"/>
      <c r="Q87" s="515"/>
      <c r="R87" s="519"/>
      <c r="S87" s="513"/>
      <c r="T87" s="513"/>
      <c r="U87" s="513"/>
      <c r="V87" s="520"/>
      <c r="W87" s="516"/>
      <c r="X87" s="517"/>
      <c r="AO87" s="1195"/>
      <c r="AP87" s="518"/>
      <c r="AQ87" s="1196"/>
    </row>
    <row r="88" spans="1:43" s="477" customFormat="1" ht="27" customHeight="1" x14ac:dyDescent="0.2">
      <c r="A88" s="512"/>
      <c r="K88" s="513"/>
      <c r="L88" s="485"/>
      <c r="M88" s="485"/>
      <c r="N88" s="485"/>
      <c r="O88" s="514"/>
      <c r="P88" s="513"/>
      <c r="Q88" s="515"/>
      <c r="R88" s="519"/>
      <c r="S88" s="513"/>
      <c r="T88" s="513"/>
      <c r="U88" s="513"/>
      <c r="V88" s="520"/>
      <c r="W88" s="516"/>
      <c r="X88" s="517"/>
      <c r="AO88" s="1195"/>
      <c r="AP88" s="518"/>
      <c r="AQ88" s="1196"/>
    </row>
    <row r="89" spans="1:43" s="477" customFormat="1" ht="27" customHeight="1" x14ac:dyDescent="0.2">
      <c r="A89" s="512"/>
      <c r="K89" s="513"/>
      <c r="L89" s="485"/>
      <c r="M89" s="485"/>
      <c r="N89" s="485"/>
      <c r="O89" s="514"/>
      <c r="P89" s="513"/>
      <c r="Q89" s="515"/>
      <c r="R89" s="519"/>
      <c r="S89" s="513"/>
      <c r="T89" s="513"/>
      <c r="U89" s="513"/>
      <c r="V89" s="520"/>
      <c r="W89" s="516"/>
      <c r="X89" s="517"/>
      <c r="AO89" s="1195"/>
      <c r="AP89" s="518"/>
      <c r="AQ89" s="1196"/>
    </row>
    <row r="90" spans="1:43" s="477" customFormat="1" ht="27" customHeight="1" x14ac:dyDescent="0.2">
      <c r="A90" s="512"/>
      <c r="K90" s="513"/>
      <c r="L90" s="485"/>
      <c r="M90" s="485"/>
      <c r="N90" s="485"/>
      <c r="O90" s="514"/>
      <c r="P90" s="513"/>
      <c r="Q90" s="515"/>
      <c r="R90" s="519"/>
      <c r="S90" s="513"/>
      <c r="T90" s="513"/>
      <c r="U90" s="513"/>
      <c r="V90" s="520"/>
      <c r="W90" s="516"/>
      <c r="X90" s="517"/>
      <c r="AO90" s="1195"/>
      <c r="AP90" s="518"/>
      <c r="AQ90" s="1196"/>
    </row>
    <row r="91" spans="1:43" s="477" customFormat="1" ht="27" customHeight="1" x14ac:dyDescent="0.2">
      <c r="A91" s="512"/>
      <c r="K91" s="513"/>
      <c r="L91" s="485"/>
      <c r="M91" s="485"/>
      <c r="N91" s="485"/>
      <c r="O91" s="514"/>
      <c r="P91" s="513"/>
      <c r="Q91" s="515"/>
      <c r="R91" s="519"/>
      <c r="S91" s="513"/>
      <c r="T91" s="513"/>
      <c r="U91" s="513"/>
      <c r="V91" s="520"/>
      <c r="W91" s="516"/>
      <c r="X91" s="517"/>
      <c r="AO91" s="1195"/>
      <c r="AP91" s="518"/>
      <c r="AQ91" s="1196"/>
    </row>
    <row r="92" spans="1:43" s="477" customFormat="1" ht="27" customHeight="1" x14ac:dyDescent="0.2">
      <c r="A92" s="512"/>
      <c r="K92" s="513"/>
      <c r="L92" s="485"/>
      <c r="M92" s="485"/>
      <c r="N92" s="485"/>
      <c r="O92" s="514"/>
      <c r="P92" s="513"/>
      <c r="Q92" s="515"/>
      <c r="R92" s="519"/>
      <c r="S92" s="513"/>
      <c r="T92" s="513"/>
      <c r="U92" s="513"/>
      <c r="V92" s="520"/>
      <c r="W92" s="516"/>
      <c r="X92" s="517"/>
      <c r="AO92" s="1195"/>
      <c r="AP92" s="518"/>
      <c r="AQ92" s="1196"/>
    </row>
    <row r="93" spans="1:43" s="477" customFormat="1" ht="27" customHeight="1" x14ac:dyDescent="0.2">
      <c r="A93" s="512"/>
      <c r="K93" s="513"/>
      <c r="L93" s="485"/>
      <c r="M93" s="485"/>
      <c r="N93" s="485"/>
      <c r="O93" s="514"/>
      <c r="P93" s="513"/>
      <c r="Q93" s="515"/>
      <c r="R93" s="519"/>
      <c r="S93" s="513"/>
      <c r="T93" s="513"/>
      <c r="U93" s="513"/>
      <c r="V93" s="520"/>
      <c r="W93" s="516"/>
      <c r="X93" s="517"/>
      <c r="AO93" s="1195"/>
      <c r="AP93" s="518"/>
      <c r="AQ93" s="1196"/>
    </row>
    <row r="94" spans="1:43" s="477" customFormat="1" ht="27" customHeight="1" x14ac:dyDescent="0.2">
      <c r="A94" s="512"/>
      <c r="K94" s="513"/>
      <c r="L94" s="485"/>
      <c r="M94" s="485"/>
      <c r="N94" s="485"/>
      <c r="O94" s="514"/>
      <c r="P94" s="513"/>
      <c r="Q94" s="515"/>
      <c r="R94" s="519"/>
      <c r="S94" s="513"/>
      <c r="T94" s="513"/>
      <c r="U94" s="513"/>
      <c r="V94" s="520"/>
      <c r="W94" s="516"/>
      <c r="X94" s="517"/>
      <c r="AO94" s="1195"/>
      <c r="AP94" s="518"/>
      <c r="AQ94" s="1196"/>
    </row>
    <row r="95" spans="1:43" s="477" customFormat="1" ht="27" customHeight="1" x14ac:dyDescent="0.2">
      <c r="A95" s="512"/>
      <c r="K95" s="513"/>
      <c r="L95" s="485"/>
      <c r="M95" s="485"/>
      <c r="N95" s="485"/>
      <c r="O95" s="514"/>
      <c r="P95" s="513"/>
      <c r="Q95" s="515"/>
      <c r="R95" s="519"/>
      <c r="S95" s="513"/>
      <c r="T95" s="513"/>
      <c r="U95" s="513"/>
      <c r="V95" s="520"/>
      <c r="W95" s="516"/>
      <c r="X95" s="517"/>
      <c r="AO95" s="1195"/>
      <c r="AP95" s="518"/>
      <c r="AQ95" s="1196"/>
    </row>
    <row r="96" spans="1:43" s="477" customFormat="1" ht="27" customHeight="1" x14ac:dyDescent="0.2">
      <c r="A96" s="512"/>
      <c r="K96" s="513"/>
      <c r="L96" s="485"/>
      <c r="M96" s="485"/>
      <c r="N96" s="485"/>
      <c r="O96" s="514"/>
      <c r="P96" s="513"/>
      <c r="Q96" s="515"/>
      <c r="R96" s="519"/>
      <c r="S96" s="513"/>
      <c r="T96" s="513"/>
      <c r="U96" s="513"/>
      <c r="V96" s="520"/>
      <c r="W96" s="516"/>
      <c r="X96" s="517"/>
      <c r="AO96" s="1195"/>
      <c r="AP96" s="518"/>
      <c r="AQ96" s="1196"/>
    </row>
    <row r="97" spans="1:43" s="477" customFormat="1" ht="27" customHeight="1" x14ac:dyDescent="0.2">
      <c r="A97" s="512"/>
      <c r="K97" s="513"/>
      <c r="L97" s="485"/>
      <c r="M97" s="485"/>
      <c r="N97" s="485"/>
      <c r="O97" s="514"/>
      <c r="P97" s="513"/>
      <c r="Q97" s="515"/>
      <c r="R97" s="519"/>
      <c r="S97" s="513"/>
      <c r="T97" s="513"/>
      <c r="U97" s="513"/>
      <c r="V97" s="520"/>
      <c r="W97" s="516"/>
      <c r="X97" s="517"/>
      <c r="AO97" s="1195"/>
      <c r="AP97" s="518"/>
      <c r="AQ97" s="1196"/>
    </row>
    <row r="98" spans="1:43" s="477" customFormat="1" ht="27" customHeight="1" x14ac:dyDescent="0.2">
      <c r="A98" s="512"/>
      <c r="K98" s="513"/>
      <c r="L98" s="485"/>
      <c r="M98" s="485"/>
      <c r="N98" s="485"/>
      <c r="O98" s="514"/>
      <c r="P98" s="513"/>
      <c r="Q98" s="515"/>
      <c r="R98" s="519"/>
      <c r="S98" s="513"/>
      <c r="T98" s="513"/>
      <c r="U98" s="513"/>
      <c r="V98" s="520"/>
      <c r="W98" s="516"/>
      <c r="X98" s="517"/>
      <c r="AO98" s="1195"/>
      <c r="AP98" s="518"/>
      <c r="AQ98" s="1196"/>
    </row>
    <row r="99" spans="1:43" s="477" customFormat="1" ht="27" customHeight="1" x14ac:dyDescent="0.2">
      <c r="A99" s="512"/>
      <c r="K99" s="513"/>
      <c r="L99" s="485"/>
      <c r="M99" s="485"/>
      <c r="N99" s="485"/>
      <c r="O99" s="514"/>
      <c r="P99" s="513"/>
      <c r="Q99" s="515"/>
      <c r="R99" s="519"/>
      <c r="S99" s="513"/>
      <c r="T99" s="513"/>
      <c r="U99" s="513"/>
      <c r="V99" s="520"/>
      <c r="W99" s="516"/>
      <c r="X99" s="517"/>
      <c r="AO99" s="1195"/>
      <c r="AP99" s="518"/>
      <c r="AQ99" s="1196"/>
    </row>
    <row r="100" spans="1:43" s="477" customFormat="1" ht="27" customHeight="1" x14ac:dyDescent="0.2">
      <c r="A100" s="512"/>
      <c r="K100" s="513"/>
      <c r="L100" s="485"/>
      <c r="M100" s="485"/>
      <c r="N100" s="485"/>
      <c r="O100" s="514"/>
      <c r="P100" s="513"/>
      <c r="Q100" s="515"/>
      <c r="R100" s="519"/>
      <c r="S100" s="513"/>
      <c r="T100" s="513"/>
      <c r="U100" s="513"/>
      <c r="V100" s="520"/>
      <c r="W100" s="516"/>
      <c r="X100" s="517"/>
      <c r="AO100" s="1195"/>
      <c r="AP100" s="518"/>
      <c r="AQ100" s="1196"/>
    </row>
    <row r="101" spans="1:43" s="477" customFormat="1" ht="27" customHeight="1" x14ac:dyDescent="0.2">
      <c r="A101" s="512"/>
      <c r="K101" s="513"/>
      <c r="L101" s="485"/>
      <c r="M101" s="485"/>
      <c r="N101" s="485"/>
      <c r="O101" s="514"/>
      <c r="P101" s="513"/>
      <c r="Q101" s="515"/>
      <c r="R101" s="519"/>
      <c r="S101" s="513"/>
      <c r="T101" s="513"/>
      <c r="U101" s="513"/>
      <c r="V101" s="520"/>
      <c r="W101" s="516"/>
      <c r="X101" s="517"/>
      <c r="AO101" s="1195"/>
      <c r="AP101" s="518"/>
      <c r="AQ101" s="1196"/>
    </row>
    <row r="102" spans="1:43" s="477" customFormat="1" ht="27" customHeight="1" x14ac:dyDescent="0.2">
      <c r="A102" s="512"/>
      <c r="K102" s="513"/>
      <c r="L102" s="485"/>
      <c r="M102" s="485"/>
      <c r="N102" s="485"/>
      <c r="O102" s="514"/>
      <c r="P102" s="513"/>
      <c r="Q102" s="515"/>
      <c r="R102" s="519"/>
      <c r="S102" s="513"/>
      <c r="T102" s="513"/>
      <c r="U102" s="513"/>
      <c r="V102" s="520"/>
      <c r="W102" s="516"/>
      <c r="X102" s="517"/>
      <c r="AO102" s="1195"/>
      <c r="AP102" s="518"/>
      <c r="AQ102" s="1196"/>
    </row>
    <row r="103" spans="1:43" s="477" customFormat="1" ht="27" customHeight="1" x14ac:dyDescent="0.2">
      <c r="A103" s="512"/>
      <c r="K103" s="513"/>
      <c r="L103" s="485"/>
      <c r="M103" s="485"/>
      <c r="N103" s="485"/>
      <c r="O103" s="514"/>
      <c r="P103" s="513"/>
      <c r="Q103" s="515"/>
      <c r="R103" s="519"/>
      <c r="S103" s="513"/>
      <c r="T103" s="513"/>
      <c r="U103" s="513"/>
      <c r="V103" s="520"/>
      <c r="W103" s="516"/>
      <c r="X103" s="517"/>
      <c r="AO103" s="1195"/>
      <c r="AP103" s="518"/>
      <c r="AQ103" s="1196"/>
    </row>
    <row r="104" spans="1:43" s="477" customFormat="1" ht="27" customHeight="1" x14ac:dyDescent="0.2">
      <c r="A104" s="512"/>
      <c r="K104" s="513"/>
      <c r="L104" s="485"/>
      <c r="M104" s="485"/>
      <c r="N104" s="485"/>
      <c r="O104" s="514"/>
      <c r="P104" s="513"/>
      <c r="Q104" s="515"/>
      <c r="R104" s="519"/>
      <c r="S104" s="513"/>
      <c r="T104" s="513"/>
      <c r="U104" s="513"/>
      <c r="V104" s="520"/>
      <c r="W104" s="516"/>
      <c r="X104" s="517"/>
      <c r="AO104" s="1195"/>
      <c r="AP104" s="518"/>
      <c r="AQ104" s="1196"/>
    </row>
    <row r="105" spans="1:43" s="477" customFormat="1" ht="27" customHeight="1" x14ac:dyDescent="0.2">
      <c r="A105" s="512"/>
      <c r="K105" s="513"/>
      <c r="L105" s="485"/>
      <c r="M105" s="485"/>
      <c r="N105" s="485"/>
      <c r="O105" s="514"/>
      <c r="P105" s="513"/>
      <c r="Q105" s="515"/>
      <c r="R105" s="519"/>
      <c r="S105" s="513"/>
      <c r="T105" s="513"/>
      <c r="U105" s="513"/>
      <c r="V105" s="520"/>
      <c r="W105" s="516"/>
      <c r="X105" s="517"/>
      <c r="AO105" s="1195"/>
      <c r="AP105" s="518"/>
      <c r="AQ105" s="1196"/>
    </row>
    <row r="106" spans="1:43" s="477" customFormat="1" ht="27" customHeight="1" x14ac:dyDescent="0.2">
      <c r="A106" s="512"/>
      <c r="K106" s="513"/>
      <c r="L106" s="485"/>
      <c r="M106" s="485"/>
      <c r="N106" s="485"/>
      <c r="O106" s="514"/>
      <c r="P106" s="513"/>
      <c r="Q106" s="515"/>
      <c r="R106" s="519"/>
      <c r="S106" s="513"/>
      <c r="T106" s="513"/>
      <c r="U106" s="513"/>
      <c r="V106" s="520"/>
      <c r="W106" s="516"/>
      <c r="X106" s="517"/>
      <c r="AO106" s="1195"/>
      <c r="AP106" s="518"/>
      <c r="AQ106" s="1196"/>
    </row>
    <row r="107" spans="1:43" s="477" customFormat="1" ht="27" customHeight="1" x14ac:dyDescent="0.2">
      <c r="A107" s="512"/>
      <c r="K107" s="513"/>
      <c r="L107" s="485"/>
      <c r="M107" s="485"/>
      <c r="N107" s="485"/>
      <c r="O107" s="514"/>
      <c r="P107" s="513"/>
      <c r="Q107" s="515"/>
      <c r="R107" s="519"/>
      <c r="S107" s="513"/>
      <c r="T107" s="513"/>
      <c r="U107" s="513"/>
      <c r="V107" s="520"/>
      <c r="W107" s="516"/>
      <c r="X107" s="517"/>
      <c r="AO107" s="1195"/>
      <c r="AP107" s="518"/>
      <c r="AQ107" s="1196"/>
    </row>
    <row r="108" spans="1:43" s="477" customFormat="1" ht="27" customHeight="1" x14ac:dyDescent="0.2">
      <c r="A108" s="512"/>
      <c r="K108" s="513"/>
      <c r="L108" s="485"/>
      <c r="M108" s="485"/>
      <c r="N108" s="485"/>
      <c r="O108" s="514"/>
      <c r="P108" s="513"/>
      <c r="Q108" s="515"/>
      <c r="R108" s="519"/>
      <c r="S108" s="513"/>
      <c r="T108" s="513"/>
      <c r="U108" s="513"/>
      <c r="V108" s="520"/>
      <c r="W108" s="516"/>
      <c r="X108" s="517"/>
      <c r="AO108" s="1195"/>
      <c r="AP108" s="518"/>
      <c r="AQ108" s="1196"/>
    </row>
    <row r="109" spans="1:43" s="477" customFormat="1" ht="27" customHeight="1" x14ac:dyDescent="0.2">
      <c r="A109" s="512"/>
      <c r="K109" s="513"/>
      <c r="L109" s="485"/>
      <c r="M109" s="485"/>
      <c r="N109" s="485"/>
      <c r="O109" s="514"/>
      <c r="P109" s="513"/>
      <c r="Q109" s="515"/>
      <c r="R109" s="519"/>
      <c r="S109" s="513"/>
      <c r="T109" s="513"/>
      <c r="U109" s="513"/>
      <c r="V109" s="520"/>
      <c r="W109" s="516"/>
      <c r="X109" s="517"/>
      <c r="AO109" s="1195"/>
      <c r="AP109" s="518"/>
      <c r="AQ109" s="1196"/>
    </row>
    <row r="110" spans="1:43" s="477" customFormat="1" ht="27" customHeight="1" x14ac:dyDescent="0.2">
      <c r="A110" s="512"/>
      <c r="K110" s="513"/>
      <c r="L110" s="485"/>
      <c r="M110" s="485"/>
      <c r="N110" s="485"/>
      <c r="O110" s="514"/>
      <c r="P110" s="513"/>
      <c r="Q110" s="515"/>
      <c r="R110" s="519"/>
      <c r="S110" s="513"/>
      <c r="T110" s="513"/>
      <c r="U110" s="513"/>
      <c r="V110" s="520"/>
      <c r="W110" s="516"/>
      <c r="X110" s="517"/>
      <c r="AO110" s="1195"/>
      <c r="AP110" s="518"/>
      <c r="AQ110" s="1196"/>
    </row>
    <row r="111" spans="1:43" s="477" customFormat="1" ht="27" customHeight="1" x14ac:dyDescent="0.2">
      <c r="A111" s="512"/>
      <c r="K111" s="513"/>
      <c r="L111" s="485"/>
      <c r="M111" s="485"/>
      <c r="N111" s="485"/>
      <c r="O111" s="514"/>
      <c r="P111" s="513"/>
      <c r="Q111" s="515"/>
      <c r="R111" s="519"/>
      <c r="S111" s="513"/>
      <c r="T111" s="513"/>
      <c r="U111" s="513"/>
      <c r="V111" s="520"/>
      <c r="W111" s="516"/>
      <c r="X111" s="517"/>
      <c r="AO111" s="1195"/>
      <c r="AP111" s="518"/>
      <c r="AQ111" s="1196"/>
    </row>
    <row r="112" spans="1:43" s="477" customFormat="1" ht="27" customHeight="1" x14ac:dyDescent="0.2">
      <c r="A112" s="512"/>
      <c r="K112" s="513"/>
      <c r="L112" s="485"/>
      <c r="M112" s="485"/>
      <c r="N112" s="485"/>
      <c r="O112" s="514"/>
      <c r="P112" s="513"/>
      <c r="Q112" s="515"/>
      <c r="R112" s="519"/>
      <c r="S112" s="513"/>
      <c r="T112" s="513"/>
      <c r="U112" s="513"/>
      <c r="V112" s="520"/>
      <c r="W112" s="516"/>
      <c r="X112" s="517"/>
      <c r="AO112" s="1195"/>
      <c r="AP112" s="518"/>
      <c r="AQ112" s="1196"/>
    </row>
    <row r="113" spans="1:43" s="477" customFormat="1" ht="27" customHeight="1" x14ac:dyDescent="0.2">
      <c r="A113" s="512"/>
      <c r="K113" s="513"/>
      <c r="L113" s="485"/>
      <c r="M113" s="485"/>
      <c r="N113" s="485"/>
      <c r="O113" s="514"/>
      <c r="P113" s="513"/>
      <c r="Q113" s="515"/>
      <c r="R113" s="519"/>
      <c r="S113" s="513"/>
      <c r="T113" s="513"/>
      <c r="U113" s="513"/>
      <c r="V113" s="520"/>
      <c r="W113" s="516"/>
      <c r="X113" s="517"/>
      <c r="AO113" s="1195"/>
      <c r="AP113" s="518"/>
      <c r="AQ113" s="1196"/>
    </row>
    <row r="114" spans="1:43" s="477" customFormat="1" ht="27" customHeight="1" x14ac:dyDescent="0.2">
      <c r="A114" s="512"/>
      <c r="K114" s="513"/>
      <c r="L114" s="485"/>
      <c r="M114" s="485"/>
      <c r="N114" s="485"/>
      <c r="O114" s="514"/>
      <c r="P114" s="513"/>
      <c r="Q114" s="515"/>
      <c r="R114" s="519"/>
      <c r="S114" s="513"/>
      <c r="T114" s="513"/>
      <c r="U114" s="513"/>
      <c r="V114" s="520"/>
      <c r="W114" s="516"/>
      <c r="X114" s="517"/>
      <c r="AO114" s="1195"/>
      <c r="AP114" s="518"/>
      <c r="AQ114" s="1196"/>
    </row>
    <row r="115" spans="1:43" s="477" customFormat="1" ht="27" customHeight="1" x14ac:dyDescent="0.2">
      <c r="A115" s="512"/>
      <c r="K115" s="513"/>
      <c r="L115" s="485"/>
      <c r="M115" s="485"/>
      <c r="N115" s="485"/>
      <c r="O115" s="514"/>
      <c r="P115" s="513"/>
      <c r="Q115" s="515"/>
      <c r="R115" s="519"/>
      <c r="S115" s="513"/>
      <c r="T115" s="513"/>
      <c r="U115" s="513"/>
      <c r="V115" s="520"/>
      <c r="W115" s="516"/>
      <c r="X115" s="517"/>
      <c r="AO115" s="1195"/>
      <c r="AP115" s="518"/>
      <c r="AQ115" s="1196"/>
    </row>
    <row r="116" spans="1:43" s="477" customFormat="1" ht="27" customHeight="1" x14ac:dyDescent="0.2">
      <c r="A116" s="512"/>
      <c r="K116" s="513"/>
      <c r="L116" s="485"/>
      <c r="M116" s="485"/>
      <c r="N116" s="485"/>
      <c r="O116" s="514"/>
      <c r="P116" s="513"/>
      <c r="Q116" s="515"/>
      <c r="R116" s="519"/>
      <c r="S116" s="513"/>
      <c r="T116" s="513"/>
      <c r="U116" s="513"/>
      <c r="V116" s="520"/>
      <c r="W116" s="516"/>
      <c r="X116" s="517"/>
      <c r="AO116" s="1195"/>
      <c r="AP116" s="518"/>
      <c r="AQ116" s="1196"/>
    </row>
    <row r="117" spans="1:43" s="477" customFormat="1" ht="27" customHeight="1" x14ac:dyDescent="0.2">
      <c r="A117" s="512"/>
      <c r="K117" s="513"/>
      <c r="L117" s="485"/>
      <c r="M117" s="485"/>
      <c r="N117" s="485"/>
      <c r="O117" s="514"/>
      <c r="P117" s="513"/>
      <c r="Q117" s="515"/>
      <c r="R117" s="519"/>
      <c r="S117" s="513"/>
      <c r="T117" s="513"/>
      <c r="U117" s="513"/>
      <c r="V117" s="520"/>
      <c r="W117" s="516"/>
      <c r="X117" s="517"/>
      <c r="AO117" s="1195"/>
      <c r="AP117" s="518"/>
      <c r="AQ117" s="1196"/>
    </row>
    <row r="118" spans="1:43" s="477" customFormat="1" ht="27" customHeight="1" x14ac:dyDescent="0.2">
      <c r="A118" s="512"/>
      <c r="K118" s="513"/>
      <c r="L118" s="485"/>
      <c r="M118" s="485"/>
      <c r="N118" s="485"/>
      <c r="O118" s="514"/>
      <c r="P118" s="513"/>
      <c r="Q118" s="515"/>
      <c r="R118" s="519"/>
      <c r="S118" s="513"/>
      <c r="T118" s="513"/>
      <c r="U118" s="513"/>
      <c r="V118" s="520"/>
      <c r="W118" s="516"/>
      <c r="X118" s="517"/>
      <c r="AO118" s="1195"/>
      <c r="AP118" s="518"/>
      <c r="AQ118" s="1196"/>
    </row>
    <row r="119" spans="1:43" s="477" customFormat="1" ht="27" customHeight="1" x14ac:dyDescent="0.2">
      <c r="A119" s="512"/>
      <c r="K119" s="513"/>
      <c r="L119" s="485"/>
      <c r="M119" s="485"/>
      <c r="N119" s="485"/>
      <c r="O119" s="514"/>
      <c r="P119" s="513"/>
      <c r="Q119" s="515"/>
      <c r="R119" s="519"/>
      <c r="S119" s="513"/>
      <c r="T119" s="513"/>
      <c r="U119" s="513"/>
      <c r="V119" s="520"/>
      <c r="W119" s="516"/>
      <c r="X119" s="517"/>
      <c r="AO119" s="1195"/>
      <c r="AP119" s="518"/>
      <c r="AQ119" s="1196"/>
    </row>
    <row r="120" spans="1:43" s="477" customFormat="1" ht="27" customHeight="1" x14ac:dyDescent="0.2">
      <c r="A120" s="512"/>
      <c r="K120" s="513"/>
      <c r="L120" s="485"/>
      <c r="M120" s="485"/>
      <c r="N120" s="485"/>
      <c r="O120" s="514"/>
      <c r="P120" s="513"/>
      <c r="Q120" s="515"/>
      <c r="R120" s="519"/>
      <c r="S120" s="513"/>
      <c r="T120" s="513"/>
      <c r="U120" s="513"/>
      <c r="V120" s="520"/>
      <c r="W120" s="516"/>
      <c r="X120" s="517"/>
      <c r="AO120" s="1195"/>
      <c r="AP120" s="518"/>
      <c r="AQ120" s="1196"/>
    </row>
    <row r="121" spans="1:43" s="477" customFormat="1" ht="27" customHeight="1" x14ac:dyDescent="0.2">
      <c r="A121" s="512"/>
      <c r="K121" s="513"/>
      <c r="L121" s="485"/>
      <c r="M121" s="485"/>
      <c r="N121" s="485"/>
      <c r="O121" s="514"/>
      <c r="P121" s="513"/>
      <c r="Q121" s="515"/>
      <c r="R121" s="519"/>
      <c r="S121" s="513"/>
      <c r="T121" s="513"/>
      <c r="U121" s="513"/>
      <c r="V121" s="520"/>
      <c r="W121" s="516"/>
      <c r="X121" s="517"/>
      <c r="AO121" s="1195"/>
      <c r="AP121" s="518"/>
      <c r="AQ121" s="1196"/>
    </row>
    <row r="122" spans="1:43" s="477" customFormat="1" ht="27" customHeight="1" x14ac:dyDescent="0.2">
      <c r="A122" s="512"/>
      <c r="K122" s="513"/>
      <c r="L122" s="485"/>
      <c r="M122" s="485"/>
      <c r="N122" s="485"/>
      <c r="O122" s="514"/>
      <c r="P122" s="513"/>
      <c r="Q122" s="515"/>
      <c r="R122" s="519"/>
      <c r="S122" s="513"/>
      <c r="T122" s="513"/>
      <c r="U122" s="513"/>
      <c r="V122" s="520"/>
      <c r="W122" s="516"/>
      <c r="X122" s="517"/>
      <c r="AO122" s="1195"/>
      <c r="AP122" s="518"/>
      <c r="AQ122" s="1196"/>
    </row>
    <row r="123" spans="1:43" s="477" customFormat="1" ht="27" customHeight="1" x14ac:dyDescent="0.2">
      <c r="A123" s="512"/>
      <c r="K123" s="513"/>
      <c r="L123" s="485"/>
      <c r="M123" s="485"/>
      <c r="N123" s="485"/>
      <c r="O123" s="514"/>
      <c r="P123" s="513"/>
      <c r="Q123" s="515"/>
      <c r="R123" s="519"/>
      <c r="S123" s="513"/>
      <c r="T123" s="513"/>
      <c r="U123" s="513"/>
      <c r="V123" s="520"/>
      <c r="W123" s="516"/>
      <c r="X123" s="517"/>
      <c r="AO123" s="1195"/>
      <c r="AP123" s="518"/>
      <c r="AQ123" s="1196"/>
    </row>
    <row r="124" spans="1:43" s="477" customFormat="1" ht="27" customHeight="1" x14ac:dyDescent="0.2">
      <c r="A124" s="512"/>
      <c r="K124" s="513"/>
      <c r="L124" s="485"/>
      <c r="M124" s="485"/>
      <c r="N124" s="485"/>
      <c r="O124" s="514"/>
      <c r="P124" s="513"/>
      <c r="Q124" s="515"/>
      <c r="R124" s="519"/>
      <c r="S124" s="513"/>
      <c r="T124" s="513"/>
      <c r="U124" s="513"/>
      <c r="V124" s="520"/>
      <c r="W124" s="516"/>
      <c r="X124" s="517"/>
      <c r="AO124" s="1195"/>
      <c r="AP124" s="518"/>
      <c r="AQ124" s="1196"/>
    </row>
    <row r="125" spans="1:43" s="477" customFormat="1" ht="27" customHeight="1" x14ac:dyDescent="0.2">
      <c r="A125" s="512"/>
      <c r="K125" s="513"/>
      <c r="L125" s="485"/>
      <c r="M125" s="485"/>
      <c r="N125" s="485"/>
      <c r="O125" s="514"/>
      <c r="P125" s="513"/>
      <c r="Q125" s="515"/>
      <c r="R125" s="519"/>
      <c r="S125" s="513"/>
      <c r="T125" s="513"/>
      <c r="U125" s="513"/>
      <c r="V125" s="520"/>
      <c r="W125" s="516"/>
      <c r="X125" s="517"/>
      <c r="AO125" s="1195"/>
      <c r="AP125" s="518"/>
      <c r="AQ125" s="1196"/>
    </row>
    <row r="126" spans="1:43" s="477" customFormat="1" ht="27" customHeight="1" x14ac:dyDescent="0.2">
      <c r="A126" s="512"/>
      <c r="K126" s="513"/>
      <c r="L126" s="485"/>
      <c r="M126" s="485"/>
      <c r="N126" s="485"/>
      <c r="O126" s="514"/>
      <c r="P126" s="513"/>
      <c r="Q126" s="515"/>
      <c r="R126" s="519"/>
      <c r="S126" s="513"/>
      <c r="T126" s="513"/>
      <c r="U126" s="513"/>
      <c r="V126" s="520"/>
      <c r="W126" s="516"/>
      <c r="X126" s="517"/>
      <c r="AO126" s="1195"/>
      <c r="AP126" s="518"/>
      <c r="AQ126" s="1196"/>
    </row>
    <row r="127" spans="1:43" s="477" customFormat="1" ht="27" customHeight="1" x14ac:dyDescent="0.2">
      <c r="A127" s="512"/>
      <c r="K127" s="513"/>
      <c r="L127" s="485"/>
      <c r="M127" s="485"/>
      <c r="N127" s="485"/>
      <c r="O127" s="514"/>
      <c r="P127" s="513"/>
      <c r="Q127" s="515"/>
      <c r="R127" s="519"/>
      <c r="S127" s="513"/>
      <c r="T127" s="513"/>
      <c r="U127" s="513"/>
      <c r="V127" s="520"/>
      <c r="W127" s="516"/>
      <c r="X127" s="517"/>
      <c r="AO127" s="1195"/>
      <c r="AP127" s="518"/>
      <c r="AQ127" s="1196"/>
    </row>
    <row r="128" spans="1:43" s="477" customFormat="1" ht="27" customHeight="1" x14ac:dyDescent="0.2">
      <c r="A128" s="512"/>
      <c r="K128" s="513"/>
      <c r="L128" s="485"/>
      <c r="M128" s="485"/>
      <c r="N128" s="485"/>
      <c r="O128" s="514"/>
      <c r="P128" s="513"/>
      <c r="Q128" s="515"/>
      <c r="R128" s="519"/>
      <c r="S128" s="513"/>
      <c r="T128" s="513"/>
      <c r="U128" s="513"/>
      <c r="V128" s="520"/>
      <c r="W128" s="516"/>
      <c r="X128" s="517"/>
      <c r="AO128" s="1195"/>
      <c r="AP128" s="518"/>
      <c r="AQ128" s="1196"/>
    </row>
    <row r="129" spans="1:43" s="477" customFormat="1" ht="27" customHeight="1" x14ac:dyDescent="0.2">
      <c r="A129" s="512"/>
      <c r="K129" s="513"/>
      <c r="L129" s="485"/>
      <c r="M129" s="485"/>
      <c r="N129" s="485"/>
      <c r="O129" s="514"/>
      <c r="P129" s="513"/>
      <c r="Q129" s="515"/>
      <c r="R129" s="519"/>
      <c r="S129" s="513"/>
      <c r="T129" s="513"/>
      <c r="U129" s="513"/>
      <c r="V129" s="520"/>
      <c r="W129" s="516"/>
      <c r="X129" s="517"/>
      <c r="AO129" s="1195"/>
      <c r="AP129" s="518"/>
      <c r="AQ129" s="1196"/>
    </row>
    <row r="130" spans="1:43" s="477" customFormat="1" ht="27" customHeight="1" x14ac:dyDescent="0.2">
      <c r="A130" s="512"/>
      <c r="K130" s="513"/>
      <c r="L130" s="485"/>
      <c r="M130" s="485"/>
      <c r="N130" s="485"/>
      <c r="O130" s="514"/>
      <c r="P130" s="513"/>
      <c r="Q130" s="515"/>
      <c r="R130" s="519"/>
      <c r="S130" s="513"/>
      <c r="T130" s="513"/>
      <c r="U130" s="513"/>
      <c r="V130" s="520"/>
      <c r="W130" s="516"/>
      <c r="X130" s="517"/>
      <c r="AO130" s="1195"/>
      <c r="AP130" s="518"/>
      <c r="AQ130" s="1196"/>
    </row>
    <row r="131" spans="1:43" s="477" customFormat="1" ht="27" customHeight="1" x14ac:dyDescent="0.2">
      <c r="A131" s="512"/>
      <c r="K131" s="513"/>
      <c r="L131" s="485"/>
      <c r="M131" s="485"/>
      <c r="N131" s="485"/>
      <c r="O131" s="514"/>
      <c r="P131" s="513"/>
      <c r="Q131" s="515"/>
      <c r="R131" s="519"/>
      <c r="S131" s="513"/>
      <c r="T131" s="513"/>
      <c r="U131" s="513"/>
      <c r="V131" s="520"/>
      <c r="W131" s="516"/>
      <c r="X131" s="517"/>
      <c r="AO131" s="1195"/>
      <c r="AP131" s="518"/>
      <c r="AQ131" s="1196"/>
    </row>
    <row r="132" spans="1:43" s="477" customFormat="1" ht="27" customHeight="1" x14ac:dyDescent="0.2">
      <c r="A132" s="512"/>
      <c r="K132" s="513"/>
      <c r="L132" s="485"/>
      <c r="M132" s="485"/>
      <c r="N132" s="485"/>
      <c r="O132" s="514"/>
      <c r="P132" s="513"/>
      <c r="Q132" s="515"/>
      <c r="R132" s="519"/>
      <c r="S132" s="513"/>
      <c r="T132" s="513"/>
      <c r="U132" s="513"/>
      <c r="V132" s="520"/>
      <c r="W132" s="516"/>
      <c r="X132" s="517"/>
      <c r="AO132" s="1195"/>
      <c r="AP132" s="518"/>
      <c r="AQ132" s="1196"/>
    </row>
    <row r="133" spans="1:43" s="477" customFormat="1" ht="27" customHeight="1" x14ac:dyDescent="0.2">
      <c r="A133" s="512"/>
      <c r="K133" s="513"/>
      <c r="L133" s="485"/>
      <c r="M133" s="485"/>
      <c r="N133" s="485"/>
      <c r="O133" s="514"/>
      <c r="P133" s="513"/>
      <c r="Q133" s="515"/>
      <c r="R133" s="519"/>
      <c r="S133" s="513"/>
      <c r="T133" s="513"/>
      <c r="U133" s="513"/>
      <c r="V133" s="520"/>
      <c r="W133" s="516"/>
      <c r="X133" s="517"/>
      <c r="AO133" s="1195"/>
      <c r="AP133" s="518"/>
      <c r="AQ133" s="1196"/>
    </row>
    <row r="134" spans="1:43" s="477" customFormat="1" ht="27" customHeight="1" x14ac:dyDescent="0.2">
      <c r="A134" s="512"/>
      <c r="K134" s="513"/>
      <c r="L134" s="485"/>
      <c r="M134" s="485"/>
      <c r="N134" s="485"/>
      <c r="O134" s="514"/>
      <c r="P134" s="513"/>
      <c r="Q134" s="515"/>
      <c r="R134" s="519"/>
      <c r="S134" s="513"/>
      <c r="T134" s="513"/>
      <c r="U134" s="513"/>
      <c r="V134" s="520"/>
      <c r="W134" s="516"/>
      <c r="X134" s="517"/>
      <c r="AO134" s="1195"/>
      <c r="AP134" s="518"/>
      <c r="AQ134" s="1196"/>
    </row>
    <row r="135" spans="1:43" s="477" customFormat="1" ht="27" customHeight="1" x14ac:dyDescent="0.2">
      <c r="A135" s="512"/>
      <c r="K135" s="513"/>
      <c r="L135" s="485"/>
      <c r="M135" s="485"/>
      <c r="N135" s="485"/>
      <c r="O135" s="514"/>
      <c r="P135" s="513"/>
      <c r="Q135" s="515"/>
      <c r="R135" s="519"/>
      <c r="S135" s="513"/>
      <c r="T135" s="513"/>
      <c r="U135" s="513"/>
      <c r="V135" s="520"/>
      <c r="W135" s="516"/>
      <c r="X135" s="517"/>
      <c r="AO135" s="1195"/>
      <c r="AP135" s="518"/>
      <c r="AQ135" s="1196"/>
    </row>
    <row r="136" spans="1:43" s="477" customFormat="1" ht="27" customHeight="1" x14ac:dyDescent="0.2">
      <c r="A136" s="512"/>
      <c r="K136" s="513"/>
      <c r="L136" s="485"/>
      <c r="M136" s="485"/>
      <c r="N136" s="485"/>
      <c r="O136" s="514"/>
      <c r="P136" s="513"/>
      <c r="Q136" s="515"/>
      <c r="R136" s="519"/>
      <c r="S136" s="513"/>
      <c r="T136" s="513"/>
      <c r="U136" s="513"/>
      <c r="V136" s="520"/>
      <c r="W136" s="516"/>
      <c r="X136" s="517"/>
      <c r="AO136" s="1195"/>
      <c r="AP136" s="518"/>
      <c r="AQ136" s="1196"/>
    </row>
    <row r="137" spans="1:43" s="477" customFormat="1" ht="27" customHeight="1" x14ac:dyDescent="0.2">
      <c r="A137" s="512"/>
      <c r="K137" s="513"/>
      <c r="L137" s="485"/>
      <c r="M137" s="485"/>
      <c r="N137" s="485"/>
      <c r="O137" s="514"/>
      <c r="P137" s="513"/>
      <c r="Q137" s="515"/>
      <c r="R137" s="519"/>
      <c r="S137" s="513"/>
      <c r="T137" s="513"/>
      <c r="U137" s="513"/>
      <c r="V137" s="520"/>
      <c r="W137" s="516"/>
      <c r="X137" s="517"/>
      <c r="AO137" s="1195"/>
      <c r="AP137" s="518"/>
      <c r="AQ137" s="1196"/>
    </row>
    <row r="138" spans="1:43" s="477" customFormat="1" ht="27" customHeight="1" x14ac:dyDescent="0.2">
      <c r="A138" s="512"/>
      <c r="K138" s="513"/>
      <c r="L138" s="485"/>
      <c r="M138" s="485"/>
      <c r="N138" s="485"/>
      <c r="O138" s="514"/>
      <c r="P138" s="513"/>
      <c r="Q138" s="515"/>
      <c r="R138" s="519"/>
      <c r="S138" s="513"/>
      <c r="T138" s="513"/>
      <c r="U138" s="513"/>
      <c r="V138" s="520"/>
      <c r="W138" s="516"/>
      <c r="X138" s="517"/>
      <c r="AO138" s="1195"/>
      <c r="AP138" s="518"/>
      <c r="AQ138" s="1196"/>
    </row>
    <row r="139" spans="1:43" s="477" customFormat="1" ht="27" customHeight="1" x14ac:dyDescent="0.2">
      <c r="A139" s="512"/>
      <c r="K139" s="513"/>
      <c r="L139" s="485"/>
      <c r="M139" s="485"/>
      <c r="N139" s="485"/>
      <c r="O139" s="514"/>
      <c r="P139" s="513"/>
      <c r="Q139" s="515"/>
      <c r="R139" s="519"/>
      <c r="S139" s="513"/>
      <c r="T139" s="513"/>
      <c r="U139" s="513"/>
      <c r="V139" s="520"/>
      <c r="W139" s="516"/>
      <c r="X139" s="517"/>
      <c r="AO139" s="1195"/>
      <c r="AP139" s="518"/>
      <c r="AQ139" s="1196"/>
    </row>
    <row r="140" spans="1:43" s="477" customFormat="1" ht="27" customHeight="1" x14ac:dyDescent="0.2">
      <c r="A140" s="512"/>
      <c r="K140" s="513"/>
      <c r="L140" s="485"/>
      <c r="M140" s="485"/>
      <c r="N140" s="485"/>
      <c r="O140" s="514"/>
      <c r="P140" s="513"/>
      <c r="Q140" s="515"/>
      <c r="R140" s="519"/>
      <c r="S140" s="513"/>
      <c r="T140" s="513"/>
      <c r="U140" s="513"/>
      <c r="V140" s="520"/>
      <c r="W140" s="516"/>
      <c r="X140" s="517"/>
      <c r="AO140" s="1195"/>
      <c r="AP140" s="518"/>
      <c r="AQ140" s="1196"/>
    </row>
    <row r="141" spans="1:43" s="477" customFormat="1" ht="27" customHeight="1" x14ac:dyDescent="0.2">
      <c r="A141" s="512"/>
      <c r="K141" s="513"/>
      <c r="L141" s="485"/>
      <c r="M141" s="485"/>
      <c r="N141" s="485"/>
      <c r="O141" s="514"/>
      <c r="P141" s="513"/>
      <c r="Q141" s="515"/>
      <c r="R141" s="519"/>
      <c r="S141" s="513"/>
      <c r="T141" s="513"/>
      <c r="U141" s="513"/>
      <c r="V141" s="520"/>
      <c r="W141" s="516"/>
      <c r="X141" s="517"/>
      <c r="AO141" s="1195"/>
      <c r="AP141" s="518"/>
      <c r="AQ141" s="1196"/>
    </row>
    <row r="142" spans="1:43" s="477" customFormat="1" ht="27" customHeight="1" x14ac:dyDescent="0.2">
      <c r="A142" s="512"/>
      <c r="K142" s="513"/>
      <c r="L142" s="485"/>
      <c r="M142" s="485"/>
      <c r="N142" s="485"/>
      <c r="O142" s="514"/>
      <c r="P142" s="513"/>
      <c r="Q142" s="515"/>
      <c r="R142" s="519"/>
      <c r="S142" s="513"/>
      <c r="T142" s="513"/>
      <c r="U142" s="513"/>
      <c r="V142" s="520"/>
      <c r="W142" s="516"/>
      <c r="X142" s="517"/>
      <c r="AO142" s="1195"/>
      <c r="AP142" s="518"/>
      <c r="AQ142" s="1196"/>
    </row>
    <row r="143" spans="1:43" s="477" customFormat="1" ht="27" customHeight="1" x14ac:dyDescent="0.2">
      <c r="A143" s="512"/>
      <c r="K143" s="513"/>
      <c r="L143" s="485"/>
      <c r="M143" s="485"/>
      <c r="N143" s="485"/>
      <c r="O143" s="514"/>
      <c r="P143" s="513"/>
      <c r="Q143" s="515"/>
      <c r="R143" s="519"/>
      <c r="S143" s="513"/>
      <c r="T143" s="513"/>
      <c r="U143" s="513"/>
      <c r="V143" s="520"/>
      <c r="W143" s="516"/>
      <c r="X143" s="517"/>
      <c r="AO143" s="1195"/>
      <c r="AP143" s="518"/>
      <c r="AQ143" s="1196"/>
    </row>
    <row r="144" spans="1:43" s="477" customFormat="1" ht="27" customHeight="1" x14ac:dyDescent="0.2">
      <c r="A144" s="512"/>
      <c r="K144" s="513"/>
      <c r="L144" s="485"/>
      <c r="M144" s="485"/>
      <c r="N144" s="485"/>
      <c r="O144" s="514"/>
      <c r="P144" s="513"/>
      <c r="Q144" s="515"/>
      <c r="R144" s="519"/>
      <c r="S144" s="513"/>
      <c r="T144" s="513"/>
      <c r="U144" s="513"/>
      <c r="V144" s="520"/>
      <c r="W144" s="516"/>
      <c r="X144" s="517"/>
      <c r="AO144" s="1195"/>
      <c r="AP144" s="518"/>
      <c r="AQ144" s="1196"/>
    </row>
    <row r="145" spans="1:43" s="477" customFormat="1" ht="27" customHeight="1" x14ac:dyDescent="0.2">
      <c r="A145" s="512"/>
      <c r="K145" s="513"/>
      <c r="L145" s="485"/>
      <c r="M145" s="485"/>
      <c r="N145" s="485"/>
      <c r="O145" s="514"/>
      <c r="P145" s="513"/>
      <c r="Q145" s="515"/>
      <c r="R145" s="519"/>
      <c r="S145" s="513"/>
      <c r="T145" s="513"/>
      <c r="U145" s="513"/>
      <c r="V145" s="520"/>
      <c r="W145" s="516"/>
      <c r="X145" s="517"/>
      <c r="AO145" s="1195"/>
      <c r="AP145" s="518"/>
      <c r="AQ145" s="1196"/>
    </row>
    <row r="146" spans="1:43" s="477" customFormat="1" ht="27" customHeight="1" x14ac:dyDescent="0.2">
      <c r="A146" s="512"/>
      <c r="K146" s="513"/>
      <c r="L146" s="485"/>
      <c r="M146" s="485"/>
      <c r="N146" s="485"/>
      <c r="O146" s="514"/>
      <c r="P146" s="513"/>
      <c r="Q146" s="515"/>
      <c r="R146" s="519"/>
      <c r="S146" s="513"/>
      <c r="T146" s="513"/>
      <c r="U146" s="513"/>
      <c r="V146" s="520"/>
      <c r="W146" s="516"/>
      <c r="X146" s="517"/>
      <c r="AO146" s="1195"/>
      <c r="AP146" s="518"/>
      <c r="AQ146" s="1196"/>
    </row>
    <row r="147" spans="1:43" s="477" customFormat="1" ht="27" customHeight="1" x14ac:dyDescent="0.2">
      <c r="A147" s="512"/>
      <c r="K147" s="513"/>
      <c r="L147" s="485"/>
      <c r="M147" s="485"/>
      <c r="N147" s="485"/>
      <c r="O147" s="514"/>
      <c r="P147" s="513"/>
      <c r="Q147" s="515"/>
      <c r="R147" s="519"/>
      <c r="S147" s="513"/>
      <c r="T147" s="513"/>
      <c r="U147" s="513"/>
      <c r="V147" s="520"/>
      <c r="W147" s="516"/>
      <c r="X147" s="517"/>
      <c r="AO147" s="1195"/>
      <c r="AP147" s="518"/>
      <c r="AQ147" s="1196"/>
    </row>
    <row r="148" spans="1:43" s="477" customFormat="1" ht="27" customHeight="1" x14ac:dyDescent="0.2">
      <c r="A148" s="512"/>
      <c r="K148" s="513"/>
      <c r="L148" s="485"/>
      <c r="M148" s="485"/>
      <c r="N148" s="485"/>
      <c r="O148" s="514"/>
      <c r="P148" s="513"/>
      <c r="Q148" s="515"/>
      <c r="R148" s="519"/>
      <c r="S148" s="513"/>
      <c r="T148" s="513"/>
      <c r="U148" s="513"/>
      <c r="V148" s="520"/>
      <c r="W148" s="516"/>
      <c r="X148" s="517"/>
      <c r="AO148" s="1195"/>
      <c r="AP148" s="518"/>
      <c r="AQ148" s="1196"/>
    </row>
    <row r="149" spans="1:43" s="477" customFormat="1" ht="27" customHeight="1" x14ac:dyDescent="0.2">
      <c r="A149" s="512"/>
      <c r="K149" s="513"/>
      <c r="L149" s="485"/>
      <c r="M149" s="485"/>
      <c r="N149" s="485"/>
      <c r="O149" s="514"/>
      <c r="P149" s="513"/>
      <c r="Q149" s="515"/>
      <c r="R149" s="519"/>
      <c r="S149" s="513"/>
      <c r="T149" s="513"/>
      <c r="U149" s="513"/>
      <c r="V149" s="520"/>
      <c r="W149" s="516"/>
      <c r="X149" s="517"/>
      <c r="AO149" s="1195"/>
      <c r="AP149" s="518"/>
      <c r="AQ149" s="1196"/>
    </row>
    <row r="150" spans="1:43" s="477" customFormat="1" ht="27" customHeight="1" x14ac:dyDescent="0.2">
      <c r="A150" s="512"/>
      <c r="K150" s="513"/>
      <c r="L150" s="485"/>
      <c r="M150" s="485"/>
      <c r="N150" s="485"/>
      <c r="O150" s="514"/>
      <c r="P150" s="513"/>
      <c r="Q150" s="515"/>
      <c r="R150" s="519"/>
      <c r="S150" s="513"/>
      <c r="T150" s="513"/>
      <c r="U150" s="513"/>
      <c r="V150" s="520"/>
      <c r="W150" s="516"/>
      <c r="X150" s="517"/>
      <c r="AO150" s="1195"/>
      <c r="AP150" s="518"/>
      <c r="AQ150" s="1196"/>
    </row>
    <row r="151" spans="1:43" s="477" customFormat="1" ht="27" customHeight="1" x14ac:dyDescent="0.2">
      <c r="A151" s="512"/>
      <c r="K151" s="513"/>
      <c r="L151" s="485"/>
      <c r="M151" s="485"/>
      <c r="N151" s="485"/>
      <c r="O151" s="514"/>
      <c r="P151" s="513"/>
      <c r="Q151" s="515"/>
      <c r="R151" s="519"/>
      <c r="S151" s="513"/>
      <c r="T151" s="513"/>
      <c r="U151" s="513"/>
      <c r="V151" s="520"/>
      <c r="W151" s="516"/>
      <c r="X151" s="517"/>
      <c r="AO151" s="1195"/>
      <c r="AP151" s="518"/>
      <c r="AQ151" s="1196"/>
    </row>
    <row r="152" spans="1:43" s="477" customFormat="1" ht="27" customHeight="1" x14ac:dyDescent="0.2">
      <c r="A152" s="512"/>
      <c r="K152" s="513"/>
      <c r="L152" s="485"/>
      <c r="M152" s="485"/>
      <c r="N152" s="485"/>
      <c r="O152" s="514"/>
      <c r="P152" s="513"/>
      <c r="Q152" s="515"/>
      <c r="R152" s="519"/>
      <c r="S152" s="513"/>
      <c r="T152" s="513"/>
      <c r="U152" s="513"/>
      <c r="V152" s="520"/>
      <c r="W152" s="516"/>
      <c r="X152" s="517"/>
      <c r="AO152" s="1195"/>
      <c r="AP152" s="518"/>
      <c r="AQ152" s="1196"/>
    </row>
  </sheetData>
  <mergeCells count="250">
    <mergeCell ref="E48:F48"/>
    <mergeCell ref="N40:N41"/>
    <mergeCell ref="K53:L53"/>
    <mergeCell ref="K54:L54"/>
    <mergeCell ref="AF28:AF33"/>
    <mergeCell ref="AG28:AG33"/>
    <mergeCell ref="AF24:AF26"/>
    <mergeCell ref="AG24:AG26"/>
    <mergeCell ref="E34:K34"/>
    <mergeCell ref="H35:L35"/>
    <mergeCell ref="E36:F47"/>
    <mergeCell ref="H36:I41"/>
    <mergeCell ref="J36:J41"/>
    <mergeCell ref="K36:K41"/>
    <mergeCell ref="L36:L41"/>
    <mergeCell ref="M36:M41"/>
    <mergeCell ref="N36:N39"/>
    <mergeCell ref="O36:O41"/>
    <mergeCell ref="P36:P41"/>
    <mergeCell ref="Q36:Q41"/>
    <mergeCell ref="R36:R41"/>
    <mergeCell ref="M24:M26"/>
    <mergeCell ref="N24:N26"/>
    <mergeCell ref="O24:O26"/>
    <mergeCell ref="P24:P26"/>
    <mergeCell ref="Q24:Q26"/>
    <mergeCell ref="AI36:AI41"/>
    <mergeCell ref="AJ36:AJ41"/>
    <mergeCell ref="AN36:AN41"/>
    <mergeCell ref="AO36:AO41"/>
    <mergeCell ref="Z28:Z33"/>
    <mergeCell ref="AA28:AA33"/>
    <mergeCell ref="AB28:AB33"/>
    <mergeCell ref="U36:U37"/>
    <mergeCell ref="T40:T41"/>
    <mergeCell ref="U40:U41"/>
    <mergeCell ref="Z36:Z41"/>
    <mergeCell ref="AA36:AA41"/>
    <mergeCell ref="AB36:AB41"/>
    <mergeCell ref="AC36:AC41"/>
    <mergeCell ref="AD36:AD41"/>
    <mergeCell ref="AE36:AE41"/>
    <mergeCell ref="AF36:AF41"/>
    <mergeCell ref="AG36:AG41"/>
    <mergeCell ref="AH36:AH41"/>
    <mergeCell ref="AI28:AI33"/>
    <mergeCell ref="AJ28:AJ33"/>
    <mergeCell ref="X24:X25"/>
    <mergeCell ref="W24:W25"/>
    <mergeCell ref="H23:K23"/>
    <mergeCell ref="H24:I26"/>
    <mergeCell ref="J24:J26"/>
    <mergeCell ref="K24:K26"/>
    <mergeCell ref="L24:L26"/>
    <mergeCell ref="AC28:AC33"/>
    <mergeCell ref="AD28:AD33"/>
    <mergeCell ref="AE28:AE33"/>
    <mergeCell ref="V24:V25"/>
    <mergeCell ref="S24:S26"/>
    <mergeCell ref="T24:T26"/>
    <mergeCell ref="U24:U25"/>
    <mergeCell ref="AA24:AA26"/>
    <mergeCell ref="AB24:AB26"/>
    <mergeCell ref="AC24:AC26"/>
    <mergeCell ref="AD24:AD26"/>
    <mergeCell ref="AE24:AE26"/>
    <mergeCell ref="H27:K27"/>
    <mergeCell ref="H28:I33"/>
    <mergeCell ref="J28:J33"/>
    <mergeCell ref="K28:K33"/>
    <mergeCell ref="L28:L33"/>
    <mergeCell ref="M28:M33"/>
    <mergeCell ref="N28:N33"/>
    <mergeCell ref="AO9:AQ9"/>
    <mergeCell ref="E10:K10"/>
    <mergeCell ref="AO10:AQ10"/>
    <mergeCell ref="H11:K11"/>
    <mergeCell ref="AO11:AQ11"/>
    <mergeCell ref="J12:J13"/>
    <mergeCell ref="K12:K13"/>
    <mergeCell ref="L12:L13"/>
    <mergeCell ref="AB12:AB13"/>
    <mergeCell ref="AC12:AC13"/>
    <mergeCell ref="AD12:AD13"/>
    <mergeCell ref="S12:S13"/>
    <mergeCell ref="T12:T13"/>
    <mergeCell ref="M12:M13"/>
    <mergeCell ref="N12:N13"/>
    <mergeCell ref="O12:O13"/>
    <mergeCell ref="P12:P13"/>
    <mergeCell ref="Q12:Q13"/>
    <mergeCell ref="R12:R13"/>
    <mergeCell ref="AQ12:AQ13"/>
    <mergeCell ref="AK12:AK13"/>
    <mergeCell ref="AL12:AL13"/>
    <mergeCell ref="AM12:AM13"/>
    <mergeCell ref="AN12:AN13"/>
    <mergeCell ref="AO7:AO8"/>
    <mergeCell ref="AP7:AP8"/>
    <mergeCell ref="AQ7:AQ8"/>
    <mergeCell ref="U7:U8"/>
    <mergeCell ref="V7:V8"/>
    <mergeCell ref="W7:W8"/>
    <mergeCell ref="X7:X8"/>
    <mergeCell ref="Y7:Z7"/>
    <mergeCell ref="AA7:AD7"/>
    <mergeCell ref="AK7:AM7"/>
    <mergeCell ref="AO12:AO13"/>
    <mergeCell ref="AP12:AP13"/>
    <mergeCell ref="AE12:AE13"/>
    <mergeCell ref="AF12:AF13"/>
    <mergeCell ref="AG12:AG13"/>
    <mergeCell ref="AH12:AH13"/>
    <mergeCell ref="AI12:AI13"/>
    <mergeCell ref="AJ12:AJ13"/>
    <mergeCell ref="AA12:AA13"/>
    <mergeCell ref="A1:AO4"/>
    <mergeCell ref="A5:M6"/>
    <mergeCell ref="P5:AQ5"/>
    <mergeCell ref="P6:X6"/>
    <mergeCell ref="AO6:AQ6"/>
    <mergeCell ref="A7:A8"/>
    <mergeCell ref="B7:C8"/>
    <mergeCell ref="D7:D8"/>
    <mergeCell ref="E7:F8"/>
    <mergeCell ref="G7:G8"/>
    <mergeCell ref="O7:O8"/>
    <mergeCell ref="P7:P8"/>
    <mergeCell ref="Q7:Q8"/>
    <mergeCell ref="R7:R8"/>
    <mergeCell ref="S7:S8"/>
    <mergeCell ref="T7:T8"/>
    <mergeCell ref="H7:I8"/>
    <mergeCell ref="J7:J8"/>
    <mergeCell ref="K7:K8"/>
    <mergeCell ref="L7:L8"/>
    <mergeCell ref="M7:M8"/>
    <mergeCell ref="N7:N8"/>
    <mergeCell ref="AE7:AJ7"/>
    <mergeCell ref="AN7:AN8"/>
    <mergeCell ref="AF14:AF22"/>
    <mergeCell ref="AG14:AG22"/>
    <mergeCell ref="AH14:AH22"/>
    <mergeCell ref="AI14:AI22"/>
    <mergeCell ref="B9:D9"/>
    <mergeCell ref="G12:G22"/>
    <mergeCell ref="H12:I22"/>
    <mergeCell ref="J14:J16"/>
    <mergeCell ref="K14:K16"/>
    <mergeCell ref="L14:L16"/>
    <mergeCell ref="M14:M16"/>
    <mergeCell ref="N14:N16"/>
    <mergeCell ref="O14:O22"/>
    <mergeCell ref="P14:P22"/>
    <mergeCell ref="Q14:Q16"/>
    <mergeCell ref="R14:R22"/>
    <mergeCell ref="S14:S22"/>
    <mergeCell ref="T14:T16"/>
    <mergeCell ref="Y12:Y13"/>
    <mergeCell ref="Z12:Z13"/>
    <mergeCell ref="Y14:Y22"/>
    <mergeCell ref="Z14:Z22"/>
    <mergeCell ref="AJ14:AJ22"/>
    <mergeCell ref="AN14:AN22"/>
    <mergeCell ref="AO14:AO22"/>
    <mergeCell ref="AP14:AP22"/>
    <mergeCell ref="AQ14:AQ22"/>
    <mergeCell ref="J17:J19"/>
    <mergeCell ref="K17:K19"/>
    <mergeCell ref="L17:L19"/>
    <mergeCell ref="M17:M19"/>
    <mergeCell ref="N17:N19"/>
    <mergeCell ref="Q17:Q19"/>
    <mergeCell ref="T17:T19"/>
    <mergeCell ref="J20:J22"/>
    <mergeCell ref="K20:K22"/>
    <mergeCell ref="L20:L22"/>
    <mergeCell ref="M20:M22"/>
    <mergeCell ref="N20:N22"/>
    <mergeCell ref="Q20:Q22"/>
    <mergeCell ref="T20:T22"/>
    <mergeCell ref="AA14:AA22"/>
    <mergeCell ref="AB14:AB22"/>
    <mergeCell ref="AC14:AC22"/>
    <mergeCell ref="AD14:AD22"/>
    <mergeCell ref="AE14:AE22"/>
    <mergeCell ref="AH24:AH26"/>
    <mergeCell ref="AI24:AI26"/>
    <mergeCell ref="AJ24:AJ26"/>
    <mergeCell ref="AN24:AN26"/>
    <mergeCell ref="AO24:AO26"/>
    <mergeCell ref="AP24:AP26"/>
    <mergeCell ref="AQ24:AQ26"/>
    <mergeCell ref="O28:O33"/>
    <mergeCell ref="P28:P33"/>
    <mergeCell ref="Q28:Q31"/>
    <mergeCell ref="R28:R33"/>
    <mergeCell ref="S28:S33"/>
    <mergeCell ref="T28:T31"/>
    <mergeCell ref="Y28:Y33"/>
    <mergeCell ref="AP28:AP33"/>
    <mergeCell ref="AQ28:AQ33"/>
    <mergeCell ref="Q32:Q33"/>
    <mergeCell ref="T32:T33"/>
    <mergeCell ref="Y24:Y26"/>
    <mergeCell ref="Z24:Z26"/>
    <mergeCell ref="AN28:AN33"/>
    <mergeCell ref="AO28:AO33"/>
    <mergeCell ref="R24:R26"/>
    <mergeCell ref="AH28:AH33"/>
    <mergeCell ref="S36:S41"/>
    <mergeCell ref="T36:T39"/>
    <mergeCell ref="Y36:Y41"/>
    <mergeCell ref="AP36:AP41"/>
    <mergeCell ref="AQ36:AQ41"/>
    <mergeCell ref="H42:L42"/>
    <mergeCell ref="H43:I47"/>
    <mergeCell ref="J43:J44"/>
    <mergeCell ref="K43:K44"/>
    <mergeCell ref="L43:L47"/>
    <mergeCell ref="M43:M44"/>
    <mergeCell ref="N43:N44"/>
    <mergeCell ref="O43:O47"/>
    <mergeCell ref="P43:P47"/>
    <mergeCell ref="Q43:Q44"/>
    <mergeCell ref="R43:R47"/>
    <mergeCell ref="S43:S47"/>
    <mergeCell ref="T43:T44"/>
    <mergeCell ref="Y43:Y47"/>
    <mergeCell ref="Z43:Z47"/>
    <mergeCell ref="AA43:AA47"/>
    <mergeCell ref="AB43:AB47"/>
    <mergeCell ref="AC43:AC47"/>
    <mergeCell ref="AD43:AD47"/>
    <mergeCell ref="J45:J47"/>
    <mergeCell ref="K45:K47"/>
    <mergeCell ref="M45:M47"/>
    <mergeCell ref="N45:N47"/>
    <mergeCell ref="Q45:Q47"/>
    <mergeCell ref="T45:T47"/>
    <mergeCell ref="AE43:AE47"/>
    <mergeCell ref="AQ43:AQ47"/>
    <mergeCell ref="AF43:AF47"/>
    <mergeCell ref="AG43:AG47"/>
    <mergeCell ref="AH43:AH47"/>
    <mergeCell ref="AI43:AI47"/>
    <mergeCell ref="AJ43:AJ47"/>
    <mergeCell ref="AN43:AN47"/>
    <mergeCell ref="AO43:AO47"/>
    <mergeCell ref="AP43:AP47"/>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BK98"/>
  <sheetViews>
    <sheetView showGridLines="0" zoomScale="50" zoomScaleNormal="50" workbookViewId="0">
      <pane ySplit="9" topLeftCell="A10" activePane="bottomLeft" state="frozen"/>
      <selection pane="bottomLeft" activeCell="A10" sqref="A10"/>
    </sheetView>
  </sheetViews>
  <sheetFormatPr baseColWidth="10" defaultColWidth="11.42578125" defaultRowHeight="11.25" customHeight="1" x14ac:dyDescent="0.2"/>
  <cols>
    <col min="1" max="1" width="13.140625" style="26" customWidth="1"/>
    <col min="2" max="2" width="4" style="3" customWidth="1"/>
    <col min="3" max="3" width="20.140625" style="3" customWidth="1"/>
    <col min="4" max="4" width="17.85546875" style="3" customWidth="1"/>
    <col min="5" max="5" width="10" style="3" customWidth="1"/>
    <col min="6" max="6" width="8.140625" style="3" customWidth="1"/>
    <col min="7" max="7" width="16" style="3" customWidth="1"/>
    <col min="8" max="8" width="8.5703125" style="3" customWidth="1"/>
    <col min="9" max="9" width="16" style="3" customWidth="1"/>
    <col min="10" max="10" width="17.7109375" style="3" customWidth="1"/>
    <col min="11" max="11" width="24.7109375" style="288" customWidth="1"/>
    <col min="12" max="12" width="27.42578125" style="201" customWidth="1"/>
    <col min="13" max="13" width="10.5703125" style="146" customWidth="1"/>
    <col min="14" max="14" width="34.140625" style="146" customWidth="1"/>
    <col min="15" max="15" width="25.5703125" style="289" customWidth="1"/>
    <col min="16" max="16" width="25" style="288" customWidth="1"/>
    <col min="17" max="17" width="15.5703125" style="356" customWidth="1"/>
    <col min="18" max="18" width="27.140625" style="583" customWidth="1"/>
    <col min="19" max="19" width="23.5703125" style="288" customWidth="1"/>
    <col min="20" max="20" width="30.5703125" style="288" customWidth="1"/>
    <col min="21" max="21" width="31.140625" style="288" customWidth="1"/>
    <col min="22" max="22" width="29.5703125" style="291" customWidth="1"/>
    <col min="23" max="23" width="12.5703125" style="293" customWidth="1"/>
    <col min="24" max="24" width="17.28515625" style="152" customWidth="1"/>
    <col min="25" max="25" width="11" style="585" customWidth="1"/>
    <col min="26" max="26" width="11.85546875" style="585" customWidth="1"/>
    <col min="27" max="27" width="12.7109375" style="3" customWidth="1"/>
    <col min="28" max="28" width="11.28515625" style="3" customWidth="1"/>
    <col min="29" max="29" width="12.5703125" style="3" customWidth="1"/>
    <col min="30" max="30" width="10.140625" style="3" customWidth="1"/>
    <col min="31" max="39" width="7.5703125" style="3" customWidth="1"/>
    <col min="40" max="40" width="11.28515625" style="585" customWidth="1"/>
    <col min="41" max="41" width="16.85546875" style="586" customWidth="1"/>
    <col min="42" max="42" width="17" style="586" customWidth="1"/>
    <col min="43" max="43" width="24" style="233" customWidth="1"/>
    <col min="44" max="256" width="11.42578125" style="3"/>
    <col min="257" max="257" width="13.140625" style="3" customWidth="1"/>
    <col min="258" max="258" width="4" style="3" customWidth="1"/>
    <col min="259" max="259" width="12.85546875" style="3" customWidth="1"/>
    <col min="260" max="260" width="14.7109375" style="3" customWidth="1"/>
    <col min="261" max="261" width="10" style="3" customWidth="1"/>
    <col min="262" max="262" width="6.28515625" style="3" customWidth="1"/>
    <col min="263" max="263" width="12.28515625" style="3" customWidth="1"/>
    <col min="264" max="264" width="8.5703125" style="3" customWidth="1"/>
    <col min="265" max="265" width="13.7109375" style="3" customWidth="1"/>
    <col min="266" max="266" width="11.5703125" style="3" customWidth="1"/>
    <col min="267" max="267" width="24.7109375" style="3" customWidth="1"/>
    <col min="268" max="268" width="17.42578125" style="3" customWidth="1"/>
    <col min="269" max="269" width="20.85546875" style="3" customWidth="1"/>
    <col min="270" max="270" width="26.85546875" style="3" customWidth="1"/>
    <col min="271" max="271" width="8" style="3" customWidth="1"/>
    <col min="272" max="272" width="25" style="3" customWidth="1"/>
    <col min="273" max="273" width="12.7109375" style="3" customWidth="1"/>
    <col min="274" max="274" width="16.42578125" style="3" customWidth="1"/>
    <col min="275" max="275" width="23.5703125" style="3" customWidth="1"/>
    <col min="276" max="276" width="33.7109375" style="3" customWidth="1"/>
    <col min="277" max="277" width="31.140625" style="3" customWidth="1"/>
    <col min="278" max="278" width="19.28515625" style="3" customWidth="1"/>
    <col min="279" max="279" width="11.7109375" style="3" customWidth="1"/>
    <col min="280" max="280" width="15.42578125" style="3" customWidth="1"/>
    <col min="281" max="281" width="5.5703125" style="3" customWidth="1"/>
    <col min="282" max="282" width="4.7109375" style="3" customWidth="1"/>
    <col min="283" max="284" width="7.28515625" style="3" customWidth="1"/>
    <col min="285" max="285" width="8.42578125" style="3" customWidth="1"/>
    <col min="286" max="286" width="9.5703125" style="3" customWidth="1"/>
    <col min="287" max="287" width="6.28515625" style="3" customWidth="1"/>
    <col min="288" max="288" width="5.85546875" style="3" customWidth="1"/>
    <col min="289" max="290" width="4.42578125" style="3" customWidth="1"/>
    <col min="291" max="291" width="5" style="3" customWidth="1"/>
    <col min="292" max="292" width="5.85546875" style="3" customWidth="1"/>
    <col min="293" max="293" width="6.140625" style="3" customWidth="1"/>
    <col min="294" max="294" width="6.28515625" style="3" customWidth="1"/>
    <col min="295" max="295" width="4.85546875" style="3" customWidth="1"/>
    <col min="296" max="296" width="8.140625" style="3" customWidth="1"/>
    <col min="297" max="297" width="11.5703125" style="3" customWidth="1"/>
    <col min="298" max="298" width="13.7109375" style="3" customWidth="1"/>
    <col min="299" max="299" width="20.85546875" style="3" customWidth="1"/>
    <col min="300" max="512" width="11.42578125" style="3"/>
    <col min="513" max="513" width="13.140625" style="3" customWidth="1"/>
    <col min="514" max="514" width="4" style="3" customWidth="1"/>
    <col min="515" max="515" width="12.85546875" style="3" customWidth="1"/>
    <col min="516" max="516" width="14.7109375" style="3" customWidth="1"/>
    <col min="517" max="517" width="10" style="3" customWidth="1"/>
    <col min="518" max="518" width="6.28515625" style="3" customWidth="1"/>
    <col min="519" max="519" width="12.28515625" style="3" customWidth="1"/>
    <col min="520" max="520" width="8.5703125" style="3" customWidth="1"/>
    <col min="521" max="521" width="13.7109375" style="3" customWidth="1"/>
    <col min="522" max="522" width="11.5703125" style="3" customWidth="1"/>
    <col min="523" max="523" width="24.7109375" style="3" customWidth="1"/>
    <col min="524" max="524" width="17.42578125" style="3" customWidth="1"/>
    <col min="525" max="525" width="20.85546875" style="3" customWidth="1"/>
    <col min="526" max="526" width="26.85546875" style="3" customWidth="1"/>
    <col min="527" max="527" width="8" style="3" customWidth="1"/>
    <col min="528" max="528" width="25" style="3" customWidth="1"/>
    <col min="529" max="529" width="12.7109375" style="3" customWidth="1"/>
    <col min="530" max="530" width="16.42578125" style="3" customWidth="1"/>
    <col min="531" max="531" width="23.5703125" style="3" customWidth="1"/>
    <col min="532" max="532" width="33.7109375" style="3" customWidth="1"/>
    <col min="533" max="533" width="31.140625" style="3" customWidth="1"/>
    <col min="534" max="534" width="19.28515625" style="3" customWidth="1"/>
    <col min="535" max="535" width="11.7109375" style="3" customWidth="1"/>
    <col min="536" max="536" width="15.42578125" style="3" customWidth="1"/>
    <col min="537" max="537" width="5.5703125" style="3" customWidth="1"/>
    <col min="538" max="538" width="4.7109375" style="3" customWidth="1"/>
    <col min="539" max="540" width="7.28515625" style="3" customWidth="1"/>
    <col min="541" max="541" width="8.42578125" style="3" customWidth="1"/>
    <col min="542" max="542" width="9.5703125" style="3" customWidth="1"/>
    <col min="543" max="543" width="6.28515625" style="3" customWidth="1"/>
    <col min="544" max="544" width="5.85546875" style="3" customWidth="1"/>
    <col min="545" max="546" width="4.42578125" style="3" customWidth="1"/>
    <col min="547" max="547" width="5" style="3" customWidth="1"/>
    <col min="548" max="548" width="5.85546875" style="3" customWidth="1"/>
    <col min="549" max="549" width="6.140625" style="3" customWidth="1"/>
    <col min="550" max="550" width="6.28515625" style="3" customWidth="1"/>
    <col min="551" max="551" width="4.85546875" style="3" customWidth="1"/>
    <col min="552" max="552" width="8.140625" style="3" customWidth="1"/>
    <col min="553" max="553" width="11.5703125" style="3" customWidth="1"/>
    <col min="554" max="554" width="13.7109375" style="3" customWidth="1"/>
    <col min="555" max="555" width="20.85546875" style="3" customWidth="1"/>
    <col min="556" max="768" width="11.42578125" style="3"/>
    <col min="769" max="769" width="13.140625" style="3" customWidth="1"/>
    <col min="770" max="770" width="4" style="3" customWidth="1"/>
    <col min="771" max="771" width="12.85546875" style="3" customWidth="1"/>
    <col min="772" max="772" width="14.7109375" style="3" customWidth="1"/>
    <col min="773" max="773" width="10" style="3" customWidth="1"/>
    <col min="774" max="774" width="6.28515625" style="3" customWidth="1"/>
    <col min="775" max="775" width="12.28515625" style="3" customWidth="1"/>
    <col min="776" max="776" width="8.5703125" style="3" customWidth="1"/>
    <col min="777" max="777" width="13.7109375" style="3" customWidth="1"/>
    <col min="778" max="778" width="11.5703125" style="3" customWidth="1"/>
    <col min="779" max="779" width="24.7109375" style="3" customWidth="1"/>
    <col min="780" max="780" width="17.42578125" style="3" customWidth="1"/>
    <col min="781" max="781" width="20.85546875" style="3" customWidth="1"/>
    <col min="782" max="782" width="26.85546875" style="3" customWidth="1"/>
    <col min="783" max="783" width="8" style="3" customWidth="1"/>
    <col min="784" max="784" width="25" style="3" customWidth="1"/>
    <col min="785" max="785" width="12.7109375" style="3" customWidth="1"/>
    <col min="786" max="786" width="16.42578125" style="3" customWidth="1"/>
    <col min="787" max="787" width="23.5703125" style="3" customWidth="1"/>
    <col min="788" max="788" width="33.7109375" style="3" customWidth="1"/>
    <col min="789" max="789" width="31.140625" style="3" customWidth="1"/>
    <col min="790" max="790" width="19.28515625" style="3" customWidth="1"/>
    <col min="791" max="791" width="11.7109375" style="3" customWidth="1"/>
    <col min="792" max="792" width="15.42578125" style="3" customWidth="1"/>
    <col min="793" max="793" width="5.5703125" style="3" customWidth="1"/>
    <col min="794" max="794" width="4.7109375" style="3" customWidth="1"/>
    <col min="795" max="796" width="7.28515625" style="3" customWidth="1"/>
    <col min="797" max="797" width="8.42578125" style="3" customWidth="1"/>
    <col min="798" max="798" width="9.5703125" style="3" customWidth="1"/>
    <col min="799" max="799" width="6.28515625" style="3" customWidth="1"/>
    <col min="800" max="800" width="5.85546875" style="3" customWidth="1"/>
    <col min="801" max="802" width="4.42578125" style="3" customWidth="1"/>
    <col min="803" max="803" width="5" style="3" customWidth="1"/>
    <col min="804" max="804" width="5.85546875" style="3" customWidth="1"/>
    <col min="805" max="805" width="6.140625" style="3" customWidth="1"/>
    <col min="806" max="806" width="6.28515625" style="3" customWidth="1"/>
    <col min="807" max="807" width="4.85546875" style="3" customWidth="1"/>
    <col min="808" max="808" width="8.140625" style="3" customWidth="1"/>
    <col min="809" max="809" width="11.5703125" style="3" customWidth="1"/>
    <col min="810" max="810" width="13.7109375" style="3" customWidth="1"/>
    <col min="811" max="811" width="20.85546875" style="3" customWidth="1"/>
    <col min="812" max="1024" width="11.42578125" style="3"/>
    <col min="1025" max="1025" width="13.140625" style="3" customWidth="1"/>
    <col min="1026" max="1026" width="4" style="3" customWidth="1"/>
    <col min="1027" max="1027" width="12.85546875" style="3" customWidth="1"/>
    <col min="1028" max="1028" width="14.7109375" style="3" customWidth="1"/>
    <col min="1029" max="1029" width="10" style="3" customWidth="1"/>
    <col min="1030" max="1030" width="6.28515625" style="3" customWidth="1"/>
    <col min="1031" max="1031" width="12.28515625" style="3" customWidth="1"/>
    <col min="1032" max="1032" width="8.5703125" style="3" customWidth="1"/>
    <col min="1033" max="1033" width="13.7109375" style="3" customWidth="1"/>
    <col min="1034" max="1034" width="11.5703125" style="3" customWidth="1"/>
    <col min="1035" max="1035" width="24.7109375" style="3" customWidth="1"/>
    <col min="1036" max="1036" width="17.42578125" style="3" customWidth="1"/>
    <col min="1037" max="1037" width="20.85546875" style="3" customWidth="1"/>
    <col min="1038" max="1038" width="26.85546875" style="3" customWidth="1"/>
    <col min="1039" max="1039" width="8" style="3" customWidth="1"/>
    <col min="1040" max="1040" width="25" style="3" customWidth="1"/>
    <col min="1041" max="1041" width="12.7109375" style="3" customWidth="1"/>
    <col min="1042" max="1042" width="16.42578125" style="3" customWidth="1"/>
    <col min="1043" max="1043" width="23.5703125" style="3" customWidth="1"/>
    <col min="1044" max="1044" width="33.7109375" style="3" customWidth="1"/>
    <col min="1045" max="1045" width="31.140625" style="3" customWidth="1"/>
    <col min="1046" max="1046" width="19.28515625" style="3" customWidth="1"/>
    <col min="1047" max="1047" width="11.7109375" style="3" customWidth="1"/>
    <col min="1048" max="1048" width="15.42578125" style="3" customWidth="1"/>
    <col min="1049" max="1049" width="5.5703125" style="3" customWidth="1"/>
    <col min="1050" max="1050" width="4.7109375" style="3" customWidth="1"/>
    <col min="1051" max="1052" width="7.28515625" style="3" customWidth="1"/>
    <col min="1053" max="1053" width="8.42578125" style="3" customWidth="1"/>
    <col min="1054" max="1054" width="9.5703125" style="3" customWidth="1"/>
    <col min="1055" max="1055" width="6.28515625" style="3" customWidth="1"/>
    <col min="1056" max="1056" width="5.85546875" style="3" customWidth="1"/>
    <col min="1057" max="1058" width="4.42578125" style="3" customWidth="1"/>
    <col min="1059" max="1059" width="5" style="3" customWidth="1"/>
    <col min="1060" max="1060" width="5.85546875" style="3" customWidth="1"/>
    <col min="1061" max="1061" width="6.140625" style="3" customWidth="1"/>
    <col min="1062" max="1062" width="6.28515625" style="3" customWidth="1"/>
    <col min="1063" max="1063" width="4.85546875" style="3" customWidth="1"/>
    <col min="1064" max="1064" width="8.140625" style="3" customWidth="1"/>
    <col min="1065" max="1065" width="11.5703125" style="3" customWidth="1"/>
    <col min="1066" max="1066" width="13.7109375" style="3" customWidth="1"/>
    <col min="1067" max="1067" width="20.85546875" style="3" customWidth="1"/>
    <col min="1068" max="1280" width="11.42578125" style="3"/>
    <col min="1281" max="1281" width="13.140625" style="3" customWidth="1"/>
    <col min="1282" max="1282" width="4" style="3" customWidth="1"/>
    <col min="1283" max="1283" width="12.85546875" style="3" customWidth="1"/>
    <col min="1284" max="1284" width="14.7109375" style="3" customWidth="1"/>
    <col min="1285" max="1285" width="10" style="3" customWidth="1"/>
    <col min="1286" max="1286" width="6.28515625" style="3" customWidth="1"/>
    <col min="1287" max="1287" width="12.28515625" style="3" customWidth="1"/>
    <col min="1288" max="1288" width="8.5703125" style="3" customWidth="1"/>
    <col min="1289" max="1289" width="13.7109375" style="3" customWidth="1"/>
    <col min="1290" max="1290" width="11.5703125" style="3" customWidth="1"/>
    <col min="1291" max="1291" width="24.7109375" style="3" customWidth="1"/>
    <col min="1292" max="1292" width="17.42578125" style="3" customWidth="1"/>
    <col min="1293" max="1293" width="20.85546875" style="3" customWidth="1"/>
    <col min="1294" max="1294" width="26.85546875" style="3" customWidth="1"/>
    <col min="1295" max="1295" width="8" style="3" customWidth="1"/>
    <col min="1296" max="1296" width="25" style="3" customWidth="1"/>
    <col min="1297" max="1297" width="12.7109375" style="3" customWidth="1"/>
    <col min="1298" max="1298" width="16.42578125" style="3" customWidth="1"/>
    <col min="1299" max="1299" width="23.5703125" style="3" customWidth="1"/>
    <col min="1300" max="1300" width="33.7109375" style="3" customWidth="1"/>
    <col min="1301" max="1301" width="31.140625" style="3" customWidth="1"/>
    <col min="1302" max="1302" width="19.28515625" style="3" customWidth="1"/>
    <col min="1303" max="1303" width="11.7109375" style="3" customWidth="1"/>
    <col min="1304" max="1304" width="15.42578125" style="3" customWidth="1"/>
    <col min="1305" max="1305" width="5.5703125" style="3" customWidth="1"/>
    <col min="1306" max="1306" width="4.7109375" style="3" customWidth="1"/>
    <col min="1307" max="1308" width="7.28515625" style="3" customWidth="1"/>
    <col min="1309" max="1309" width="8.42578125" style="3" customWidth="1"/>
    <col min="1310" max="1310" width="9.5703125" style="3" customWidth="1"/>
    <col min="1311" max="1311" width="6.28515625" style="3" customWidth="1"/>
    <col min="1312" max="1312" width="5.85546875" style="3" customWidth="1"/>
    <col min="1313" max="1314" width="4.42578125" style="3" customWidth="1"/>
    <col min="1315" max="1315" width="5" style="3" customWidth="1"/>
    <col min="1316" max="1316" width="5.85546875" style="3" customWidth="1"/>
    <col min="1317" max="1317" width="6.140625" style="3" customWidth="1"/>
    <col min="1318" max="1318" width="6.28515625" style="3" customWidth="1"/>
    <col min="1319" max="1319" width="4.85546875" style="3" customWidth="1"/>
    <col min="1320" max="1320" width="8.140625" style="3" customWidth="1"/>
    <col min="1321" max="1321" width="11.5703125" style="3" customWidth="1"/>
    <col min="1322" max="1322" width="13.7109375" style="3" customWidth="1"/>
    <col min="1323" max="1323" width="20.85546875" style="3" customWidth="1"/>
    <col min="1324" max="1536" width="11.42578125" style="3"/>
    <col min="1537" max="1537" width="13.140625" style="3" customWidth="1"/>
    <col min="1538" max="1538" width="4" style="3" customWidth="1"/>
    <col min="1539" max="1539" width="12.85546875" style="3" customWidth="1"/>
    <col min="1540" max="1540" width="14.7109375" style="3" customWidth="1"/>
    <col min="1541" max="1541" width="10" style="3" customWidth="1"/>
    <col min="1542" max="1542" width="6.28515625" style="3" customWidth="1"/>
    <col min="1543" max="1543" width="12.28515625" style="3" customWidth="1"/>
    <col min="1544" max="1544" width="8.5703125" style="3" customWidth="1"/>
    <col min="1545" max="1545" width="13.7109375" style="3" customWidth="1"/>
    <col min="1546" max="1546" width="11.5703125" style="3" customWidth="1"/>
    <col min="1547" max="1547" width="24.7109375" style="3" customWidth="1"/>
    <col min="1548" max="1548" width="17.42578125" style="3" customWidth="1"/>
    <col min="1549" max="1549" width="20.85546875" style="3" customWidth="1"/>
    <col min="1550" max="1550" width="26.85546875" style="3" customWidth="1"/>
    <col min="1551" max="1551" width="8" style="3" customWidth="1"/>
    <col min="1552" max="1552" width="25" style="3" customWidth="1"/>
    <col min="1553" max="1553" width="12.7109375" style="3" customWidth="1"/>
    <col min="1554" max="1554" width="16.42578125" style="3" customWidth="1"/>
    <col min="1555" max="1555" width="23.5703125" style="3" customWidth="1"/>
    <col min="1556" max="1556" width="33.7109375" style="3" customWidth="1"/>
    <col min="1557" max="1557" width="31.140625" style="3" customWidth="1"/>
    <col min="1558" max="1558" width="19.28515625" style="3" customWidth="1"/>
    <col min="1559" max="1559" width="11.7109375" style="3" customWidth="1"/>
    <col min="1560" max="1560" width="15.42578125" style="3" customWidth="1"/>
    <col min="1561" max="1561" width="5.5703125" style="3" customWidth="1"/>
    <col min="1562" max="1562" width="4.7109375" style="3" customWidth="1"/>
    <col min="1563" max="1564" width="7.28515625" style="3" customWidth="1"/>
    <col min="1565" max="1565" width="8.42578125" style="3" customWidth="1"/>
    <col min="1566" max="1566" width="9.5703125" style="3" customWidth="1"/>
    <col min="1567" max="1567" width="6.28515625" style="3" customWidth="1"/>
    <col min="1568" max="1568" width="5.85546875" style="3" customWidth="1"/>
    <col min="1569" max="1570" width="4.42578125" style="3" customWidth="1"/>
    <col min="1571" max="1571" width="5" style="3" customWidth="1"/>
    <col min="1572" max="1572" width="5.85546875" style="3" customWidth="1"/>
    <col min="1573" max="1573" width="6.140625" style="3" customWidth="1"/>
    <col min="1574" max="1574" width="6.28515625" style="3" customWidth="1"/>
    <col min="1575" max="1575" width="4.85546875" style="3" customWidth="1"/>
    <col min="1576" max="1576" width="8.140625" style="3" customWidth="1"/>
    <col min="1577" max="1577" width="11.5703125" style="3" customWidth="1"/>
    <col min="1578" max="1578" width="13.7109375" style="3" customWidth="1"/>
    <col min="1579" max="1579" width="20.85546875" style="3" customWidth="1"/>
    <col min="1580" max="1792" width="11.42578125" style="3"/>
    <col min="1793" max="1793" width="13.140625" style="3" customWidth="1"/>
    <col min="1794" max="1794" width="4" style="3" customWidth="1"/>
    <col min="1795" max="1795" width="12.85546875" style="3" customWidth="1"/>
    <col min="1796" max="1796" width="14.7109375" style="3" customWidth="1"/>
    <col min="1797" max="1797" width="10" style="3" customWidth="1"/>
    <col min="1798" max="1798" width="6.28515625" style="3" customWidth="1"/>
    <col min="1799" max="1799" width="12.28515625" style="3" customWidth="1"/>
    <col min="1800" max="1800" width="8.5703125" style="3" customWidth="1"/>
    <col min="1801" max="1801" width="13.7109375" style="3" customWidth="1"/>
    <col min="1802" max="1802" width="11.5703125" style="3" customWidth="1"/>
    <col min="1803" max="1803" width="24.7109375" style="3" customWidth="1"/>
    <col min="1804" max="1804" width="17.42578125" style="3" customWidth="1"/>
    <col min="1805" max="1805" width="20.85546875" style="3" customWidth="1"/>
    <col min="1806" max="1806" width="26.85546875" style="3" customWidth="1"/>
    <col min="1807" max="1807" width="8" style="3" customWidth="1"/>
    <col min="1808" max="1808" width="25" style="3" customWidth="1"/>
    <col min="1809" max="1809" width="12.7109375" style="3" customWidth="1"/>
    <col min="1810" max="1810" width="16.42578125" style="3" customWidth="1"/>
    <col min="1811" max="1811" width="23.5703125" style="3" customWidth="1"/>
    <col min="1812" max="1812" width="33.7109375" style="3" customWidth="1"/>
    <col min="1813" max="1813" width="31.140625" style="3" customWidth="1"/>
    <col min="1814" max="1814" width="19.28515625" style="3" customWidth="1"/>
    <col min="1815" max="1815" width="11.7109375" style="3" customWidth="1"/>
    <col min="1816" max="1816" width="15.42578125" style="3" customWidth="1"/>
    <col min="1817" max="1817" width="5.5703125" style="3" customWidth="1"/>
    <col min="1818" max="1818" width="4.7109375" style="3" customWidth="1"/>
    <col min="1819" max="1820" width="7.28515625" style="3" customWidth="1"/>
    <col min="1821" max="1821" width="8.42578125" style="3" customWidth="1"/>
    <col min="1822" max="1822" width="9.5703125" style="3" customWidth="1"/>
    <col min="1823" max="1823" width="6.28515625" style="3" customWidth="1"/>
    <col min="1824" max="1824" width="5.85546875" style="3" customWidth="1"/>
    <col min="1825" max="1826" width="4.42578125" style="3" customWidth="1"/>
    <col min="1827" max="1827" width="5" style="3" customWidth="1"/>
    <col min="1828" max="1828" width="5.85546875" style="3" customWidth="1"/>
    <col min="1829" max="1829" width="6.140625" style="3" customWidth="1"/>
    <col min="1830" max="1830" width="6.28515625" style="3" customWidth="1"/>
    <col min="1831" max="1831" width="4.85546875" style="3" customWidth="1"/>
    <col min="1832" max="1832" width="8.140625" style="3" customWidth="1"/>
    <col min="1833" max="1833" width="11.5703125" style="3" customWidth="1"/>
    <col min="1834" max="1834" width="13.7109375" style="3" customWidth="1"/>
    <col min="1835" max="1835" width="20.85546875" style="3" customWidth="1"/>
    <col min="1836" max="2048" width="11.42578125" style="3"/>
    <col min="2049" max="2049" width="13.140625" style="3" customWidth="1"/>
    <col min="2050" max="2050" width="4" style="3" customWidth="1"/>
    <col min="2051" max="2051" width="12.85546875" style="3" customWidth="1"/>
    <col min="2052" max="2052" width="14.7109375" style="3" customWidth="1"/>
    <col min="2053" max="2053" width="10" style="3" customWidth="1"/>
    <col min="2054" max="2054" width="6.28515625" style="3" customWidth="1"/>
    <col min="2055" max="2055" width="12.28515625" style="3" customWidth="1"/>
    <col min="2056" max="2056" width="8.5703125" style="3" customWidth="1"/>
    <col min="2057" max="2057" width="13.7109375" style="3" customWidth="1"/>
    <col min="2058" max="2058" width="11.5703125" style="3" customWidth="1"/>
    <col min="2059" max="2059" width="24.7109375" style="3" customWidth="1"/>
    <col min="2060" max="2060" width="17.42578125" style="3" customWidth="1"/>
    <col min="2061" max="2061" width="20.85546875" style="3" customWidth="1"/>
    <col min="2062" max="2062" width="26.85546875" style="3" customWidth="1"/>
    <col min="2063" max="2063" width="8" style="3" customWidth="1"/>
    <col min="2064" max="2064" width="25" style="3" customWidth="1"/>
    <col min="2065" max="2065" width="12.7109375" style="3" customWidth="1"/>
    <col min="2066" max="2066" width="16.42578125" style="3" customWidth="1"/>
    <col min="2067" max="2067" width="23.5703125" style="3" customWidth="1"/>
    <col min="2068" max="2068" width="33.7109375" style="3" customWidth="1"/>
    <col min="2069" max="2069" width="31.140625" style="3" customWidth="1"/>
    <col min="2070" max="2070" width="19.28515625" style="3" customWidth="1"/>
    <col min="2071" max="2071" width="11.7109375" style="3" customWidth="1"/>
    <col min="2072" max="2072" width="15.42578125" style="3" customWidth="1"/>
    <col min="2073" max="2073" width="5.5703125" style="3" customWidth="1"/>
    <col min="2074" max="2074" width="4.7109375" style="3" customWidth="1"/>
    <col min="2075" max="2076" width="7.28515625" style="3" customWidth="1"/>
    <col min="2077" max="2077" width="8.42578125" style="3" customWidth="1"/>
    <col min="2078" max="2078" width="9.5703125" style="3" customWidth="1"/>
    <col min="2079" max="2079" width="6.28515625" style="3" customWidth="1"/>
    <col min="2080" max="2080" width="5.85546875" style="3" customWidth="1"/>
    <col min="2081" max="2082" width="4.42578125" style="3" customWidth="1"/>
    <col min="2083" max="2083" width="5" style="3" customWidth="1"/>
    <col min="2084" max="2084" width="5.85546875" style="3" customWidth="1"/>
    <col min="2085" max="2085" width="6.140625" style="3" customWidth="1"/>
    <col min="2086" max="2086" width="6.28515625" style="3" customWidth="1"/>
    <col min="2087" max="2087" width="4.85546875" style="3" customWidth="1"/>
    <col min="2088" max="2088" width="8.140625" style="3" customWidth="1"/>
    <col min="2089" max="2089" width="11.5703125" style="3" customWidth="1"/>
    <col min="2090" max="2090" width="13.7109375" style="3" customWidth="1"/>
    <col min="2091" max="2091" width="20.85546875" style="3" customWidth="1"/>
    <col min="2092" max="2304" width="11.42578125" style="3"/>
    <col min="2305" max="2305" width="13.140625" style="3" customWidth="1"/>
    <col min="2306" max="2306" width="4" style="3" customWidth="1"/>
    <col min="2307" max="2307" width="12.85546875" style="3" customWidth="1"/>
    <col min="2308" max="2308" width="14.7109375" style="3" customWidth="1"/>
    <col min="2309" max="2309" width="10" style="3" customWidth="1"/>
    <col min="2310" max="2310" width="6.28515625" style="3" customWidth="1"/>
    <col min="2311" max="2311" width="12.28515625" style="3" customWidth="1"/>
    <col min="2312" max="2312" width="8.5703125" style="3" customWidth="1"/>
    <col min="2313" max="2313" width="13.7109375" style="3" customWidth="1"/>
    <col min="2314" max="2314" width="11.5703125" style="3" customWidth="1"/>
    <col min="2315" max="2315" width="24.7109375" style="3" customWidth="1"/>
    <col min="2316" max="2316" width="17.42578125" style="3" customWidth="1"/>
    <col min="2317" max="2317" width="20.85546875" style="3" customWidth="1"/>
    <col min="2318" max="2318" width="26.85546875" style="3" customWidth="1"/>
    <col min="2319" max="2319" width="8" style="3" customWidth="1"/>
    <col min="2320" max="2320" width="25" style="3" customWidth="1"/>
    <col min="2321" max="2321" width="12.7109375" style="3" customWidth="1"/>
    <col min="2322" max="2322" width="16.42578125" style="3" customWidth="1"/>
    <col min="2323" max="2323" width="23.5703125" style="3" customWidth="1"/>
    <col min="2324" max="2324" width="33.7109375" style="3" customWidth="1"/>
    <col min="2325" max="2325" width="31.140625" style="3" customWidth="1"/>
    <col min="2326" max="2326" width="19.28515625" style="3" customWidth="1"/>
    <col min="2327" max="2327" width="11.7109375" style="3" customWidth="1"/>
    <col min="2328" max="2328" width="15.42578125" style="3" customWidth="1"/>
    <col min="2329" max="2329" width="5.5703125" style="3" customWidth="1"/>
    <col min="2330" max="2330" width="4.7109375" style="3" customWidth="1"/>
    <col min="2331" max="2332" width="7.28515625" style="3" customWidth="1"/>
    <col min="2333" max="2333" width="8.42578125" style="3" customWidth="1"/>
    <col min="2334" max="2334" width="9.5703125" style="3" customWidth="1"/>
    <col min="2335" max="2335" width="6.28515625" style="3" customWidth="1"/>
    <col min="2336" max="2336" width="5.85546875" style="3" customWidth="1"/>
    <col min="2337" max="2338" width="4.42578125" style="3" customWidth="1"/>
    <col min="2339" max="2339" width="5" style="3" customWidth="1"/>
    <col min="2340" max="2340" width="5.85546875" style="3" customWidth="1"/>
    <col min="2341" max="2341" width="6.140625" style="3" customWidth="1"/>
    <col min="2342" max="2342" width="6.28515625" style="3" customWidth="1"/>
    <col min="2343" max="2343" width="4.85546875" style="3" customWidth="1"/>
    <col min="2344" max="2344" width="8.140625" style="3" customWidth="1"/>
    <col min="2345" max="2345" width="11.5703125" style="3" customWidth="1"/>
    <col min="2346" max="2346" width="13.7109375" style="3" customWidth="1"/>
    <col min="2347" max="2347" width="20.85546875" style="3" customWidth="1"/>
    <col min="2348" max="2560" width="11.42578125" style="3"/>
    <col min="2561" max="2561" width="13.140625" style="3" customWidth="1"/>
    <col min="2562" max="2562" width="4" style="3" customWidth="1"/>
    <col min="2563" max="2563" width="12.85546875" style="3" customWidth="1"/>
    <col min="2564" max="2564" width="14.7109375" style="3" customWidth="1"/>
    <col min="2565" max="2565" width="10" style="3" customWidth="1"/>
    <col min="2566" max="2566" width="6.28515625" style="3" customWidth="1"/>
    <col min="2567" max="2567" width="12.28515625" style="3" customWidth="1"/>
    <col min="2568" max="2568" width="8.5703125" style="3" customWidth="1"/>
    <col min="2569" max="2569" width="13.7109375" style="3" customWidth="1"/>
    <col min="2570" max="2570" width="11.5703125" style="3" customWidth="1"/>
    <col min="2571" max="2571" width="24.7109375" style="3" customWidth="1"/>
    <col min="2572" max="2572" width="17.42578125" style="3" customWidth="1"/>
    <col min="2573" max="2573" width="20.85546875" style="3" customWidth="1"/>
    <col min="2574" max="2574" width="26.85546875" style="3" customWidth="1"/>
    <col min="2575" max="2575" width="8" style="3" customWidth="1"/>
    <col min="2576" max="2576" width="25" style="3" customWidth="1"/>
    <col min="2577" max="2577" width="12.7109375" style="3" customWidth="1"/>
    <col min="2578" max="2578" width="16.42578125" style="3" customWidth="1"/>
    <col min="2579" max="2579" width="23.5703125" style="3" customWidth="1"/>
    <col min="2580" max="2580" width="33.7109375" style="3" customWidth="1"/>
    <col min="2581" max="2581" width="31.140625" style="3" customWidth="1"/>
    <col min="2582" max="2582" width="19.28515625" style="3" customWidth="1"/>
    <col min="2583" max="2583" width="11.7109375" style="3" customWidth="1"/>
    <col min="2584" max="2584" width="15.42578125" style="3" customWidth="1"/>
    <col min="2585" max="2585" width="5.5703125" style="3" customWidth="1"/>
    <col min="2586" max="2586" width="4.7109375" style="3" customWidth="1"/>
    <col min="2587" max="2588" width="7.28515625" style="3" customWidth="1"/>
    <col min="2589" max="2589" width="8.42578125" style="3" customWidth="1"/>
    <col min="2590" max="2590" width="9.5703125" style="3" customWidth="1"/>
    <col min="2591" max="2591" width="6.28515625" style="3" customWidth="1"/>
    <col min="2592" max="2592" width="5.85546875" style="3" customWidth="1"/>
    <col min="2593" max="2594" width="4.42578125" style="3" customWidth="1"/>
    <col min="2595" max="2595" width="5" style="3" customWidth="1"/>
    <col min="2596" max="2596" width="5.85546875" style="3" customWidth="1"/>
    <col min="2597" max="2597" width="6.140625" style="3" customWidth="1"/>
    <col min="2598" max="2598" width="6.28515625" style="3" customWidth="1"/>
    <col min="2599" max="2599" width="4.85546875" style="3" customWidth="1"/>
    <col min="2600" max="2600" width="8.140625" style="3" customWidth="1"/>
    <col min="2601" max="2601" width="11.5703125" style="3" customWidth="1"/>
    <col min="2602" max="2602" width="13.7109375" style="3" customWidth="1"/>
    <col min="2603" max="2603" width="20.85546875" style="3" customWidth="1"/>
    <col min="2604" max="2816" width="11.42578125" style="3"/>
    <col min="2817" max="2817" width="13.140625" style="3" customWidth="1"/>
    <col min="2818" max="2818" width="4" style="3" customWidth="1"/>
    <col min="2819" max="2819" width="12.85546875" style="3" customWidth="1"/>
    <col min="2820" max="2820" width="14.7109375" style="3" customWidth="1"/>
    <col min="2821" max="2821" width="10" style="3" customWidth="1"/>
    <col min="2822" max="2822" width="6.28515625" style="3" customWidth="1"/>
    <col min="2823" max="2823" width="12.28515625" style="3" customWidth="1"/>
    <col min="2824" max="2824" width="8.5703125" style="3" customWidth="1"/>
    <col min="2825" max="2825" width="13.7109375" style="3" customWidth="1"/>
    <col min="2826" max="2826" width="11.5703125" style="3" customWidth="1"/>
    <col min="2827" max="2827" width="24.7109375" style="3" customWidth="1"/>
    <col min="2828" max="2828" width="17.42578125" style="3" customWidth="1"/>
    <col min="2829" max="2829" width="20.85546875" style="3" customWidth="1"/>
    <col min="2830" max="2830" width="26.85546875" style="3" customWidth="1"/>
    <col min="2831" max="2831" width="8" style="3" customWidth="1"/>
    <col min="2832" max="2832" width="25" style="3" customWidth="1"/>
    <col min="2833" max="2833" width="12.7109375" style="3" customWidth="1"/>
    <col min="2834" max="2834" width="16.42578125" style="3" customWidth="1"/>
    <col min="2835" max="2835" width="23.5703125" style="3" customWidth="1"/>
    <col min="2836" max="2836" width="33.7109375" style="3" customWidth="1"/>
    <col min="2837" max="2837" width="31.140625" style="3" customWidth="1"/>
    <col min="2838" max="2838" width="19.28515625" style="3" customWidth="1"/>
    <col min="2839" max="2839" width="11.7109375" style="3" customWidth="1"/>
    <col min="2840" max="2840" width="15.42578125" style="3" customWidth="1"/>
    <col min="2841" max="2841" width="5.5703125" style="3" customWidth="1"/>
    <col min="2842" max="2842" width="4.7109375" style="3" customWidth="1"/>
    <col min="2843" max="2844" width="7.28515625" style="3" customWidth="1"/>
    <col min="2845" max="2845" width="8.42578125" style="3" customWidth="1"/>
    <col min="2846" max="2846" width="9.5703125" style="3" customWidth="1"/>
    <col min="2847" max="2847" width="6.28515625" style="3" customWidth="1"/>
    <col min="2848" max="2848" width="5.85546875" style="3" customWidth="1"/>
    <col min="2849" max="2850" width="4.42578125" style="3" customWidth="1"/>
    <col min="2851" max="2851" width="5" style="3" customWidth="1"/>
    <col min="2852" max="2852" width="5.85546875" style="3" customWidth="1"/>
    <col min="2853" max="2853" width="6.140625" style="3" customWidth="1"/>
    <col min="2854" max="2854" width="6.28515625" style="3" customWidth="1"/>
    <col min="2855" max="2855" width="4.85546875" style="3" customWidth="1"/>
    <col min="2856" max="2856" width="8.140625" style="3" customWidth="1"/>
    <col min="2857" max="2857" width="11.5703125" style="3" customWidth="1"/>
    <col min="2858" max="2858" width="13.7109375" style="3" customWidth="1"/>
    <col min="2859" max="2859" width="20.85546875" style="3" customWidth="1"/>
    <col min="2860" max="3072" width="11.42578125" style="3"/>
    <col min="3073" max="3073" width="13.140625" style="3" customWidth="1"/>
    <col min="3074" max="3074" width="4" style="3" customWidth="1"/>
    <col min="3075" max="3075" width="12.85546875" style="3" customWidth="1"/>
    <col min="3076" max="3076" width="14.7109375" style="3" customWidth="1"/>
    <col min="3077" max="3077" width="10" style="3" customWidth="1"/>
    <col min="3078" max="3078" width="6.28515625" style="3" customWidth="1"/>
    <col min="3079" max="3079" width="12.28515625" style="3" customWidth="1"/>
    <col min="3080" max="3080" width="8.5703125" style="3" customWidth="1"/>
    <col min="3081" max="3081" width="13.7109375" style="3" customWidth="1"/>
    <col min="3082" max="3082" width="11.5703125" style="3" customWidth="1"/>
    <col min="3083" max="3083" width="24.7109375" style="3" customWidth="1"/>
    <col min="3084" max="3084" width="17.42578125" style="3" customWidth="1"/>
    <col min="3085" max="3085" width="20.85546875" style="3" customWidth="1"/>
    <col min="3086" max="3086" width="26.85546875" style="3" customWidth="1"/>
    <col min="3087" max="3087" width="8" style="3" customWidth="1"/>
    <col min="3088" max="3088" width="25" style="3" customWidth="1"/>
    <col min="3089" max="3089" width="12.7109375" style="3" customWidth="1"/>
    <col min="3090" max="3090" width="16.42578125" style="3" customWidth="1"/>
    <col min="3091" max="3091" width="23.5703125" style="3" customWidth="1"/>
    <col min="3092" max="3092" width="33.7109375" style="3" customWidth="1"/>
    <col min="3093" max="3093" width="31.140625" style="3" customWidth="1"/>
    <col min="3094" max="3094" width="19.28515625" style="3" customWidth="1"/>
    <col min="3095" max="3095" width="11.7109375" style="3" customWidth="1"/>
    <col min="3096" max="3096" width="15.42578125" style="3" customWidth="1"/>
    <col min="3097" max="3097" width="5.5703125" style="3" customWidth="1"/>
    <col min="3098" max="3098" width="4.7109375" style="3" customWidth="1"/>
    <col min="3099" max="3100" width="7.28515625" style="3" customWidth="1"/>
    <col min="3101" max="3101" width="8.42578125" style="3" customWidth="1"/>
    <col min="3102" max="3102" width="9.5703125" style="3" customWidth="1"/>
    <col min="3103" max="3103" width="6.28515625" style="3" customWidth="1"/>
    <col min="3104" max="3104" width="5.85546875" style="3" customWidth="1"/>
    <col min="3105" max="3106" width="4.42578125" style="3" customWidth="1"/>
    <col min="3107" max="3107" width="5" style="3" customWidth="1"/>
    <col min="3108" max="3108" width="5.85546875" style="3" customWidth="1"/>
    <col min="3109" max="3109" width="6.140625" style="3" customWidth="1"/>
    <col min="3110" max="3110" width="6.28515625" style="3" customWidth="1"/>
    <col min="3111" max="3111" width="4.85546875" style="3" customWidth="1"/>
    <col min="3112" max="3112" width="8.140625" style="3" customWidth="1"/>
    <col min="3113" max="3113" width="11.5703125" style="3" customWidth="1"/>
    <col min="3114" max="3114" width="13.7109375" style="3" customWidth="1"/>
    <col min="3115" max="3115" width="20.85546875" style="3" customWidth="1"/>
    <col min="3116" max="3328" width="11.42578125" style="3"/>
    <col min="3329" max="3329" width="13.140625" style="3" customWidth="1"/>
    <col min="3330" max="3330" width="4" style="3" customWidth="1"/>
    <col min="3331" max="3331" width="12.85546875" style="3" customWidth="1"/>
    <col min="3332" max="3332" width="14.7109375" style="3" customWidth="1"/>
    <col min="3333" max="3333" width="10" style="3" customWidth="1"/>
    <col min="3334" max="3334" width="6.28515625" style="3" customWidth="1"/>
    <col min="3335" max="3335" width="12.28515625" style="3" customWidth="1"/>
    <col min="3336" max="3336" width="8.5703125" style="3" customWidth="1"/>
    <col min="3337" max="3337" width="13.7109375" style="3" customWidth="1"/>
    <col min="3338" max="3338" width="11.5703125" style="3" customWidth="1"/>
    <col min="3339" max="3339" width="24.7109375" style="3" customWidth="1"/>
    <col min="3340" max="3340" width="17.42578125" style="3" customWidth="1"/>
    <col min="3341" max="3341" width="20.85546875" style="3" customWidth="1"/>
    <col min="3342" max="3342" width="26.85546875" style="3" customWidth="1"/>
    <col min="3343" max="3343" width="8" style="3" customWidth="1"/>
    <col min="3344" max="3344" width="25" style="3" customWidth="1"/>
    <col min="3345" max="3345" width="12.7109375" style="3" customWidth="1"/>
    <col min="3346" max="3346" width="16.42578125" style="3" customWidth="1"/>
    <col min="3347" max="3347" width="23.5703125" style="3" customWidth="1"/>
    <col min="3348" max="3348" width="33.7109375" style="3" customWidth="1"/>
    <col min="3349" max="3349" width="31.140625" style="3" customWidth="1"/>
    <col min="3350" max="3350" width="19.28515625" style="3" customWidth="1"/>
    <col min="3351" max="3351" width="11.7109375" style="3" customWidth="1"/>
    <col min="3352" max="3352" width="15.42578125" style="3" customWidth="1"/>
    <col min="3353" max="3353" width="5.5703125" style="3" customWidth="1"/>
    <col min="3354" max="3354" width="4.7109375" style="3" customWidth="1"/>
    <col min="3355" max="3356" width="7.28515625" style="3" customWidth="1"/>
    <col min="3357" max="3357" width="8.42578125" style="3" customWidth="1"/>
    <col min="3358" max="3358" width="9.5703125" style="3" customWidth="1"/>
    <col min="3359" max="3359" width="6.28515625" style="3" customWidth="1"/>
    <col min="3360" max="3360" width="5.85546875" style="3" customWidth="1"/>
    <col min="3361" max="3362" width="4.42578125" style="3" customWidth="1"/>
    <col min="3363" max="3363" width="5" style="3" customWidth="1"/>
    <col min="3364" max="3364" width="5.85546875" style="3" customWidth="1"/>
    <col min="3365" max="3365" width="6.140625" style="3" customWidth="1"/>
    <col min="3366" max="3366" width="6.28515625" style="3" customWidth="1"/>
    <col min="3367" max="3367" width="4.85546875" style="3" customWidth="1"/>
    <col min="3368" max="3368" width="8.140625" style="3" customWidth="1"/>
    <col min="3369" max="3369" width="11.5703125" style="3" customWidth="1"/>
    <col min="3370" max="3370" width="13.7109375" style="3" customWidth="1"/>
    <col min="3371" max="3371" width="20.85546875" style="3" customWidth="1"/>
    <col min="3372" max="3584" width="11.42578125" style="3"/>
    <col min="3585" max="3585" width="13.140625" style="3" customWidth="1"/>
    <col min="3586" max="3586" width="4" style="3" customWidth="1"/>
    <col min="3587" max="3587" width="12.85546875" style="3" customWidth="1"/>
    <col min="3588" max="3588" width="14.7109375" style="3" customWidth="1"/>
    <col min="3589" max="3589" width="10" style="3" customWidth="1"/>
    <col min="3590" max="3590" width="6.28515625" style="3" customWidth="1"/>
    <col min="3591" max="3591" width="12.28515625" style="3" customWidth="1"/>
    <col min="3592" max="3592" width="8.5703125" style="3" customWidth="1"/>
    <col min="3593" max="3593" width="13.7109375" style="3" customWidth="1"/>
    <col min="3594" max="3594" width="11.5703125" style="3" customWidth="1"/>
    <col min="3595" max="3595" width="24.7109375" style="3" customWidth="1"/>
    <col min="3596" max="3596" width="17.42578125" style="3" customWidth="1"/>
    <col min="3597" max="3597" width="20.85546875" style="3" customWidth="1"/>
    <col min="3598" max="3598" width="26.85546875" style="3" customWidth="1"/>
    <col min="3599" max="3599" width="8" style="3" customWidth="1"/>
    <col min="3600" max="3600" width="25" style="3" customWidth="1"/>
    <col min="3601" max="3601" width="12.7109375" style="3" customWidth="1"/>
    <col min="3602" max="3602" width="16.42578125" style="3" customWidth="1"/>
    <col min="3603" max="3603" width="23.5703125" style="3" customWidth="1"/>
    <col min="3604" max="3604" width="33.7109375" style="3" customWidth="1"/>
    <col min="3605" max="3605" width="31.140625" style="3" customWidth="1"/>
    <col min="3606" max="3606" width="19.28515625" style="3" customWidth="1"/>
    <col min="3607" max="3607" width="11.7109375" style="3" customWidth="1"/>
    <col min="3608" max="3608" width="15.42578125" style="3" customWidth="1"/>
    <col min="3609" max="3609" width="5.5703125" style="3" customWidth="1"/>
    <col min="3610" max="3610" width="4.7109375" style="3" customWidth="1"/>
    <col min="3611" max="3612" width="7.28515625" style="3" customWidth="1"/>
    <col min="3613" max="3613" width="8.42578125" style="3" customWidth="1"/>
    <col min="3614" max="3614" width="9.5703125" style="3" customWidth="1"/>
    <col min="3615" max="3615" width="6.28515625" style="3" customWidth="1"/>
    <col min="3616" max="3616" width="5.85546875" style="3" customWidth="1"/>
    <col min="3617" max="3618" width="4.42578125" style="3" customWidth="1"/>
    <col min="3619" max="3619" width="5" style="3" customWidth="1"/>
    <col min="3620" max="3620" width="5.85546875" style="3" customWidth="1"/>
    <col min="3621" max="3621" width="6.140625" style="3" customWidth="1"/>
    <col min="3622" max="3622" width="6.28515625" style="3" customWidth="1"/>
    <col min="3623" max="3623" width="4.85546875" style="3" customWidth="1"/>
    <col min="3624" max="3624" width="8.140625" style="3" customWidth="1"/>
    <col min="3625" max="3625" width="11.5703125" style="3" customWidth="1"/>
    <col min="3626" max="3626" width="13.7109375" style="3" customWidth="1"/>
    <col min="3627" max="3627" width="20.85546875" style="3" customWidth="1"/>
    <col min="3628" max="3840" width="11.42578125" style="3"/>
    <col min="3841" max="3841" width="13.140625" style="3" customWidth="1"/>
    <col min="3842" max="3842" width="4" style="3" customWidth="1"/>
    <col min="3843" max="3843" width="12.85546875" style="3" customWidth="1"/>
    <col min="3844" max="3844" width="14.7109375" style="3" customWidth="1"/>
    <col min="3845" max="3845" width="10" style="3" customWidth="1"/>
    <col min="3846" max="3846" width="6.28515625" style="3" customWidth="1"/>
    <col min="3847" max="3847" width="12.28515625" style="3" customWidth="1"/>
    <col min="3848" max="3848" width="8.5703125" style="3" customWidth="1"/>
    <col min="3849" max="3849" width="13.7109375" style="3" customWidth="1"/>
    <col min="3850" max="3850" width="11.5703125" style="3" customWidth="1"/>
    <col min="3851" max="3851" width="24.7109375" style="3" customWidth="1"/>
    <col min="3852" max="3852" width="17.42578125" style="3" customWidth="1"/>
    <col min="3853" max="3853" width="20.85546875" style="3" customWidth="1"/>
    <col min="3854" max="3854" width="26.85546875" style="3" customWidth="1"/>
    <col min="3855" max="3855" width="8" style="3" customWidth="1"/>
    <col min="3856" max="3856" width="25" style="3" customWidth="1"/>
    <col min="3857" max="3857" width="12.7109375" style="3" customWidth="1"/>
    <col min="3858" max="3858" width="16.42578125" style="3" customWidth="1"/>
    <col min="3859" max="3859" width="23.5703125" style="3" customWidth="1"/>
    <col min="3860" max="3860" width="33.7109375" style="3" customWidth="1"/>
    <col min="3861" max="3861" width="31.140625" style="3" customWidth="1"/>
    <col min="3862" max="3862" width="19.28515625" style="3" customWidth="1"/>
    <col min="3863" max="3863" width="11.7109375" style="3" customWidth="1"/>
    <col min="3864" max="3864" width="15.42578125" style="3" customWidth="1"/>
    <col min="3865" max="3865" width="5.5703125" style="3" customWidth="1"/>
    <col min="3866" max="3866" width="4.7109375" style="3" customWidth="1"/>
    <col min="3867" max="3868" width="7.28515625" style="3" customWidth="1"/>
    <col min="3869" max="3869" width="8.42578125" style="3" customWidth="1"/>
    <col min="3870" max="3870" width="9.5703125" style="3" customWidth="1"/>
    <col min="3871" max="3871" width="6.28515625" style="3" customWidth="1"/>
    <col min="3872" max="3872" width="5.85546875" style="3" customWidth="1"/>
    <col min="3873" max="3874" width="4.42578125" style="3" customWidth="1"/>
    <col min="3875" max="3875" width="5" style="3" customWidth="1"/>
    <col min="3876" max="3876" width="5.85546875" style="3" customWidth="1"/>
    <col min="3877" max="3877" width="6.140625" style="3" customWidth="1"/>
    <col min="3878" max="3878" width="6.28515625" style="3" customWidth="1"/>
    <col min="3879" max="3879" width="4.85546875" style="3" customWidth="1"/>
    <col min="3880" max="3880" width="8.140625" style="3" customWidth="1"/>
    <col min="3881" max="3881" width="11.5703125" style="3" customWidth="1"/>
    <col min="3882" max="3882" width="13.7109375" style="3" customWidth="1"/>
    <col min="3883" max="3883" width="20.85546875" style="3" customWidth="1"/>
    <col min="3884" max="4096" width="11.42578125" style="3"/>
    <col min="4097" max="4097" width="13.140625" style="3" customWidth="1"/>
    <col min="4098" max="4098" width="4" style="3" customWidth="1"/>
    <col min="4099" max="4099" width="12.85546875" style="3" customWidth="1"/>
    <col min="4100" max="4100" width="14.7109375" style="3" customWidth="1"/>
    <col min="4101" max="4101" width="10" style="3" customWidth="1"/>
    <col min="4102" max="4102" width="6.28515625" style="3" customWidth="1"/>
    <col min="4103" max="4103" width="12.28515625" style="3" customWidth="1"/>
    <col min="4104" max="4104" width="8.5703125" style="3" customWidth="1"/>
    <col min="4105" max="4105" width="13.7109375" style="3" customWidth="1"/>
    <col min="4106" max="4106" width="11.5703125" style="3" customWidth="1"/>
    <col min="4107" max="4107" width="24.7109375" style="3" customWidth="1"/>
    <col min="4108" max="4108" width="17.42578125" style="3" customWidth="1"/>
    <col min="4109" max="4109" width="20.85546875" style="3" customWidth="1"/>
    <col min="4110" max="4110" width="26.85546875" style="3" customWidth="1"/>
    <col min="4111" max="4111" width="8" style="3" customWidth="1"/>
    <col min="4112" max="4112" width="25" style="3" customWidth="1"/>
    <col min="4113" max="4113" width="12.7109375" style="3" customWidth="1"/>
    <col min="4114" max="4114" width="16.42578125" style="3" customWidth="1"/>
    <col min="4115" max="4115" width="23.5703125" style="3" customWidth="1"/>
    <col min="4116" max="4116" width="33.7109375" style="3" customWidth="1"/>
    <col min="4117" max="4117" width="31.140625" style="3" customWidth="1"/>
    <col min="4118" max="4118" width="19.28515625" style="3" customWidth="1"/>
    <col min="4119" max="4119" width="11.7109375" style="3" customWidth="1"/>
    <col min="4120" max="4120" width="15.42578125" style="3" customWidth="1"/>
    <col min="4121" max="4121" width="5.5703125" style="3" customWidth="1"/>
    <col min="4122" max="4122" width="4.7109375" style="3" customWidth="1"/>
    <col min="4123" max="4124" width="7.28515625" style="3" customWidth="1"/>
    <col min="4125" max="4125" width="8.42578125" style="3" customWidth="1"/>
    <col min="4126" max="4126" width="9.5703125" style="3" customWidth="1"/>
    <col min="4127" max="4127" width="6.28515625" style="3" customWidth="1"/>
    <col min="4128" max="4128" width="5.85546875" style="3" customWidth="1"/>
    <col min="4129" max="4130" width="4.42578125" style="3" customWidth="1"/>
    <col min="4131" max="4131" width="5" style="3" customWidth="1"/>
    <col min="4132" max="4132" width="5.85546875" style="3" customWidth="1"/>
    <col min="4133" max="4133" width="6.140625" style="3" customWidth="1"/>
    <col min="4134" max="4134" width="6.28515625" style="3" customWidth="1"/>
    <col min="4135" max="4135" width="4.85546875" style="3" customWidth="1"/>
    <col min="4136" max="4136" width="8.140625" style="3" customWidth="1"/>
    <col min="4137" max="4137" width="11.5703125" style="3" customWidth="1"/>
    <col min="4138" max="4138" width="13.7109375" style="3" customWidth="1"/>
    <col min="4139" max="4139" width="20.85546875" style="3" customWidth="1"/>
    <col min="4140" max="4352" width="11.42578125" style="3"/>
    <col min="4353" max="4353" width="13.140625" style="3" customWidth="1"/>
    <col min="4354" max="4354" width="4" style="3" customWidth="1"/>
    <col min="4355" max="4355" width="12.85546875" style="3" customWidth="1"/>
    <col min="4356" max="4356" width="14.7109375" style="3" customWidth="1"/>
    <col min="4357" max="4357" width="10" style="3" customWidth="1"/>
    <col min="4358" max="4358" width="6.28515625" style="3" customWidth="1"/>
    <col min="4359" max="4359" width="12.28515625" style="3" customWidth="1"/>
    <col min="4360" max="4360" width="8.5703125" style="3" customWidth="1"/>
    <col min="4361" max="4361" width="13.7109375" style="3" customWidth="1"/>
    <col min="4362" max="4362" width="11.5703125" style="3" customWidth="1"/>
    <col min="4363" max="4363" width="24.7109375" style="3" customWidth="1"/>
    <col min="4364" max="4364" width="17.42578125" style="3" customWidth="1"/>
    <col min="4365" max="4365" width="20.85546875" style="3" customWidth="1"/>
    <col min="4366" max="4366" width="26.85546875" style="3" customWidth="1"/>
    <col min="4367" max="4367" width="8" style="3" customWidth="1"/>
    <col min="4368" max="4368" width="25" style="3" customWidth="1"/>
    <col min="4369" max="4369" width="12.7109375" style="3" customWidth="1"/>
    <col min="4370" max="4370" width="16.42578125" style="3" customWidth="1"/>
    <col min="4371" max="4371" width="23.5703125" style="3" customWidth="1"/>
    <col min="4372" max="4372" width="33.7109375" style="3" customWidth="1"/>
    <col min="4373" max="4373" width="31.140625" style="3" customWidth="1"/>
    <col min="4374" max="4374" width="19.28515625" style="3" customWidth="1"/>
    <col min="4375" max="4375" width="11.7109375" style="3" customWidth="1"/>
    <col min="4376" max="4376" width="15.42578125" style="3" customWidth="1"/>
    <col min="4377" max="4377" width="5.5703125" style="3" customWidth="1"/>
    <col min="4378" max="4378" width="4.7109375" style="3" customWidth="1"/>
    <col min="4379" max="4380" width="7.28515625" style="3" customWidth="1"/>
    <col min="4381" max="4381" width="8.42578125" style="3" customWidth="1"/>
    <col min="4382" max="4382" width="9.5703125" style="3" customWidth="1"/>
    <col min="4383" max="4383" width="6.28515625" style="3" customWidth="1"/>
    <col min="4384" max="4384" width="5.85546875" style="3" customWidth="1"/>
    <col min="4385" max="4386" width="4.42578125" style="3" customWidth="1"/>
    <col min="4387" max="4387" width="5" style="3" customWidth="1"/>
    <col min="4388" max="4388" width="5.85546875" style="3" customWidth="1"/>
    <col min="4389" max="4389" width="6.140625" style="3" customWidth="1"/>
    <col min="4390" max="4390" width="6.28515625" style="3" customWidth="1"/>
    <col min="4391" max="4391" width="4.85546875" style="3" customWidth="1"/>
    <col min="4392" max="4392" width="8.140625" style="3" customWidth="1"/>
    <col min="4393" max="4393" width="11.5703125" style="3" customWidth="1"/>
    <col min="4394" max="4394" width="13.7109375" style="3" customWidth="1"/>
    <col min="4395" max="4395" width="20.85546875" style="3" customWidth="1"/>
    <col min="4396" max="4608" width="11.42578125" style="3"/>
    <col min="4609" max="4609" width="13.140625" style="3" customWidth="1"/>
    <col min="4610" max="4610" width="4" style="3" customWidth="1"/>
    <col min="4611" max="4611" width="12.85546875" style="3" customWidth="1"/>
    <col min="4612" max="4612" width="14.7109375" style="3" customWidth="1"/>
    <col min="4613" max="4613" width="10" style="3" customWidth="1"/>
    <col min="4614" max="4614" width="6.28515625" style="3" customWidth="1"/>
    <col min="4615" max="4615" width="12.28515625" style="3" customWidth="1"/>
    <col min="4616" max="4616" width="8.5703125" style="3" customWidth="1"/>
    <col min="4617" max="4617" width="13.7109375" style="3" customWidth="1"/>
    <col min="4618" max="4618" width="11.5703125" style="3" customWidth="1"/>
    <col min="4619" max="4619" width="24.7109375" style="3" customWidth="1"/>
    <col min="4620" max="4620" width="17.42578125" style="3" customWidth="1"/>
    <col min="4621" max="4621" width="20.85546875" style="3" customWidth="1"/>
    <col min="4622" max="4622" width="26.85546875" style="3" customWidth="1"/>
    <col min="4623" max="4623" width="8" style="3" customWidth="1"/>
    <col min="4624" max="4624" width="25" style="3" customWidth="1"/>
    <col min="4625" max="4625" width="12.7109375" style="3" customWidth="1"/>
    <col min="4626" max="4626" width="16.42578125" style="3" customWidth="1"/>
    <col min="4627" max="4627" width="23.5703125" style="3" customWidth="1"/>
    <col min="4628" max="4628" width="33.7109375" style="3" customWidth="1"/>
    <col min="4629" max="4629" width="31.140625" style="3" customWidth="1"/>
    <col min="4630" max="4630" width="19.28515625" style="3" customWidth="1"/>
    <col min="4631" max="4631" width="11.7109375" style="3" customWidth="1"/>
    <col min="4632" max="4632" width="15.42578125" style="3" customWidth="1"/>
    <col min="4633" max="4633" width="5.5703125" style="3" customWidth="1"/>
    <col min="4634" max="4634" width="4.7109375" style="3" customWidth="1"/>
    <col min="4635" max="4636" width="7.28515625" style="3" customWidth="1"/>
    <col min="4637" max="4637" width="8.42578125" style="3" customWidth="1"/>
    <col min="4638" max="4638" width="9.5703125" style="3" customWidth="1"/>
    <col min="4639" max="4639" width="6.28515625" style="3" customWidth="1"/>
    <col min="4640" max="4640" width="5.85546875" style="3" customWidth="1"/>
    <col min="4641" max="4642" width="4.42578125" style="3" customWidth="1"/>
    <col min="4643" max="4643" width="5" style="3" customWidth="1"/>
    <col min="4644" max="4644" width="5.85546875" style="3" customWidth="1"/>
    <col min="4645" max="4645" width="6.140625" style="3" customWidth="1"/>
    <col min="4646" max="4646" width="6.28515625" style="3" customWidth="1"/>
    <col min="4647" max="4647" width="4.85546875" style="3" customWidth="1"/>
    <col min="4648" max="4648" width="8.140625" style="3" customWidth="1"/>
    <col min="4649" max="4649" width="11.5703125" style="3" customWidth="1"/>
    <col min="4650" max="4650" width="13.7109375" style="3" customWidth="1"/>
    <col min="4651" max="4651" width="20.85546875" style="3" customWidth="1"/>
    <col min="4652" max="4864" width="11.42578125" style="3"/>
    <col min="4865" max="4865" width="13.140625" style="3" customWidth="1"/>
    <col min="4866" max="4866" width="4" style="3" customWidth="1"/>
    <col min="4867" max="4867" width="12.85546875" style="3" customWidth="1"/>
    <col min="4868" max="4868" width="14.7109375" style="3" customWidth="1"/>
    <col min="4869" max="4869" width="10" style="3" customWidth="1"/>
    <col min="4870" max="4870" width="6.28515625" style="3" customWidth="1"/>
    <col min="4871" max="4871" width="12.28515625" style="3" customWidth="1"/>
    <col min="4872" max="4872" width="8.5703125" style="3" customWidth="1"/>
    <col min="4873" max="4873" width="13.7109375" style="3" customWidth="1"/>
    <col min="4874" max="4874" width="11.5703125" style="3" customWidth="1"/>
    <col min="4875" max="4875" width="24.7109375" style="3" customWidth="1"/>
    <col min="4876" max="4876" width="17.42578125" style="3" customWidth="1"/>
    <col min="4877" max="4877" width="20.85546875" style="3" customWidth="1"/>
    <col min="4878" max="4878" width="26.85546875" style="3" customWidth="1"/>
    <col min="4879" max="4879" width="8" style="3" customWidth="1"/>
    <col min="4880" max="4880" width="25" style="3" customWidth="1"/>
    <col min="4881" max="4881" width="12.7109375" style="3" customWidth="1"/>
    <col min="4882" max="4882" width="16.42578125" style="3" customWidth="1"/>
    <col min="4883" max="4883" width="23.5703125" style="3" customWidth="1"/>
    <col min="4884" max="4884" width="33.7109375" style="3" customWidth="1"/>
    <col min="4885" max="4885" width="31.140625" style="3" customWidth="1"/>
    <col min="4886" max="4886" width="19.28515625" style="3" customWidth="1"/>
    <col min="4887" max="4887" width="11.7109375" style="3" customWidth="1"/>
    <col min="4888" max="4888" width="15.42578125" style="3" customWidth="1"/>
    <col min="4889" max="4889" width="5.5703125" style="3" customWidth="1"/>
    <col min="4890" max="4890" width="4.7109375" style="3" customWidth="1"/>
    <col min="4891" max="4892" width="7.28515625" style="3" customWidth="1"/>
    <col min="4893" max="4893" width="8.42578125" style="3" customWidth="1"/>
    <col min="4894" max="4894" width="9.5703125" style="3" customWidth="1"/>
    <col min="4895" max="4895" width="6.28515625" style="3" customWidth="1"/>
    <col min="4896" max="4896" width="5.85546875" style="3" customWidth="1"/>
    <col min="4897" max="4898" width="4.42578125" style="3" customWidth="1"/>
    <col min="4899" max="4899" width="5" style="3" customWidth="1"/>
    <col min="4900" max="4900" width="5.85546875" style="3" customWidth="1"/>
    <col min="4901" max="4901" width="6.140625" style="3" customWidth="1"/>
    <col min="4902" max="4902" width="6.28515625" style="3" customWidth="1"/>
    <col min="4903" max="4903" width="4.85546875" style="3" customWidth="1"/>
    <col min="4904" max="4904" width="8.140625" style="3" customWidth="1"/>
    <col min="4905" max="4905" width="11.5703125" style="3" customWidth="1"/>
    <col min="4906" max="4906" width="13.7109375" style="3" customWidth="1"/>
    <col min="4907" max="4907" width="20.85546875" style="3" customWidth="1"/>
    <col min="4908" max="5120" width="11.42578125" style="3"/>
    <col min="5121" max="5121" width="13.140625" style="3" customWidth="1"/>
    <col min="5122" max="5122" width="4" style="3" customWidth="1"/>
    <col min="5123" max="5123" width="12.85546875" style="3" customWidth="1"/>
    <col min="5124" max="5124" width="14.7109375" style="3" customWidth="1"/>
    <col min="5125" max="5125" width="10" style="3" customWidth="1"/>
    <col min="5126" max="5126" width="6.28515625" style="3" customWidth="1"/>
    <col min="5127" max="5127" width="12.28515625" style="3" customWidth="1"/>
    <col min="5128" max="5128" width="8.5703125" style="3" customWidth="1"/>
    <col min="5129" max="5129" width="13.7109375" style="3" customWidth="1"/>
    <col min="5130" max="5130" width="11.5703125" style="3" customWidth="1"/>
    <col min="5131" max="5131" width="24.7109375" style="3" customWidth="1"/>
    <col min="5132" max="5132" width="17.42578125" style="3" customWidth="1"/>
    <col min="5133" max="5133" width="20.85546875" style="3" customWidth="1"/>
    <col min="5134" max="5134" width="26.85546875" style="3" customWidth="1"/>
    <col min="5135" max="5135" width="8" style="3" customWidth="1"/>
    <col min="5136" max="5136" width="25" style="3" customWidth="1"/>
    <col min="5137" max="5137" width="12.7109375" style="3" customWidth="1"/>
    <col min="5138" max="5138" width="16.42578125" style="3" customWidth="1"/>
    <col min="5139" max="5139" width="23.5703125" style="3" customWidth="1"/>
    <col min="5140" max="5140" width="33.7109375" style="3" customWidth="1"/>
    <col min="5141" max="5141" width="31.140625" style="3" customWidth="1"/>
    <col min="5142" max="5142" width="19.28515625" style="3" customWidth="1"/>
    <col min="5143" max="5143" width="11.7109375" style="3" customWidth="1"/>
    <col min="5144" max="5144" width="15.42578125" style="3" customWidth="1"/>
    <col min="5145" max="5145" width="5.5703125" style="3" customWidth="1"/>
    <col min="5146" max="5146" width="4.7109375" style="3" customWidth="1"/>
    <col min="5147" max="5148" width="7.28515625" style="3" customWidth="1"/>
    <col min="5149" max="5149" width="8.42578125" style="3" customWidth="1"/>
    <col min="5150" max="5150" width="9.5703125" style="3" customWidth="1"/>
    <col min="5151" max="5151" width="6.28515625" style="3" customWidth="1"/>
    <col min="5152" max="5152" width="5.85546875" style="3" customWidth="1"/>
    <col min="5153" max="5154" width="4.42578125" style="3" customWidth="1"/>
    <col min="5155" max="5155" width="5" style="3" customWidth="1"/>
    <col min="5156" max="5156" width="5.85546875" style="3" customWidth="1"/>
    <col min="5157" max="5157" width="6.140625" style="3" customWidth="1"/>
    <col min="5158" max="5158" width="6.28515625" style="3" customWidth="1"/>
    <col min="5159" max="5159" width="4.85546875" style="3" customWidth="1"/>
    <col min="5160" max="5160" width="8.140625" style="3" customWidth="1"/>
    <col min="5161" max="5161" width="11.5703125" style="3" customWidth="1"/>
    <col min="5162" max="5162" width="13.7109375" style="3" customWidth="1"/>
    <col min="5163" max="5163" width="20.85546875" style="3" customWidth="1"/>
    <col min="5164" max="5376" width="11.42578125" style="3"/>
    <col min="5377" max="5377" width="13.140625" style="3" customWidth="1"/>
    <col min="5378" max="5378" width="4" style="3" customWidth="1"/>
    <col min="5379" max="5379" width="12.85546875" style="3" customWidth="1"/>
    <col min="5380" max="5380" width="14.7109375" style="3" customWidth="1"/>
    <col min="5381" max="5381" width="10" style="3" customWidth="1"/>
    <col min="5382" max="5382" width="6.28515625" style="3" customWidth="1"/>
    <col min="5383" max="5383" width="12.28515625" style="3" customWidth="1"/>
    <col min="5384" max="5384" width="8.5703125" style="3" customWidth="1"/>
    <col min="5385" max="5385" width="13.7109375" style="3" customWidth="1"/>
    <col min="5386" max="5386" width="11.5703125" style="3" customWidth="1"/>
    <col min="5387" max="5387" width="24.7109375" style="3" customWidth="1"/>
    <col min="5388" max="5388" width="17.42578125" style="3" customWidth="1"/>
    <col min="5389" max="5389" width="20.85546875" style="3" customWidth="1"/>
    <col min="5390" max="5390" width="26.85546875" style="3" customWidth="1"/>
    <col min="5391" max="5391" width="8" style="3" customWidth="1"/>
    <col min="5392" max="5392" width="25" style="3" customWidth="1"/>
    <col min="5393" max="5393" width="12.7109375" style="3" customWidth="1"/>
    <col min="5394" max="5394" width="16.42578125" style="3" customWidth="1"/>
    <col min="5395" max="5395" width="23.5703125" style="3" customWidth="1"/>
    <col min="5396" max="5396" width="33.7109375" style="3" customWidth="1"/>
    <col min="5397" max="5397" width="31.140625" style="3" customWidth="1"/>
    <col min="5398" max="5398" width="19.28515625" style="3" customWidth="1"/>
    <col min="5399" max="5399" width="11.7109375" style="3" customWidth="1"/>
    <col min="5400" max="5400" width="15.42578125" style="3" customWidth="1"/>
    <col min="5401" max="5401" width="5.5703125" style="3" customWidth="1"/>
    <col min="5402" max="5402" width="4.7109375" style="3" customWidth="1"/>
    <col min="5403" max="5404" width="7.28515625" style="3" customWidth="1"/>
    <col min="5405" max="5405" width="8.42578125" style="3" customWidth="1"/>
    <col min="5406" max="5406" width="9.5703125" style="3" customWidth="1"/>
    <col min="5407" max="5407" width="6.28515625" style="3" customWidth="1"/>
    <col min="5408" max="5408" width="5.85546875" style="3" customWidth="1"/>
    <col min="5409" max="5410" width="4.42578125" style="3" customWidth="1"/>
    <col min="5411" max="5411" width="5" style="3" customWidth="1"/>
    <col min="5412" max="5412" width="5.85546875" style="3" customWidth="1"/>
    <col min="5413" max="5413" width="6.140625" style="3" customWidth="1"/>
    <col min="5414" max="5414" width="6.28515625" style="3" customWidth="1"/>
    <col min="5415" max="5415" width="4.85546875" style="3" customWidth="1"/>
    <col min="5416" max="5416" width="8.140625" style="3" customWidth="1"/>
    <col min="5417" max="5417" width="11.5703125" style="3" customWidth="1"/>
    <col min="5418" max="5418" width="13.7109375" style="3" customWidth="1"/>
    <col min="5419" max="5419" width="20.85546875" style="3" customWidth="1"/>
    <col min="5420" max="5632" width="11.42578125" style="3"/>
    <col min="5633" max="5633" width="13.140625" style="3" customWidth="1"/>
    <col min="5634" max="5634" width="4" style="3" customWidth="1"/>
    <col min="5635" max="5635" width="12.85546875" style="3" customWidth="1"/>
    <col min="5636" max="5636" width="14.7109375" style="3" customWidth="1"/>
    <col min="5637" max="5637" width="10" style="3" customWidth="1"/>
    <col min="5638" max="5638" width="6.28515625" style="3" customWidth="1"/>
    <col min="5639" max="5639" width="12.28515625" style="3" customWidth="1"/>
    <col min="5640" max="5640" width="8.5703125" style="3" customWidth="1"/>
    <col min="5641" max="5641" width="13.7109375" style="3" customWidth="1"/>
    <col min="5642" max="5642" width="11.5703125" style="3" customWidth="1"/>
    <col min="5643" max="5643" width="24.7109375" style="3" customWidth="1"/>
    <col min="5644" max="5644" width="17.42578125" style="3" customWidth="1"/>
    <col min="5645" max="5645" width="20.85546875" style="3" customWidth="1"/>
    <col min="5646" max="5646" width="26.85546875" style="3" customWidth="1"/>
    <col min="5647" max="5647" width="8" style="3" customWidth="1"/>
    <col min="5648" max="5648" width="25" style="3" customWidth="1"/>
    <col min="5649" max="5649" width="12.7109375" style="3" customWidth="1"/>
    <col min="5650" max="5650" width="16.42578125" style="3" customWidth="1"/>
    <col min="5651" max="5651" width="23.5703125" style="3" customWidth="1"/>
    <col min="5652" max="5652" width="33.7109375" style="3" customWidth="1"/>
    <col min="5653" max="5653" width="31.140625" style="3" customWidth="1"/>
    <col min="5654" max="5654" width="19.28515625" style="3" customWidth="1"/>
    <col min="5655" max="5655" width="11.7109375" style="3" customWidth="1"/>
    <col min="5656" max="5656" width="15.42578125" style="3" customWidth="1"/>
    <col min="5657" max="5657" width="5.5703125" style="3" customWidth="1"/>
    <col min="5658" max="5658" width="4.7109375" style="3" customWidth="1"/>
    <col min="5659" max="5660" width="7.28515625" style="3" customWidth="1"/>
    <col min="5661" max="5661" width="8.42578125" style="3" customWidth="1"/>
    <col min="5662" max="5662" width="9.5703125" style="3" customWidth="1"/>
    <col min="5663" max="5663" width="6.28515625" style="3" customWidth="1"/>
    <col min="5664" max="5664" width="5.85546875" style="3" customWidth="1"/>
    <col min="5665" max="5666" width="4.42578125" style="3" customWidth="1"/>
    <col min="5667" max="5667" width="5" style="3" customWidth="1"/>
    <col min="5668" max="5668" width="5.85546875" style="3" customWidth="1"/>
    <col min="5669" max="5669" width="6.140625" style="3" customWidth="1"/>
    <col min="5670" max="5670" width="6.28515625" style="3" customWidth="1"/>
    <col min="5671" max="5671" width="4.85546875" style="3" customWidth="1"/>
    <col min="5672" max="5672" width="8.140625" style="3" customWidth="1"/>
    <col min="5673" max="5673" width="11.5703125" style="3" customWidth="1"/>
    <col min="5674" max="5674" width="13.7109375" style="3" customWidth="1"/>
    <col min="5675" max="5675" width="20.85546875" style="3" customWidth="1"/>
    <col min="5676" max="5888" width="11.42578125" style="3"/>
    <col min="5889" max="5889" width="13.140625" style="3" customWidth="1"/>
    <col min="5890" max="5890" width="4" style="3" customWidth="1"/>
    <col min="5891" max="5891" width="12.85546875" style="3" customWidth="1"/>
    <col min="5892" max="5892" width="14.7109375" style="3" customWidth="1"/>
    <col min="5893" max="5893" width="10" style="3" customWidth="1"/>
    <col min="5894" max="5894" width="6.28515625" style="3" customWidth="1"/>
    <col min="5895" max="5895" width="12.28515625" style="3" customWidth="1"/>
    <col min="5896" max="5896" width="8.5703125" style="3" customWidth="1"/>
    <col min="5897" max="5897" width="13.7109375" style="3" customWidth="1"/>
    <col min="5898" max="5898" width="11.5703125" style="3" customWidth="1"/>
    <col min="5899" max="5899" width="24.7109375" style="3" customWidth="1"/>
    <col min="5900" max="5900" width="17.42578125" style="3" customWidth="1"/>
    <col min="5901" max="5901" width="20.85546875" style="3" customWidth="1"/>
    <col min="5902" max="5902" width="26.85546875" style="3" customWidth="1"/>
    <col min="5903" max="5903" width="8" style="3" customWidth="1"/>
    <col min="5904" max="5904" width="25" style="3" customWidth="1"/>
    <col min="5905" max="5905" width="12.7109375" style="3" customWidth="1"/>
    <col min="5906" max="5906" width="16.42578125" style="3" customWidth="1"/>
    <col min="5907" max="5907" width="23.5703125" style="3" customWidth="1"/>
    <col min="5908" max="5908" width="33.7109375" style="3" customWidth="1"/>
    <col min="5909" max="5909" width="31.140625" style="3" customWidth="1"/>
    <col min="5910" max="5910" width="19.28515625" style="3" customWidth="1"/>
    <col min="5911" max="5911" width="11.7109375" style="3" customWidth="1"/>
    <col min="5912" max="5912" width="15.42578125" style="3" customWidth="1"/>
    <col min="5913" max="5913" width="5.5703125" style="3" customWidth="1"/>
    <col min="5914" max="5914" width="4.7109375" style="3" customWidth="1"/>
    <col min="5915" max="5916" width="7.28515625" style="3" customWidth="1"/>
    <col min="5917" max="5917" width="8.42578125" style="3" customWidth="1"/>
    <col min="5918" max="5918" width="9.5703125" style="3" customWidth="1"/>
    <col min="5919" max="5919" width="6.28515625" style="3" customWidth="1"/>
    <col min="5920" max="5920" width="5.85546875" style="3" customWidth="1"/>
    <col min="5921" max="5922" width="4.42578125" style="3" customWidth="1"/>
    <col min="5923" max="5923" width="5" style="3" customWidth="1"/>
    <col min="5924" max="5924" width="5.85546875" style="3" customWidth="1"/>
    <col min="5925" max="5925" width="6.140625" style="3" customWidth="1"/>
    <col min="5926" max="5926" width="6.28515625" style="3" customWidth="1"/>
    <col min="5927" max="5927" width="4.85546875" style="3" customWidth="1"/>
    <col min="5928" max="5928" width="8.140625" style="3" customWidth="1"/>
    <col min="5929" max="5929" width="11.5703125" style="3" customWidth="1"/>
    <col min="5930" max="5930" width="13.7109375" style="3" customWidth="1"/>
    <col min="5931" max="5931" width="20.85546875" style="3" customWidth="1"/>
    <col min="5932" max="6144" width="11.42578125" style="3"/>
    <col min="6145" max="6145" width="13.140625" style="3" customWidth="1"/>
    <col min="6146" max="6146" width="4" style="3" customWidth="1"/>
    <col min="6147" max="6147" width="12.85546875" style="3" customWidth="1"/>
    <col min="6148" max="6148" width="14.7109375" style="3" customWidth="1"/>
    <col min="6149" max="6149" width="10" style="3" customWidth="1"/>
    <col min="6150" max="6150" width="6.28515625" style="3" customWidth="1"/>
    <col min="6151" max="6151" width="12.28515625" style="3" customWidth="1"/>
    <col min="6152" max="6152" width="8.5703125" style="3" customWidth="1"/>
    <col min="6153" max="6153" width="13.7109375" style="3" customWidth="1"/>
    <col min="6154" max="6154" width="11.5703125" style="3" customWidth="1"/>
    <col min="6155" max="6155" width="24.7109375" style="3" customWidth="1"/>
    <col min="6156" max="6156" width="17.42578125" style="3" customWidth="1"/>
    <col min="6157" max="6157" width="20.85546875" style="3" customWidth="1"/>
    <col min="6158" max="6158" width="26.85546875" style="3" customWidth="1"/>
    <col min="6159" max="6159" width="8" style="3" customWidth="1"/>
    <col min="6160" max="6160" width="25" style="3" customWidth="1"/>
    <col min="6161" max="6161" width="12.7109375" style="3" customWidth="1"/>
    <col min="6162" max="6162" width="16.42578125" style="3" customWidth="1"/>
    <col min="6163" max="6163" width="23.5703125" style="3" customWidth="1"/>
    <col min="6164" max="6164" width="33.7109375" style="3" customWidth="1"/>
    <col min="6165" max="6165" width="31.140625" style="3" customWidth="1"/>
    <col min="6166" max="6166" width="19.28515625" style="3" customWidth="1"/>
    <col min="6167" max="6167" width="11.7109375" style="3" customWidth="1"/>
    <col min="6168" max="6168" width="15.42578125" style="3" customWidth="1"/>
    <col min="6169" max="6169" width="5.5703125" style="3" customWidth="1"/>
    <col min="6170" max="6170" width="4.7109375" style="3" customWidth="1"/>
    <col min="6171" max="6172" width="7.28515625" style="3" customWidth="1"/>
    <col min="6173" max="6173" width="8.42578125" style="3" customWidth="1"/>
    <col min="6174" max="6174" width="9.5703125" style="3" customWidth="1"/>
    <col min="6175" max="6175" width="6.28515625" style="3" customWidth="1"/>
    <col min="6176" max="6176" width="5.85546875" style="3" customWidth="1"/>
    <col min="6177" max="6178" width="4.42578125" style="3" customWidth="1"/>
    <col min="6179" max="6179" width="5" style="3" customWidth="1"/>
    <col min="6180" max="6180" width="5.85546875" style="3" customWidth="1"/>
    <col min="6181" max="6181" width="6.140625" style="3" customWidth="1"/>
    <col min="6182" max="6182" width="6.28515625" style="3" customWidth="1"/>
    <col min="6183" max="6183" width="4.85546875" style="3" customWidth="1"/>
    <col min="6184" max="6184" width="8.140625" style="3" customWidth="1"/>
    <col min="6185" max="6185" width="11.5703125" style="3" customWidth="1"/>
    <col min="6186" max="6186" width="13.7109375" style="3" customWidth="1"/>
    <col min="6187" max="6187" width="20.85546875" style="3" customWidth="1"/>
    <col min="6188" max="6400" width="11.42578125" style="3"/>
    <col min="6401" max="6401" width="13.140625" style="3" customWidth="1"/>
    <col min="6402" max="6402" width="4" style="3" customWidth="1"/>
    <col min="6403" max="6403" width="12.85546875" style="3" customWidth="1"/>
    <col min="6404" max="6404" width="14.7109375" style="3" customWidth="1"/>
    <col min="6405" max="6405" width="10" style="3" customWidth="1"/>
    <col min="6406" max="6406" width="6.28515625" style="3" customWidth="1"/>
    <col min="6407" max="6407" width="12.28515625" style="3" customWidth="1"/>
    <col min="6408" max="6408" width="8.5703125" style="3" customWidth="1"/>
    <col min="6409" max="6409" width="13.7109375" style="3" customWidth="1"/>
    <col min="6410" max="6410" width="11.5703125" style="3" customWidth="1"/>
    <col min="6411" max="6411" width="24.7109375" style="3" customWidth="1"/>
    <col min="6412" max="6412" width="17.42578125" style="3" customWidth="1"/>
    <col min="6413" max="6413" width="20.85546875" style="3" customWidth="1"/>
    <col min="6414" max="6414" width="26.85546875" style="3" customWidth="1"/>
    <col min="6415" max="6415" width="8" style="3" customWidth="1"/>
    <col min="6416" max="6416" width="25" style="3" customWidth="1"/>
    <col min="6417" max="6417" width="12.7109375" style="3" customWidth="1"/>
    <col min="6418" max="6418" width="16.42578125" style="3" customWidth="1"/>
    <col min="6419" max="6419" width="23.5703125" style="3" customWidth="1"/>
    <col min="6420" max="6420" width="33.7109375" style="3" customWidth="1"/>
    <col min="6421" max="6421" width="31.140625" style="3" customWidth="1"/>
    <col min="6422" max="6422" width="19.28515625" style="3" customWidth="1"/>
    <col min="6423" max="6423" width="11.7109375" style="3" customWidth="1"/>
    <col min="6424" max="6424" width="15.42578125" style="3" customWidth="1"/>
    <col min="6425" max="6425" width="5.5703125" style="3" customWidth="1"/>
    <col min="6426" max="6426" width="4.7109375" style="3" customWidth="1"/>
    <col min="6427" max="6428" width="7.28515625" style="3" customWidth="1"/>
    <col min="6429" max="6429" width="8.42578125" style="3" customWidth="1"/>
    <col min="6430" max="6430" width="9.5703125" style="3" customWidth="1"/>
    <col min="6431" max="6431" width="6.28515625" style="3" customWidth="1"/>
    <col min="6432" max="6432" width="5.85546875" style="3" customWidth="1"/>
    <col min="6433" max="6434" width="4.42578125" style="3" customWidth="1"/>
    <col min="6435" max="6435" width="5" style="3" customWidth="1"/>
    <col min="6436" max="6436" width="5.85546875" style="3" customWidth="1"/>
    <col min="6437" max="6437" width="6.140625" style="3" customWidth="1"/>
    <col min="6438" max="6438" width="6.28515625" style="3" customWidth="1"/>
    <col min="6439" max="6439" width="4.85546875" style="3" customWidth="1"/>
    <col min="6440" max="6440" width="8.140625" style="3" customWidth="1"/>
    <col min="6441" max="6441" width="11.5703125" style="3" customWidth="1"/>
    <col min="6442" max="6442" width="13.7109375" style="3" customWidth="1"/>
    <col min="6443" max="6443" width="20.85546875" style="3" customWidth="1"/>
    <col min="6444" max="6656" width="11.42578125" style="3"/>
    <col min="6657" max="6657" width="13.140625" style="3" customWidth="1"/>
    <col min="6658" max="6658" width="4" style="3" customWidth="1"/>
    <col min="6659" max="6659" width="12.85546875" style="3" customWidth="1"/>
    <col min="6660" max="6660" width="14.7109375" style="3" customWidth="1"/>
    <col min="6661" max="6661" width="10" style="3" customWidth="1"/>
    <col min="6662" max="6662" width="6.28515625" style="3" customWidth="1"/>
    <col min="6663" max="6663" width="12.28515625" style="3" customWidth="1"/>
    <col min="6664" max="6664" width="8.5703125" style="3" customWidth="1"/>
    <col min="6665" max="6665" width="13.7109375" style="3" customWidth="1"/>
    <col min="6666" max="6666" width="11.5703125" style="3" customWidth="1"/>
    <col min="6667" max="6667" width="24.7109375" style="3" customWidth="1"/>
    <col min="6668" max="6668" width="17.42578125" style="3" customWidth="1"/>
    <col min="6669" max="6669" width="20.85546875" style="3" customWidth="1"/>
    <col min="6670" max="6670" width="26.85546875" style="3" customWidth="1"/>
    <col min="6671" max="6671" width="8" style="3" customWidth="1"/>
    <col min="6672" max="6672" width="25" style="3" customWidth="1"/>
    <col min="6673" max="6673" width="12.7109375" style="3" customWidth="1"/>
    <col min="6674" max="6674" width="16.42578125" style="3" customWidth="1"/>
    <col min="6675" max="6675" width="23.5703125" style="3" customWidth="1"/>
    <col min="6676" max="6676" width="33.7109375" style="3" customWidth="1"/>
    <col min="6677" max="6677" width="31.140625" style="3" customWidth="1"/>
    <col min="6678" max="6678" width="19.28515625" style="3" customWidth="1"/>
    <col min="6679" max="6679" width="11.7109375" style="3" customWidth="1"/>
    <col min="6680" max="6680" width="15.42578125" style="3" customWidth="1"/>
    <col min="6681" max="6681" width="5.5703125" style="3" customWidth="1"/>
    <col min="6682" max="6682" width="4.7109375" style="3" customWidth="1"/>
    <col min="6683" max="6684" width="7.28515625" style="3" customWidth="1"/>
    <col min="6685" max="6685" width="8.42578125" style="3" customWidth="1"/>
    <col min="6686" max="6686" width="9.5703125" style="3" customWidth="1"/>
    <col min="6687" max="6687" width="6.28515625" style="3" customWidth="1"/>
    <col min="6688" max="6688" width="5.85546875" style="3" customWidth="1"/>
    <col min="6689" max="6690" width="4.42578125" style="3" customWidth="1"/>
    <col min="6691" max="6691" width="5" style="3" customWidth="1"/>
    <col min="6692" max="6692" width="5.85546875" style="3" customWidth="1"/>
    <col min="6693" max="6693" width="6.140625" style="3" customWidth="1"/>
    <col min="6694" max="6694" width="6.28515625" style="3" customWidth="1"/>
    <col min="6695" max="6695" width="4.85546875" style="3" customWidth="1"/>
    <col min="6696" max="6696" width="8.140625" style="3" customWidth="1"/>
    <col min="6697" max="6697" width="11.5703125" style="3" customWidth="1"/>
    <col min="6698" max="6698" width="13.7109375" style="3" customWidth="1"/>
    <col min="6699" max="6699" width="20.85546875" style="3" customWidth="1"/>
    <col min="6700" max="6912" width="11.42578125" style="3"/>
    <col min="6913" max="6913" width="13.140625" style="3" customWidth="1"/>
    <col min="6914" max="6914" width="4" style="3" customWidth="1"/>
    <col min="6915" max="6915" width="12.85546875" style="3" customWidth="1"/>
    <col min="6916" max="6916" width="14.7109375" style="3" customWidth="1"/>
    <col min="6917" max="6917" width="10" style="3" customWidth="1"/>
    <col min="6918" max="6918" width="6.28515625" style="3" customWidth="1"/>
    <col min="6919" max="6919" width="12.28515625" style="3" customWidth="1"/>
    <col min="6920" max="6920" width="8.5703125" style="3" customWidth="1"/>
    <col min="6921" max="6921" width="13.7109375" style="3" customWidth="1"/>
    <col min="6922" max="6922" width="11.5703125" style="3" customWidth="1"/>
    <col min="6923" max="6923" width="24.7109375" style="3" customWidth="1"/>
    <col min="6924" max="6924" width="17.42578125" style="3" customWidth="1"/>
    <col min="6925" max="6925" width="20.85546875" style="3" customWidth="1"/>
    <col min="6926" max="6926" width="26.85546875" style="3" customWidth="1"/>
    <col min="6927" max="6927" width="8" style="3" customWidth="1"/>
    <col min="6928" max="6928" width="25" style="3" customWidth="1"/>
    <col min="6929" max="6929" width="12.7109375" style="3" customWidth="1"/>
    <col min="6930" max="6930" width="16.42578125" style="3" customWidth="1"/>
    <col min="6931" max="6931" width="23.5703125" style="3" customWidth="1"/>
    <col min="6932" max="6932" width="33.7109375" style="3" customWidth="1"/>
    <col min="6933" max="6933" width="31.140625" style="3" customWidth="1"/>
    <col min="6934" max="6934" width="19.28515625" style="3" customWidth="1"/>
    <col min="6935" max="6935" width="11.7109375" style="3" customWidth="1"/>
    <col min="6936" max="6936" width="15.42578125" style="3" customWidth="1"/>
    <col min="6937" max="6937" width="5.5703125" style="3" customWidth="1"/>
    <col min="6938" max="6938" width="4.7109375" style="3" customWidth="1"/>
    <col min="6939" max="6940" width="7.28515625" style="3" customWidth="1"/>
    <col min="6941" max="6941" width="8.42578125" style="3" customWidth="1"/>
    <col min="6942" max="6942" width="9.5703125" style="3" customWidth="1"/>
    <col min="6943" max="6943" width="6.28515625" style="3" customWidth="1"/>
    <col min="6944" max="6944" width="5.85546875" style="3" customWidth="1"/>
    <col min="6945" max="6946" width="4.42578125" style="3" customWidth="1"/>
    <col min="6947" max="6947" width="5" style="3" customWidth="1"/>
    <col min="6948" max="6948" width="5.85546875" style="3" customWidth="1"/>
    <col min="6949" max="6949" width="6.140625" style="3" customWidth="1"/>
    <col min="6950" max="6950" width="6.28515625" style="3" customWidth="1"/>
    <col min="6951" max="6951" width="4.85546875" style="3" customWidth="1"/>
    <col min="6952" max="6952" width="8.140625" style="3" customWidth="1"/>
    <col min="6953" max="6953" width="11.5703125" style="3" customWidth="1"/>
    <col min="6954" max="6954" width="13.7109375" style="3" customWidth="1"/>
    <col min="6955" max="6955" width="20.85546875" style="3" customWidth="1"/>
    <col min="6956" max="7168" width="11.42578125" style="3"/>
    <col min="7169" max="7169" width="13.140625" style="3" customWidth="1"/>
    <col min="7170" max="7170" width="4" style="3" customWidth="1"/>
    <col min="7171" max="7171" width="12.85546875" style="3" customWidth="1"/>
    <col min="7172" max="7172" width="14.7109375" style="3" customWidth="1"/>
    <col min="7173" max="7173" width="10" style="3" customWidth="1"/>
    <col min="7174" max="7174" width="6.28515625" style="3" customWidth="1"/>
    <col min="7175" max="7175" width="12.28515625" style="3" customWidth="1"/>
    <col min="7176" max="7176" width="8.5703125" style="3" customWidth="1"/>
    <col min="7177" max="7177" width="13.7109375" style="3" customWidth="1"/>
    <col min="7178" max="7178" width="11.5703125" style="3" customWidth="1"/>
    <col min="7179" max="7179" width="24.7109375" style="3" customWidth="1"/>
    <col min="7180" max="7180" width="17.42578125" style="3" customWidth="1"/>
    <col min="7181" max="7181" width="20.85546875" style="3" customWidth="1"/>
    <col min="7182" max="7182" width="26.85546875" style="3" customWidth="1"/>
    <col min="7183" max="7183" width="8" style="3" customWidth="1"/>
    <col min="7184" max="7184" width="25" style="3" customWidth="1"/>
    <col min="7185" max="7185" width="12.7109375" style="3" customWidth="1"/>
    <col min="7186" max="7186" width="16.42578125" style="3" customWidth="1"/>
    <col min="7187" max="7187" width="23.5703125" style="3" customWidth="1"/>
    <col min="7188" max="7188" width="33.7109375" style="3" customWidth="1"/>
    <col min="7189" max="7189" width="31.140625" style="3" customWidth="1"/>
    <col min="7190" max="7190" width="19.28515625" style="3" customWidth="1"/>
    <col min="7191" max="7191" width="11.7109375" style="3" customWidth="1"/>
    <col min="7192" max="7192" width="15.42578125" style="3" customWidth="1"/>
    <col min="7193" max="7193" width="5.5703125" style="3" customWidth="1"/>
    <col min="7194" max="7194" width="4.7109375" style="3" customWidth="1"/>
    <col min="7195" max="7196" width="7.28515625" style="3" customWidth="1"/>
    <col min="7197" max="7197" width="8.42578125" style="3" customWidth="1"/>
    <col min="7198" max="7198" width="9.5703125" style="3" customWidth="1"/>
    <col min="7199" max="7199" width="6.28515625" style="3" customWidth="1"/>
    <col min="7200" max="7200" width="5.85546875" style="3" customWidth="1"/>
    <col min="7201" max="7202" width="4.42578125" style="3" customWidth="1"/>
    <col min="7203" max="7203" width="5" style="3" customWidth="1"/>
    <col min="7204" max="7204" width="5.85546875" style="3" customWidth="1"/>
    <col min="7205" max="7205" width="6.140625" style="3" customWidth="1"/>
    <col min="7206" max="7206" width="6.28515625" style="3" customWidth="1"/>
    <col min="7207" max="7207" width="4.85546875" style="3" customWidth="1"/>
    <col min="7208" max="7208" width="8.140625" style="3" customWidth="1"/>
    <col min="7209" max="7209" width="11.5703125" style="3" customWidth="1"/>
    <col min="7210" max="7210" width="13.7109375" style="3" customWidth="1"/>
    <col min="7211" max="7211" width="20.85546875" style="3" customWidth="1"/>
    <col min="7212" max="7424" width="11.42578125" style="3"/>
    <col min="7425" max="7425" width="13.140625" style="3" customWidth="1"/>
    <col min="7426" max="7426" width="4" style="3" customWidth="1"/>
    <col min="7427" max="7427" width="12.85546875" style="3" customWidth="1"/>
    <col min="7428" max="7428" width="14.7109375" style="3" customWidth="1"/>
    <col min="7429" max="7429" width="10" style="3" customWidth="1"/>
    <col min="7430" max="7430" width="6.28515625" style="3" customWidth="1"/>
    <col min="7431" max="7431" width="12.28515625" style="3" customWidth="1"/>
    <col min="7432" max="7432" width="8.5703125" style="3" customWidth="1"/>
    <col min="7433" max="7433" width="13.7109375" style="3" customWidth="1"/>
    <col min="7434" max="7434" width="11.5703125" style="3" customWidth="1"/>
    <col min="7435" max="7435" width="24.7109375" style="3" customWidth="1"/>
    <col min="7436" max="7436" width="17.42578125" style="3" customWidth="1"/>
    <col min="7437" max="7437" width="20.85546875" style="3" customWidth="1"/>
    <col min="7438" max="7438" width="26.85546875" style="3" customWidth="1"/>
    <col min="7439" max="7439" width="8" style="3" customWidth="1"/>
    <col min="7440" max="7440" width="25" style="3" customWidth="1"/>
    <col min="7441" max="7441" width="12.7109375" style="3" customWidth="1"/>
    <col min="7442" max="7442" width="16.42578125" style="3" customWidth="1"/>
    <col min="7443" max="7443" width="23.5703125" style="3" customWidth="1"/>
    <col min="7444" max="7444" width="33.7109375" style="3" customWidth="1"/>
    <col min="7445" max="7445" width="31.140625" style="3" customWidth="1"/>
    <col min="7446" max="7446" width="19.28515625" style="3" customWidth="1"/>
    <col min="7447" max="7447" width="11.7109375" style="3" customWidth="1"/>
    <col min="7448" max="7448" width="15.42578125" style="3" customWidth="1"/>
    <col min="7449" max="7449" width="5.5703125" style="3" customWidth="1"/>
    <col min="7450" max="7450" width="4.7109375" style="3" customWidth="1"/>
    <col min="7451" max="7452" width="7.28515625" style="3" customWidth="1"/>
    <col min="7453" max="7453" width="8.42578125" style="3" customWidth="1"/>
    <col min="7454" max="7454" width="9.5703125" style="3" customWidth="1"/>
    <col min="7455" max="7455" width="6.28515625" style="3" customWidth="1"/>
    <col min="7456" max="7456" width="5.85546875" style="3" customWidth="1"/>
    <col min="7457" max="7458" width="4.42578125" style="3" customWidth="1"/>
    <col min="7459" max="7459" width="5" style="3" customWidth="1"/>
    <col min="7460" max="7460" width="5.85546875" style="3" customWidth="1"/>
    <col min="7461" max="7461" width="6.140625" style="3" customWidth="1"/>
    <col min="7462" max="7462" width="6.28515625" style="3" customWidth="1"/>
    <col min="7463" max="7463" width="4.85546875" style="3" customWidth="1"/>
    <col min="7464" max="7464" width="8.140625" style="3" customWidth="1"/>
    <col min="7465" max="7465" width="11.5703125" style="3" customWidth="1"/>
    <col min="7466" max="7466" width="13.7109375" style="3" customWidth="1"/>
    <col min="7467" max="7467" width="20.85546875" style="3" customWidth="1"/>
    <col min="7468" max="7680" width="11.42578125" style="3"/>
    <col min="7681" max="7681" width="13.140625" style="3" customWidth="1"/>
    <col min="7682" max="7682" width="4" style="3" customWidth="1"/>
    <col min="7683" max="7683" width="12.85546875" style="3" customWidth="1"/>
    <col min="7684" max="7684" width="14.7109375" style="3" customWidth="1"/>
    <col min="7685" max="7685" width="10" style="3" customWidth="1"/>
    <col min="7686" max="7686" width="6.28515625" style="3" customWidth="1"/>
    <col min="7687" max="7687" width="12.28515625" style="3" customWidth="1"/>
    <col min="7688" max="7688" width="8.5703125" style="3" customWidth="1"/>
    <col min="7689" max="7689" width="13.7109375" style="3" customWidth="1"/>
    <col min="7690" max="7690" width="11.5703125" style="3" customWidth="1"/>
    <col min="7691" max="7691" width="24.7109375" style="3" customWidth="1"/>
    <col min="7692" max="7692" width="17.42578125" style="3" customWidth="1"/>
    <col min="7693" max="7693" width="20.85546875" style="3" customWidth="1"/>
    <col min="7694" max="7694" width="26.85546875" style="3" customWidth="1"/>
    <col min="7695" max="7695" width="8" style="3" customWidth="1"/>
    <col min="7696" max="7696" width="25" style="3" customWidth="1"/>
    <col min="7697" max="7697" width="12.7109375" style="3" customWidth="1"/>
    <col min="7698" max="7698" width="16.42578125" style="3" customWidth="1"/>
    <col min="7699" max="7699" width="23.5703125" style="3" customWidth="1"/>
    <col min="7700" max="7700" width="33.7109375" style="3" customWidth="1"/>
    <col min="7701" max="7701" width="31.140625" style="3" customWidth="1"/>
    <col min="7702" max="7702" width="19.28515625" style="3" customWidth="1"/>
    <col min="7703" max="7703" width="11.7109375" style="3" customWidth="1"/>
    <col min="7704" max="7704" width="15.42578125" style="3" customWidth="1"/>
    <col min="7705" max="7705" width="5.5703125" style="3" customWidth="1"/>
    <col min="7706" max="7706" width="4.7109375" style="3" customWidth="1"/>
    <col min="7707" max="7708" width="7.28515625" style="3" customWidth="1"/>
    <col min="7709" max="7709" width="8.42578125" style="3" customWidth="1"/>
    <col min="7710" max="7710" width="9.5703125" style="3" customWidth="1"/>
    <col min="7711" max="7711" width="6.28515625" style="3" customWidth="1"/>
    <col min="7712" max="7712" width="5.85546875" style="3" customWidth="1"/>
    <col min="7713" max="7714" width="4.42578125" style="3" customWidth="1"/>
    <col min="7715" max="7715" width="5" style="3" customWidth="1"/>
    <col min="7716" max="7716" width="5.85546875" style="3" customWidth="1"/>
    <col min="7717" max="7717" width="6.140625" style="3" customWidth="1"/>
    <col min="7718" max="7718" width="6.28515625" style="3" customWidth="1"/>
    <col min="7719" max="7719" width="4.85546875" style="3" customWidth="1"/>
    <col min="7720" max="7720" width="8.140625" style="3" customWidth="1"/>
    <col min="7721" max="7721" width="11.5703125" style="3" customWidth="1"/>
    <col min="7722" max="7722" width="13.7109375" style="3" customWidth="1"/>
    <col min="7723" max="7723" width="20.85546875" style="3" customWidth="1"/>
    <col min="7724" max="7936" width="11.42578125" style="3"/>
    <col min="7937" max="7937" width="13.140625" style="3" customWidth="1"/>
    <col min="7938" max="7938" width="4" style="3" customWidth="1"/>
    <col min="7939" max="7939" width="12.85546875" style="3" customWidth="1"/>
    <col min="7940" max="7940" width="14.7109375" style="3" customWidth="1"/>
    <col min="7941" max="7941" width="10" style="3" customWidth="1"/>
    <col min="7942" max="7942" width="6.28515625" style="3" customWidth="1"/>
    <col min="7943" max="7943" width="12.28515625" style="3" customWidth="1"/>
    <col min="7944" max="7944" width="8.5703125" style="3" customWidth="1"/>
    <col min="7945" max="7945" width="13.7109375" style="3" customWidth="1"/>
    <col min="7946" max="7946" width="11.5703125" style="3" customWidth="1"/>
    <col min="7947" max="7947" width="24.7109375" style="3" customWidth="1"/>
    <col min="7948" max="7948" width="17.42578125" style="3" customWidth="1"/>
    <col min="7949" max="7949" width="20.85546875" style="3" customWidth="1"/>
    <col min="7950" max="7950" width="26.85546875" style="3" customWidth="1"/>
    <col min="7951" max="7951" width="8" style="3" customWidth="1"/>
    <col min="7952" max="7952" width="25" style="3" customWidth="1"/>
    <col min="7953" max="7953" width="12.7109375" style="3" customWidth="1"/>
    <col min="7954" max="7954" width="16.42578125" style="3" customWidth="1"/>
    <col min="7955" max="7955" width="23.5703125" style="3" customWidth="1"/>
    <col min="7956" max="7956" width="33.7109375" style="3" customWidth="1"/>
    <col min="7957" max="7957" width="31.140625" style="3" customWidth="1"/>
    <col min="7958" max="7958" width="19.28515625" style="3" customWidth="1"/>
    <col min="7959" max="7959" width="11.7109375" style="3" customWidth="1"/>
    <col min="7960" max="7960" width="15.42578125" style="3" customWidth="1"/>
    <col min="7961" max="7961" width="5.5703125" style="3" customWidth="1"/>
    <col min="7962" max="7962" width="4.7109375" style="3" customWidth="1"/>
    <col min="7963" max="7964" width="7.28515625" style="3" customWidth="1"/>
    <col min="7965" max="7965" width="8.42578125" style="3" customWidth="1"/>
    <col min="7966" max="7966" width="9.5703125" style="3" customWidth="1"/>
    <col min="7967" max="7967" width="6.28515625" style="3" customWidth="1"/>
    <col min="7968" max="7968" width="5.85546875" style="3" customWidth="1"/>
    <col min="7969" max="7970" width="4.42578125" style="3" customWidth="1"/>
    <col min="7971" max="7971" width="5" style="3" customWidth="1"/>
    <col min="7972" max="7972" width="5.85546875" style="3" customWidth="1"/>
    <col min="7973" max="7973" width="6.140625" style="3" customWidth="1"/>
    <col min="7974" max="7974" width="6.28515625" style="3" customWidth="1"/>
    <col min="7975" max="7975" width="4.85546875" style="3" customWidth="1"/>
    <col min="7976" max="7976" width="8.140625" style="3" customWidth="1"/>
    <col min="7977" max="7977" width="11.5703125" style="3" customWidth="1"/>
    <col min="7978" max="7978" width="13.7109375" style="3" customWidth="1"/>
    <col min="7979" max="7979" width="20.85546875" style="3" customWidth="1"/>
    <col min="7980" max="8192" width="11.42578125" style="3"/>
    <col min="8193" max="8193" width="13.140625" style="3" customWidth="1"/>
    <col min="8194" max="8194" width="4" style="3" customWidth="1"/>
    <col min="8195" max="8195" width="12.85546875" style="3" customWidth="1"/>
    <col min="8196" max="8196" width="14.7109375" style="3" customWidth="1"/>
    <col min="8197" max="8197" width="10" style="3" customWidth="1"/>
    <col min="8198" max="8198" width="6.28515625" style="3" customWidth="1"/>
    <col min="8199" max="8199" width="12.28515625" style="3" customWidth="1"/>
    <col min="8200" max="8200" width="8.5703125" style="3" customWidth="1"/>
    <col min="8201" max="8201" width="13.7109375" style="3" customWidth="1"/>
    <col min="8202" max="8202" width="11.5703125" style="3" customWidth="1"/>
    <col min="8203" max="8203" width="24.7109375" style="3" customWidth="1"/>
    <col min="8204" max="8204" width="17.42578125" style="3" customWidth="1"/>
    <col min="8205" max="8205" width="20.85546875" style="3" customWidth="1"/>
    <col min="8206" max="8206" width="26.85546875" style="3" customWidth="1"/>
    <col min="8207" max="8207" width="8" style="3" customWidth="1"/>
    <col min="8208" max="8208" width="25" style="3" customWidth="1"/>
    <col min="8209" max="8209" width="12.7109375" style="3" customWidth="1"/>
    <col min="8210" max="8210" width="16.42578125" style="3" customWidth="1"/>
    <col min="8211" max="8211" width="23.5703125" style="3" customWidth="1"/>
    <col min="8212" max="8212" width="33.7109375" style="3" customWidth="1"/>
    <col min="8213" max="8213" width="31.140625" style="3" customWidth="1"/>
    <col min="8214" max="8214" width="19.28515625" style="3" customWidth="1"/>
    <col min="8215" max="8215" width="11.7109375" style="3" customWidth="1"/>
    <col min="8216" max="8216" width="15.42578125" style="3" customWidth="1"/>
    <col min="8217" max="8217" width="5.5703125" style="3" customWidth="1"/>
    <col min="8218" max="8218" width="4.7109375" style="3" customWidth="1"/>
    <col min="8219" max="8220" width="7.28515625" style="3" customWidth="1"/>
    <col min="8221" max="8221" width="8.42578125" style="3" customWidth="1"/>
    <col min="8222" max="8222" width="9.5703125" style="3" customWidth="1"/>
    <col min="8223" max="8223" width="6.28515625" style="3" customWidth="1"/>
    <col min="8224" max="8224" width="5.85546875" style="3" customWidth="1"/>
    <col min="8225" max="8226" width="4.42578125" style="3" customWidth="1"/>
    <col min="8227" max="8227" width="5" style="3" customWidth="1"/>
    <col min="8228" max="8228" width="5.85546875" style="3" customWidth="1"/>
    <col min="8229" max="8229" width="6.140625" style="3" customWidth="1"/>
    <col min="8230" max="8230" width="6.28515625" style="3" customWidth="1"/>
    <col min="8231" max="8231" width="4.85546875" style="3" customWidth="1"/>
    <col min="8232" max="8232" width="8.140625" style="3" customWidth="1"/>
    <col min="8233" max="8233" width="11.5703125" style="3" customWidth="1"/>
    <col min="8234" max="8234" width="13.7109375" style="3" customWidth="1"/>
    <col min="8235" max="8235" width="20.85546875" style="3" customWidth="1"/>
    <col min="8236" max="8448" width="11.42578125" style="3"/>
    <col min="8449" max="8449" width="13.140625" style="3" customWidth="1"/>
    <col min="8450" max="8450" width="4" style="3" customWidth="1"/>
    <col min="8451" max="8451" width="12.85546875" style="3" customWidth="1"/>
    <col min="8452" max="8452" width="14.7109375" style="3" customWidth="1"/>
    <col min="8453" max="8453" width="10" style="3" customWidth="1"/>
    <col min="8454" max="8454" width="6.28515625" style="3" customWidth="1"/>
    <col min="8455" max="8455" width="12.28515625" style="3" customWidth="1"/>
    <col min="8456" max="8456" width="8.5703125" style="3" customWidth="1"/>
    <col min="8457" max="8457" width="13.7109375" style="3" customWidth="1"/>
    <col min="8458" max="8458" width="11.5703125" style="3" customWidth="1"/>
    <col min="8459" max="8459" width="24.7109375" style="3" customWidth="1"/>
    <col min="8460" max="8460" width="17.42578125" style="3" customWidth="1"/>
    <col min="8461" max="8461" width="20.85546875" style="3" customWidth="1"/>
    <col min="8462" max="8462" width="26.85546875" style="3" customWidth="1"/>
    <col min="8463" max="8463" width="8" style="3" customWidth="1"/>
    <col min="8464" max="8464" width="25" style="3" customWidth="1"/>
    <col min="8465" max="8465" width="12.7109375" style="3" customWidth="1"/>
    <col min="8466" max="8466" width="16.42578125" style="3" customWidth="1"/>
    <col min="8467" max="8467" width="23.5703125" style="3" customWidth="1"/>
    <col min="8468" max="8468" width="33.7109375" style="3" customWidth="1"/>
    <col min="8469" max="8469" width="31.140625" style="3" customWidth="1"/>
    <col min="8470" max="8470" width="19.28515625" style="3" customWidth="1"/>
    <col min="8471" max="8471" width="11.7109375" style="3" customWidth="1"/>
    <col min="8472" max="8472" width="15.42578125" style="3" customWidth="1"/>
    <col min="8473" max="8473" width="5.5703125" style="3" customWidth="1"/>
    <col min="8474" max="8474" width="4.7109375" style="3" customWidth="1"/>
    <col min="8475" max="8476" width="7.28515625" style="3" customWidth="1"/>
    <col min="8477" max="8477" width="8.42578125" style="3" customWidth="1"/>
    <col min="8478" max="8478" width="9.5703125" style="3" customWidth="1"/>
    <col min="8479" max="8479" width="6.28515625" style="3" customWidth="1"/>
    <col min="8480" max="8480" width="5.85546875" style="3" customWidth="1"/>
    <col min="8481" max="8482" width="4.42578125" style="3" customWidth="1"/>
    <col min="8483" max="8483" width="5" style="3" customWidth="1"/>
    <col min="8484" max="8484" width="5.85546875" style="3" customWidth="1"/>
    <col min="8485" max="8485" width="6.140625" style="3" customWidth="1"/>
    <col min="8486" max="8486" width="6.28515625" style="3" customWidth="1"/>
    <col min="8487" max="8487" width="4.85546875" style="3" customWidth="1"/>
    <col min="8488" max="8488" width="8.140625" style="3" customWidth="1"/>
    <col min="8489" max="8489" width="11.5703125" style="3" customWidth="1"/>
    <col min="8490" max="8490" width="13.7109375" style="3" customWidth="1"/>
    <col min="8491" max="8491" width="20.85546875" style="3" customWidth="1"/>
    <col min="8492" max="8704" width="11.42578125" style="3"/>
    <col min="8705" max="8705" width="13.140625" style="3" customWidth="1"/>
    <col min="8706" max="8706" width="4" style="3" customWidth="1"/>
    <col min="8707" max="8707" width="12.85546875" style="3" customWidth="1"/>
    <col min="8708" max="8708" width="14.7109375" style="3" customWidth="1"/>
    <col min="8709" max="8709" width="10" style="3" customWidth="1"/>
    <col min="8710" max="8710" width="6.28515625" style="3" customWidth="1"/>
    <col min="8711" max="8711" width="12.28515625" style="3" customWidth="1"/>
    <col min="8712" max="8712" width="8.5703125" style="3" customWidth="1"/>
    <col min="8713" max="8713" width="13.7109375" style="3" customWidth="1"/>
    <col min="8714" max="8714" width="11.5703125" style="3" customWidth="1"/>
    <col min="8715" max="8715" width="24.7109375" style="3" customWidth="1"/>
    <col min="8716" max="8716" width="17.42578125" style="3" customWidth="1"/>
    <col min="8717" max="8717" width="20.85546875" style="3" customWidth="1"/>
    <col min="8718" max="8718" width="26.85546875" style="3" customWidth="1"/>
    <col min="8719" max="8719" width="8" style="3" customWidth="1"/>
    <col min="8720" max="8720" width="25" style="3" customWidth="1"/>
    <col min="8721" max="8721" width="12.7109375" style="3" customWidth="1"/>
    <col min="8722" max="8722" width="16.42578125" style="3" customWidth="1"/>
    <col min="8723" max="8723" width="23.5703125" style="3" customWidth="1"/>
    <col min="8724" max="8724" width="33.7109375" style="3" customWidth="1"/>
    <col min="8725" max="8725" width="31.140625" style="3" customWidth="1"/>
    <col min="8726" max="8726" width="19.28515625" style="3" customWidth="1"/>
    <col min="8727" max="8727" width="11.7109375" style="3" customWidth="1"/>
    <col min="8728" max="8728" width="15.42578125" style="3" customWidth="1"/>
    <col min="8729" max="8729" width="5.5703125" style="3" customWidth="1"/>
    <col min="8730" max="8730" width="4.7109375" style="3" customWidth="1"/>
    <col min="8731" max="8732" width="7.28515625" style="3" customWidth="1"/>
    <col min="8733" max="8733" width="8.42578125" style="3" customWidth="1"/>
    <col min="8734" max="8734" width="9.5703125" style="3" customWidth="1"/>
    <col min="8735" max="8735" width="6.28515625" style="3" customWidth="1"/>
    <col min="8736" max="8736" width="5.85546875" style="3" customWidth="1"/>
    <col min="8737" max="8738" width="4.42578125" style="3" customWidth="1"/>
    <col min="8739" max="8739" width="5" style="3" customWidth="1"/>
    <col min="8740" max="8740" width="5.85546875" style="3" customWidth="1"/>
    <col min="8741" max="8741" width="6.140625" style="3" customWidth="1"/>
    <col min="8742" max="8742" width="6.28515625" style="3" customWidth="1"/>
    <col min="8743" max="8743" width="4.85546875" style="3" customWidth="1"/>
    <col min="8744" max="8744" width="8.140625" style="3" customWidth="1"/>
    <col min="8745" max="8745" width="11.5703125" style="3" customWidth="1"/>
    <col min="8746" max="8746" width="13.7109375" style="3" customWidth="1"/>
    <col min="8747" max="8747" width="20.85546875" style="3" customWidth="1"/>
    <col min="8748" max="8960" width="11.42578125" style="3"/>
    <col min="8961" max="8961" width="13.140625" style="3" customWidth="1"/>
    <col min="8962" max="8962" width="4" style="3" customWidth="1"/>
    <col min="8963" max="8963" width="12.85546875" style="3" customWidth="1"/>
    <col min="8964" max="8964" width="14.7109375" style="3" customWidth="1"/>
    <col min="8965" max="8965" width="10" style="3" customWidth="1"/>
    <col min="8966" max="8966" width="6.28515625" style="3" customWidth="1"/>
    <col min="8967" max="8967" width="12.28515625" style="3" customWidth="1"/>
    <col min="8968" max="8968" width="8.5703125" style="3" customWidth="1"/>
    <col min="8969" max="8969" width="13.7109375" style="3" customWidth="1"/>
    <col min="8970" max="8970" width="11.5703125" style="3" customWidth="1"/>
    <col min="8971" max="8971" width="24.7109375" style="3" customWidth="1"/>
    <col min="8972" max="8972" width="17.42578125" style="3" customWidth="1"/>
    <col min="8973" max="8973" width="20.85546875" style="3" customWidth="1"/>
    <col min="8974" max="8974" width="26.85546875" style="3" customWidth="1"/>
    <col min="8975" max="8975" width="8" style="3" customWidth="1"/>
    <col min="8976" max="8976" width="25" style="3" customWidth="1"/>
    <col min="8977" max="8977" width="12.7109375" style="3" customWidth="1"/>
    <col min="8978" max="8978" width="16.42578125" style="3" customWidth="1"/>
    <col min="8979" max="8979" width="23.5703125" style="3" customWidth="1"/>
    <col min="8980" max="8980" width="33.7109375" style="3" customWidth="1"/>
    <col min="8981" max="8981" width="31.140625" style="3" customWidth="1"/>
    <col min="8982" max="8982" width="19.28515625" style="3" customWidth="1"/>
    <col min="8983" max="8983" width="11.7109375" style="3" customWidth="1"/>
    <col min="8984" max="8984" width="15.42578125" style="3" customWidth="1"/>
    <col min="8985" max="8985" width="5.5703125" style="3" customWidth="1"/>
    <col min="8986" max="8986" width="4.7109375" style="3" customWidth="1"/>
    <col min="8987" max="8988" width="7.28515625" style="3" customWidth="1"/>
    <col min="8989" max="8989" width="8.42578125" style="3" customWidth="1"/>
    <col min="8990" max="8990" width="9.5703125" style="3" customWidth="1"/>
    <col min="8991" max="8991" width="6.28515625" style="3" customWidth="1"/>
    <col min="8992" max="8992" width="5.85546875" style="3" customWidth="1"/>
    <col min="8993" max="8994" width="4.42578125" style="3" customWidth="1"/>
    <col min="8995" max="8995" width="5" style="3" customWidth="1"/>
    <col min="8996" max="8996" width="5.85546875" style="3" customWidth="1"/>
    <col min="8997" max="8997" width="6.140625" style="3" customWidth="1"/>
    <col min="8998" max="8998" width="6.28515625" style="3" customWidth="1"/>
    <col min="8999" max="8999" width="4.85546875" style="3" customWidth="1"/>
    <col min="9000" max="9000" width="8.140625" style="3" customWidth="1"/>
    <col min="9001" max="9001" width="11.5703125" style="3" customWidth="1"/>
    <col min="9002" max="9002" width="13.7109375" style="3" customWidth="1"/>
    <col min="9003" max="9003" width="20.85546875" style="3" customWidth="1"/>
    <col min="9004" max="9216" width="11.42578125" style="3"/>
    <col min="9217" max="9217" width="13.140625" style="3" customWidth="1"/>
    <col min="9218" max="9218" width="4" style="3" customWidth="1"/>
    <col min="9219" max="9219" width="12.85546875" style="3" customWidth="1"/>
    <col min="9220" max="9220" width="14.7109375" style="3" customWidth="1"/>
    <col min="9221" max="9221" width="10" style="3" customWidth="1"/>
    <col min="9222" max="9222" width="6.28515625" style="3" customWidth="1"/>
    <col min="9223" max="9223" width="12.28515625" style="3" customWidth="1"/>
    <col min="9224" max="9224" width="8.5703125" style="3" customWidth="1"/>
    <col min="9225" max="9225" width="13.7109375" style="3" customWidth="1"/>
    <col min="9226" max="9226" width="11.5703125" style="3" customWidth="1"/>
    <col min="9227" max="9227" width="24.7109375" style="3" customWidth="1"/>
    <col min="9228" max="9228" width="17.42578125" style="3" customWidth="1"/>
    <col min="9229" max="9229" width="20.85546875" style="3" customWidth="1"/>
    <col min="9230" max="9230" width="26.85546875" style="3" customWidth="1"/>
    <col min="9231" max="9231" width="8" style="3" customWidth="1"/>
    <col min="9232" max="9232" width="25" style="3" customWidth="1"/>
    <col min="9233" max="9233" width="12.7109375" style="3" customWidth="1"/>
    <col min="9234" max="9234" width="16.42578125" style="3" customWidth="1"/>
    <col min="9235" max="9235" width="23.5703125" style="3" customWidth="1"/>
    <col min="9236" max="9236" width="33.7109375" style="3" customWidth="1"/>
    <col min="9237" max="9237" width="31.140625" style="3" customWidth="1"/>
    <col min="9238" max="9238" width="19.28515625" style="3" customWidth="1"/>
    <col min="9239" max="9239" width="11.7109375" style="3" customWidth="1"/>
    <col min="9240" max="9240" width="15.42578125" style="3" customWidth="1"/>
    <col min="9241" max="9241" width="5.5703125" style="3" customWidth="1"/>
    <col min="9242" max="9242" width="4.7109375" style="3" customWidth="1"/>
    <col min="9243" max="9244" width="7.28515625" style="3" customWidth="1"/>
    <col min="9245" max="9245" width="8.42578125" style="3" customWidth="1"/>
    <col min="9246" max="9246" width="9.5703125" style="3" customWidth="1"/>
    <col min="9247" max="9247" width="6.28515625" style="3" customWidth="1"/>
    <col min="9248" max="9248" width="5.85546875" style="3" customWidth="1"/>
    <col min="9249" max="9250" width="4.42578125" style="3" customWidth="1"/>
    <col min="9251" max="9251" width="5" style="3" customWidth="1"/>
    <col min="9252" max="9252" width="5.85546875" style="3" customWidth="1"/>
    <col min="9253" max="9253" width="6.140625" style="3" customWidth="1"/>
    <col min="9254" max="9254" width="6.28515625" style="3" customWidth="1"/>
    <col min="9255" max="9255" width="4.85546875" style="3" customWidth="1"/>
    <col min="9256" max="9256" width="8.140625" style="3" customWidth="1"/>
    <col min="9257" max="9257" width="11.5703125" style="3" customWidth="1"/>
    <col min="9258" max="9258" width="13.7109375" style="3" customWidth="1"/>
    <col min="9259" max="9259" width="20.85546875" style="3" customWidth="1"/>
    <col min="9260" max="9472" width="11.42578125" style="3"/>
    <col min="9473" max="9473" width="13.140625" style="3" customWidth="1"/>
    <col min="9474" max="9474" width="4" style="3" customWidth="1"/>
    <col min="9475" max="9475" width="12.85546875" style="3" customWidth="1"/>
    <col min="9476" max="9476" width="14.7109375" style="3" customWidth="1"/>
    <col min="9477" max="9477" width="10" style="3" customWidth="1"/>
    <col min="9478" max="9478" width="6.28515625" style="3" customWidth="1"/>
    <col min="9479" max="9479" width="12.28515625" style="3" customWidth="1"/>
    <col min="9480" max="9480" width="8.5703125" style="3" customWidth="1"/>
    <col min="9481" max="9481" width="13.7109375" style="3" customWidth="1"/>
    <col min="9482" max="9482" width="11.5703125" style="3" customWidth="1"/>
    <col min="9483" max="9483" width="24.7109375" style="3" customWidth="1"/>
    <col min="9484" max="9484" width="17.42578125" style="3" customWidth="1"/>
    <col min="9485" max="9485" width="20.85546875" style="3" customWidth="1"/>
    <col min="9486" max="9486" width="26.85546875" style="3" customWidth="1"/>
    <col min="9487" max="9487" width="8" style="3" customWidth="1"/>
    <col min="9488" max="9488" width="25" style="3" customWidth="1"/>
    <col min="9489" max="9489" width="12.7109375" style="3" customWidth="1"/>
    <col min="9490" max="9490" width="16.42578125" style="3" customWidth="1"/>
    <col min="9491" max="9491" width="23.5703125" style="3" customWidth="1"/>
    <col min="9492" max="9492" width="33.7109375" style="3" customWidth="1"/>
    <col min="9493" max="9493" width="31.140625" style="3" customWidth="1"/>
    <col min="9494" max="9494" width="19.28515625" style="3" customWidth="1"/>
    <col min="9495" max="9495" width="11.7109375" style="3" customWidth="1"/>
    <col min="9496" max="9496" width="15.42578125" style="3" customWidth="1"/>
    <col min="9497" max="9497" width="5.5703125" style="3" customWidth="1"/>
    <col min="9498" max="9498" width="4.7109375" style="3" customWidth="1"/>
    <col min="9499" max="9500" width="7.28515625" style="3" customWidth="1"/>
    <col min="9501" max="9501" width="8.42578125" style="3" customWidth="1"/>
    <col min="9502" max="9502" width="9.5703125" style="3" customWidth="1"/>
    <col min="9503" max="9503" width="6.28515625" style="3" customWidth="1"/>
    <col min="9504" max="9504" width="5.85546875" style="3" customWidth="1"/>
    <col min="9505" max="9506" width="4.42578125" style="3" customWidth="1"/>
    <col min="9507" max="9507" width="5" style="3" customWidth="1"/>
    <col min="9508" max="9508" width="5.85546875" style="3" customWidth="1"/>
    <col min="9509" max="9509" width="6.140625" style="3" customWidth="1"/>
    <col min="9510" max="9510" width="6.28515625" style="3" customWidth="1"/>
    <col min="9511" max="9511" width="4.85546875" style="3" customWidth="1"/>
    <col min="9512" max="9512" width="8.140625" style="3" customWidth="1"/>
    <col min="9513" max="9513" width="11.5703125" style="3" customWidth="1"/>
    <col min="9514" max="9514" width="13.7109375" style="3" customWidth="1"/>
    <col min="9515" max="9515" width="20.85546875" style="3" customWidth="1"/>
    <col min="9516" max="9728" width="11.42578125" style="3"/>
    <col min="9729" max="9729" width="13.140625" style="3" customWidth="1"/>
    <col min="9730" max="9730" width="4" style="3" customWidth="1"/>
    <col min="9731" max="9731" width="12.85546875" style="3" customWidth="1"/>
    <col min="9732" max="9732" width="14.7109375" style="3" customWidth="1"/>
    <col min="9733" max="9733" width="10" style="3" customWidth="1"/>
    <col min="9734" max="9734" width="6.28515625" style="3" customWidth="1"/>
    <col min="9735" max="9735" width="12.28515625" style="3" customWidth="1"/>
    <col min="9736" max="9736" width="8.5703125" style="3" customWidth="1"/>
    <col min="9737" max="9737" width="13.7109375" style="3" customWidth="1"/>
    <col min="9738" max="9738" width="11.5703125" style="3" customWidth="1"/>
    <col min="9739" max="9739" width="24.7109375" style="3" customWidth="1"/>
    <col min="9740" max="9740" width="17.42578125" style="3" customWidth="1"/>
    <col min="9741" max="9741" width="20.85546875" style="3" customWidth="1"/>
    <col min="9742" max="9742" width="26.85546875" style="3" customWidth="1"/>
    <col min="9743" max="9743" width="8" style="3" customWidth="1"/>
    <col min="9744" max="9744" width="25" style="3" customWidth="1"/>
    <col min="9745" max="9745" width="12.7109375" style="3" customWidth="1"/>
    <col min="9746" max="9746" width="16.42578125" style="3" customWidth="1"/>
    <col min="9747" max="9747" width="23.5703125" style="3" customWidth="1"/>
    <col min="9748" max="9748" width="33.7109375" style="3" customWidth="1"/>
    <col min="9749" max="9749" width="31.140625" style="3" customWidth="1"/>
    <col min="9750" max="9750" width="19.28515625" style="3" customWidth="1"/>
    <col min="9751" max="9751" width="11.7109375" style="3" customWidth="1"/>
    <col min="9752" max="9752" width="15.42578125" style="3" customWidth="1"/>
    <col min="9753" max="9753" width="5.5703125" style="3" customWidth="1"/>
    <col min="9754" max="9754" width="4.7109375" style="3" customWidth="1"/>
    <col min="9755" max="9756" width="7.28515625" style="3" customWidth="1"/>
    <col min="9757" max="9757" width="8.42578125" style="3" customWidth="1"/>
    <col min="9758" max="9758" width="9.5703125" style="3" customWidth="1"/>
    <col min="9759" max="9759" width="6.28515625" style="3" customWidth="1"/>
    <col min="9760" max="9760" width="5.85546875" style="3" customWidth="1"/>
    <col min="9761" max="9762" width="4.42578125" style="3" customWidth="1"/>
    <col min="9763" max="9763" width="5" style="3" customWidth="1"/>
    <col min="9764" max="9764" width="5.85546875" style="3" customWidth="1"/>
    <col min="9765" max="9765" width="6.140625" style="3" customWidth="1"/>
    <col min="9766" max="9766" width="6.28515625" style="3" customWidth="1"/>
    <col min="9767" max="9767" width="4.85546875" style="3" customWidth="1"/>
    <col min="9768" max="9768" width="8.140625" style="3" customWidth="1"/>
    <col min="9769" max="9769" width="11.5703125" style="3" customWidth="1"/>
    <col min="9770" max="9770" width="13.7109375" style="3" customWidth="1"/>
    <col min="9771" max="9771" width="20.85546875" style="3" customWidth="1"/>
    <col min="9772" max="9984" width="11.42578125" style="3"/>
    <col min="9985" max="9985" width="13.140625" style="3" customWidth="1"/>
    <col min="9986" max="9986" width="4" style="3" customWidth="1"/>
    <col min="9987" max="9987" width="12.85546875" style="3" customWidth="1"/>
    <col min="9988" max="9988" width="14.7109375" style="3" customWidth="1"/>
    <col min="9989" max="9989" width="10" style="3" customWidth="1"/>
    <col min="9990" max="9990" width="6.28515625" style="3" customWidth="1"/>
    <col min="9991" max="9991" width="12.28515625" style="3" customWidth="1"/>
    <col min="9992" max="9992" width="8.5703125" style="3" customWidth="1"/>
    <col min="9993" max="9993" width="13.7109375" style="3" customWidth="1"/>
    <col min="9994" max="9994" width="11.5703125" style="3" customWidth="1"/>
    <col min="9995" max="9995" width="24.7109375" style="3" customWidth="1"/>
    <col min="9996" max="9996" width="17.42578125" style="3" customWidth="1"/>
    <col min="9997" max="9997" width="20.85546875" style="3" customWidth="1"/>
    <col min="9998" max="9998" width="26.85546875" style="3" customWidth="1"/>
    <col min="9999" max="9999" width="8" style="3" customWidth="1"/>
    <col min="10000" max="10000" width="25" style="3" customWidth="1"/>
    <col min="10001" max="10001" width="12.7109375" style="3" customWidth="1"/>
    <col min="10002" max="10002" width="16.42578125" style="3" customWidth="1"/>
    <col min="10003" max="10003" width="23.5703125" style="3" customWidth="1"/>
    <col min="10004" max="10004" width="33.7109375" style="3" customWidth="1"/>
    <col min="10005" max="10005" width="31.140625" style="3" customWidth="1"/>
    <col min="10006" max="10006" width="19.28515625" style="3" customWidth="1"/>
    <col min="10007" max="10007" width="11.7109375" style="3" customWidth="1"/>
    <col min="10008" max="10008" width="15.42578125" style="3" customWidth="1"/>
    <col min="10009" max="10009" width="5.5703125" style="3" customWidth="1"/>
    <col min="10010" max="10010" width="4.7109375" style="3" customWidth="1"/>
    <col min="10011" max="10012" width="7.28515625" style="3" customWidth="1"/>
    <col min="10013" max="10013" width="8.42578125" style="3" customWidth="1"/>
    <col min="10014" max="10014" width="9.5703125" style="3" customWidth="1"/>
    <col min="10015" max="10015" width="6.28515625" style="3" customWidth="1"/>
    <col min="10016" max="10016" width="5.85546875" style="3" customWidth="1"/>
    <col min="10017" max="10018" width="4.42578125" style="3" customWidth="1"/>
    <col min="10019" max="10019" width="5" style="3" customWidth="1"/>
    <col min="10020" max="10020" width="5.85546875" style="3" customWidth="1"/>
    <col min="10021" max="10021" width="6.140625" style="3" customWidth="1"/>
    <col min="10022" max="10022" width="6.28515625" style="3" customWidth="1"/>
    <col min="10023" max="10023" width="4.85546875" style="3" customWidth="1"/>
    <col min="10024" max="10024" width="8.140625" style="3" customWidth="1"/>
    <col min="10025" max="10025" width="11.5703125" style="3" customWidth="1"/>
    <col min="10026" max="10026" width="13.7109375" style="3" customWidth="1"/>
    <col min="10027" max="10027" width="20.85546875" style="3" customWidth="1"/>
    <col min="10028" max="10240" width="11.42578125" style="3"/>
    <col min="10241" max="10241" width="13.140625" style="3" customWidth="1"/>
    <col min="10242" max="10242" width="4" style="3" customWidth="1"/>
    <col min="10243" max="10243" width="12.85546875" style="3" customWidth="1"/>
    <col min="10244" max="10244" width="14.7109375" style="3" customWidth="1"/>
    <col min="10245" max="10245" width="10" style="3" customWidth="1"/>
    <col min="10246" max="10246" width="6.28515625" style="3" customWidth="1"/>
    <col min="10247" max="10247" width="12.28515625" style="3" customWidth="1"/>
    <col min="10248" max="10248" width="8.5703125" style="3" customWidth="1"/>
    <col min="10249" max="10249" width="13.7109375" style="3" customWidth="1"/>
    <col min="10250" max="10250" width="11.5703125" style="3" customWidth="1"/>
    <col min="10251" max="10251" width="24.7109375" style="3" customWidth="1"/>
    <col min="10252" max="10252" width="17.42578125" style="3" customWidth="1"/>
    <col min="10253" max="10253" width="20.85546875" style="3" customWidth="1"/>
    <col min="10254" max="10254" width="26.85546875" style="3" customWidth="1"/>
    <col min="10255" max="10255" width="8" style="3" customWidth="1"/>
    <col min="10256" max="10256" width="25" style="3" customWidth="1"/>
    <col min="10257" max="10257" width="12.7109375" style="3" customWidth="1"/>
    <col min="10258" max="10258" width="16.42578125" style="3" customWidth="1"/>
    <col min="10259" max="10259" width="23.5703125" style="3" customWidth="1"/>
    <col min="10260" max="10260" width="33.7109375" style="3" customWidth="1"/>
    <col min="10261" max="10261" width="31.140625" style="3" customWidth="1"/>
    <col min="10262" max="10262" width="19.28515625" style="3" customWidth="1"/>
    <col min="10263" max="10263" width="11.7109375" style="3" customWidth="1"/>
    <col min="10264" max="10264" width="15.42578125" style="3" customWidth="1"/>
    <col min="10265" max="10265" width="5.5703125" style="3" customWidth="1"/>
    <col min="10266" max="10266" width="4.7109375" style="3" customWidth="1"/>
    <col min="10267" max="10268" width="7.28515625" style="3" customWidth="1"/>
    <col min="10269" max="10269" width="8.42578125" style="3" customWidth="1"/>
    <col min="10270" max="10270" width="9.5703125" style="3" customWidth="1"/>
    <col min="10271" max="10271" width="6.28515625" style="3" customWidth="1"/>
    <col min="10272" max="10272" width="5.85546875" style="3" customWidth="1"/>
    <col min="10273" max="10274" width="4.42578125" style="3" customWidth="1"/>
    <col min="10275" max="10275" width="5" style="3" customWidth="1"/>
    <col min="10276" max="10276" width="5.85546875" style="3" customWidth="1"/>
    <col min="10277" max="10277" width="6.140625" style="3" customWidth="1"/>
    <col min="10278" max="10278" width="6.28515625" style="3" customWidth="1"/>
    <col min="10279" max="10279" width="4.85546875" style="3" customWidth="1"/>
    <col min="10280" max="10280" width="8.140625" style="3" customWidth="1"/>
    <col min="10281" max="10281" width="11.5703125" style="3" customWidth="1"/>
    <col min="10282" max="10282" width="13.7109375" style="3" customWidth="1"/>
    <col min="10283" max="10283" width="20.85546875" style="3" customWidth="1"/>
    <col min="10284" max="10496" width="11.42578125" style="3"/>
    <col min="10497" max="10497" width="13.140625" style="3" customWidth="1"/>
    <col min="10498" max="10498" width="4" style="3" customWidth="1"/>
    <col min="10499" max="10499" width="12.85546875" style="3" customWidth="1"/>
    <col min="10500" max="10500" width="14.7109375" style="3" customWidth="1"/>
    <col min="10501" max="10501" width="10" style="3" customWidth="1"/>
    <col min="10502" max="10502" width="6.28515625" style="3" customWidth="1"/>
    <col min="10503" max="10503" width="12.28515625" style="3" customWidth="1"/>
    <col min="10504" max="10504" width="8.5703125" style="3" customWidth="1"/>
    <col min="10505" max="10505" width="13.7109375" style="3" customWidth="1"/>
    <col min="10506" max="10506" width="11.5703125" style="3" customWidth="1"/>
    <col min="10507" max="10507" width="24.7109375" style="3" customWidth="1"/>
    <col min="10508" max="10508" width="17.42578125" style="3" customWidth="1"/>
    <col min="10509" max="10509" width="20.85546875" style="3" customWidth="1"/>
    <col min="10510" max="10510" width="26.85546875" style="3" customWidth="1"/>
    <col min="10511" max="10511" width="8" style="3" customWidth="1"/>
    <col min="10512" max="10512" width="25" style="3" customWidth="1"/>
    <col min="10513" max="10513" width="12.7109375" style="3" customWidth="1"/>
    <col min="10514" max="10514" width="16.42578125" style="3" customWidth="1"/>
    <col min="10515" max="10515" width="23.5703125" style="3" customWidth="1"/>
    <col min="10516" max="10516" width="33.7109375" style="3" customWidth="1"/>
    <col min="10517" max="10517" width="31.140625" style="3" customWidth="1"/>
    <col min="10518" max="10518" width="19.28515625" style="3" customWidth="1"/>
    <col min="10519" max="10519" width="11.7109375" style="3" customWidth="1"/>
    <col min="10520" max="10520" width="15.42578125" style="3" customWidth="1"/>
    <col min="10521" max="10521" width="5.5703125" style="3" customWidth="1"/>
    <col min="10522" max="10522" width="4.7109375" style="3" customWidth="1"/>
    <col min="10523" max="10524" width="7.28515625" style="3" customWidth="1"/>
    <col min="10525" max="10525" width="8.42578125" style="3" customWidth="1"/>
    <col min="10526" max="10526" width="9.5703125" style="3" customWidth="1"/>
    <col min="10527" max="10527" width="6.28515625" style="3" customWidth="1"/>
    <col min="10528" max="10528" width="5.85546875" style="3" customWidth="1"/>
    <col min="10529" max="10530" width="4.42578125" style="3" customWidth="1"/>
    <col min="10531" max="10531" width="5" style="3" customWidth="1"/>
    <col min="10532" max="10532" width="5.85546875" style="3" customWidth="1"/>
    <col min="10533" max="10533" width="6.140625" style="3" customWidth="1"/>
    <col min="10534" max="10534" width="6.28515625" style="3" customWidth="1"/>
    <col min="10535" max="10535" width="4.85546875" style="3" customWidth="1"/>
    <col min="10536" max="10536" width="8.140625" style="3" customWidth="1"/>
    <col min="10537" max="10537" width="11.5703125" style="3" customWidth="1"/>
    <col min="10538" max="10538" width="13.7109375" style="3" customWidth="1"/>
    <col min="10539" max="10539" width="20.85546875" style="3" customWidth="1"/>
    <col min="10540" max="10752" width="11.42578125" style="3"/>
    <col min="10753" max="10753" width="13.140625" style="3" customWidth="1"/>
    <col min="10754" max="10754" width="4" style="3" customWidth="1"/>
    <col min="10755" max="10755" width="12.85546875" style="3" customWidth="1"/>
    <col min="10756" max="10756" width="14.7109375" style="3" customWidth="1"/>
    <col min="10757" max="10757" width="10" style="3" customWidth="1"/>
    <col min="10758" max="10758" width="6.28515625" style="3" customWidth="1"/>
    <col min="10759" max="10759" width="12.28515625" style="3" customWidth="1"/>
    <col min="10760" max="10760" width="8.5703125" style="3" customWidth="1"/>
    <col min="10761" max="10761" width="13.7109375" style="3" customWidth="1"/>
    <col min="10762" max="10762" width="11.5703125" style="3" customWidth="1"/>
    <col min="10763" max="10763" width="24.7109375" style="3" customWidth="1"/>
    <col min="10764" max="10764" width="17.42578125" style="3" customWidth="1"/>
    <col min="10765" max="10765" width="20.85546875" style="3" customWidth="1"/>
    <col min="10766" max="10766" width="26.85546875" style="3" customWidth="1"/>
    <col min="10767" max="10767" width="8" style="3" customWidth="1"/>
    <col min="10768" max="10768" width="25" style="3" customWidth="1"/>
    <col min="10769" max="10769" width="12.7109375" style="3" customWidth="1"/>
    <col min="10770" max="10770" width="16.42578125" style="3" customWidth="1"/>
    <col min="10771" max="10771" width="23.5703125" style="3" customWidth="1"/>
    <col min="10772" max="10772" width="33.7109375" style="3" customWidth="1"/>
    <col min="10773" max="10773" width="31.140625" style="3" customWidth="1"/>
    <col min="10774" max="10774" width="19.28515625" style="3" customWidth="1"/>
    <col min="10775" max="10775" width="11.7109375" style="3" customWidth="1"/>
    <col min="10776" max="10776" width="15.42578125" style="3" customWidth="1"/>
    <col min="10777" max="10777" width="5.5703125" style="3" customWidth="1"/>
    <col min="10778" max="10778" width="4.7109375" style="3" customWidth="1"/>
    <col min="10779" max="10780" width="7.28515625" style="3" customWidth="1"/>
    <col min="10781" max="10781" width="8.42578125" style="3" customWidth="1"/>
    <col min="10782" max="10782" width="9.5703125" style="3" customWidth="1"/>
    <col min="10783" max="10783" width="6.28515625" style="3" customWidth="1"/>
    <col min="10784" max="10784" width="5.85546875" style="3" customWidth="1"/>
    <col min="10785" max="10786" width="4.42578125" style="3" customWidth="1"/>
    <col min="10787" max="10787" width="5" style="3" customWidth="1"/>
    <col min="10788" max="10788" width="5.85546875" style="3" customWidth="1"/>
    <col min="10789" max="10789" width="6.140625" style="3" customWidth="1"/>
    <col min="10790" max="10790" width="6.28515625" style="3" customWidth="1"/>
    <col min="10791" max="10791" width="4.85546875" style="3" customWidth="1"/>
    <col min="10792" max="10792" width="8.140625" style="3" customWidth="1"/>
    <col min="10793" max="10793" width="11.5703125" style="3" customWidth="1"/>
    <col min="10794" max="10794" width="13.7109375" style="3" customWidth="1"/>
    <col min="10795" max="10795" width="20.85546875" style="3" customWidth="1"/>
    <col min="10796" max="11008" width="11.42578125" style="3"/>
    <col min="11009" max="11009" width="13.140625" style="3" customWidth="1"/>
    <col min="11010" max="11010" width="4" style="3" customWidth="1"/>
    <col min="11011" max="11011" width="12.85546875" style="3" customWidth="1"/>
    <col min="11012" max="11012" width="14.7109375" style="3" customWidth="1"/>
    <col min="11013" max="11013" width="10" style="3" customWidth="1"/>
    <col min="11014" max="11014" width="6.28515625" style="3" customWidth="1"/>
    <col min="11015" max="11015" width="12.28515625" style="3" customWidth="1"/>
    <col min="11016" max="11016" width="8.5703125" style="3" customWidth="1"/>
    <col min="11017" max="11017" width="13.7109375" style="3" customWidth="1"/>
    <col min="11018" max="11018" width="11.5703125" style="3" customWidth="1"/>
    <col min="11019" max="11019" width="24.7109375" style="3" customWidth="1"/>
    <col min="11020" max="11020" width="17.42578125" style="3" customWidth="1"/>
    <col min="11021" max="11021" width="20.85546875" style="3" customWidth="1"/>
    <col min="11022" max="11022" width="26.85546875" style="3" customWidth="1"/>
    <col min="11023" max="11023" width="8" style="3" customWidth="1"/>
    <col min="11024" max="11024" width="25" style="3" customWidth="1"/>
    <col min="11025" max="11025" width="12.7109375" style="3" customWidth="1"/>
    <col min="11026" max="11026" width="16.42578125" style="3" customWidth="1"/>
    <col min="11027" max="11027" width="23.5703125" style="3" customWidth="1"/>
    <col min="11028" max="11028" width="33.7109375" style="3" customWidth="1"/>
    <col min="11029" max="11029" width="31.140625" style="3" customWidth="1"/>
    <col min="11030" max="11030" width="19.28515625" style="3" customWidth="1"/>
    <col min="11031" max="11031" width="11.7109375" style="3" customWidth="1"/>
    <col min="11032" max="11032" width="15.42578125" style="3" customWidth="1"/>
    <col min="11033" max="11033" width="5.5703125" style="3" customWidth="1"/>
    <col min="11034" max="11034" width="4.7109375" style="3" customWidth="1"/>
    <col min="11035" max="11036" width="7.28515625" style="3" customWidth="1"/>
    <col min="11037" max="11037" width="8.42578125" style="3" customWidth="1"/>
    <col min="11038" max="11038" width="9.5703125" style="3" customWidth="1"/>
    <col min="11039" max="11039" width="6.28515625" style="3" customWidth="1"/>
    <col min="11040" max="11040" width="5.85546875" style="3" customWidth="1"/>
    <col min="11041" max="11042" width="4.42578125" style="3" customWidth="1"/>
    <col min="11043" max="11043" width="5" style="3" customWidth="1"/>
    <col min="11044" max="11044" width="5.85546875" style="3" customWidth="1"/>
    <col min="11045" max="11045" width="6.140625" style="3" customWidth="1"/>
    <col min="11046" max="11046" width="6.28515625" style="3" customWidth="1"/>
    <col min="11047" max="11047" width="4.85546875" style="3" customWidth="1"/>
    <col min="11048" max="11048" width="8.140625" style="3" customWidth="1"/>
    <col min="11049" max="11049" width="11.5703125" style="3" customWidth="1"/>
    <col min="11050" max="11050" width="13.7109375" style="3" customWidth="1"/>
    <col min="11051" max="11051" width="20.85546875" style="3" customWidth="1"/>
    <col min="11052" max="11264" width="11.42578125" style="3"/>
    <col min="11265" max="11265" width="13.140625" style="3" customWidth="1"/>
    <col min="11266" max="11266" width="4" style="3" customWidth="1"/>
    <col min="11267" max="11267" width="12.85546875" style="3" customWidth="1"/>
    <col min="11268" max="11268" width="14.7109375" style="3" customWidth="1"/>
    <col min="11269" max="11269" width="10" style="3" customWidth="1"/>
    <col min="11270" max="11270" width="6.28515625" style="3" customWidth="1"/>
    <col min="11271" max="11271" width="12.28515625" style="3" customWidth="1"/>
    <col min="11272" max="11272" width="8.5703125" style="3" customWidth="1"/>
    <col min="11273" max="11273" width="13.7109375" style="3" customWidth="1"/>
    <col min="11274" max="11274" width="11.5703125" style="3" customWidth="1"/>
    <col min="11275" max="11275" width="24.7109375" style="3" customWidth="1"/>
    <col min="11276" max="11276" width="17.42578125" style="3" customWidth="1"/>
    <col min="11277" max="11277" width="20.85546875" style="3" customWidth="1"/>
    <col min="11278" max="11278" width="26.85546875" style="3" customWidth="1"/>
    <col min="11279" max="11279" width="8" style="3" customWidth="1"/>
    <col min="11280" max="11280" width="25" style="3" customWidth="1"/>
    <col min="11281" max="11281" width="12.7109375" style="3" customWidth="1"/>
    <col min="11282" max="11282" width="16.42578125" style="3" customWidth="1"/>
    <col min="11283" max="11283" width="23.5703125" style="3" customWidth="1"/>
    <col min="11284" max="11284" width="33.7109375" style="3" customWidth="1"/>
    <col min="11285" max="11285" width="31.140625" style="3" customWidth="1"/>
    <col min="11286" max="11286" width="19.28515625" style="3" customWidth="1"/>
    <col min="11287" max="11287" width="11.7109375" style="3" customWidth="1"/>
    <col min="11288" max="11288" width="15.42578125" style="3" customWidth="1"/>
    <col min="11289" max="11289" width="5.5703125" style="3" customWidth="1"/>
    <col min="11290" max="11290" width="4.7109375" style="3" customWidth="1"/>
    <col min="11291" max="11292" width="7.28515625" style="3" customWidth="1"/>
    <col min="11293" max="11293" width="8.42578125" style="3" customWidth="1"/>
    <col min="11294" max="11294" width="9.5703125" style="3" customWidth="1"/>
    <col min="11295" max="11295" width="6.28515625" style="3" customWidth="1"/>
    <col min="11296" max="11296" width="5.85546875" style="3" customWidth="1"/>
    <col min="11297" max="11298" width="4.42578125" style="3" customWidth="1"/>
    <col min="11299" max="11299" width="5" style="3" customWidth="1"/>
    <col min="11300" max="11300" width="5.85546875" style="3" customWidth="1"/>
    <col min="11301" max="11301" width="6.140625" style="3" customWidth="1"/>
    <col min="11302" max="11302" width="6.28515625" style="3" customWidth="1"/>
    <col min="11303" max="11303" width="4.85546875" style="3" customWidth="1"/>
    <col min="11304" max="11304" width="8.140625" style="3" customWidth="1"/>
    <col min="11305" max="11305" width="11.5703125" style="3" customWidth="1"/>
    <col min="11306" max="11306" width="13.7109375" style="3" customWidth="1"/>
    <col min="11307" max="11307" width="20.85546875" style="3" customWidth="1"/>
    <col min="11308" max="11520" width="11.42578125" style="3"/>
    <col min="11521" max="11521" width="13.140625" style="3" customWidth="1"/>
    <col min="11522" max="11522" width="4" style="3" customWidth="1"/>
    <col min="11523" max="11523" width="12.85546875" style="3" customWidth="1"/>
    <col min="11524" max="11524" width="14.7109375" style="3" customWidth="1"/>
    <col min="11525" max="11525" width="10" style="3" customWidth="1"/>
    <col min="11526" max="11526" width="6.28515625" style="3" customWidth="1"/>
    <col min="11527" max="11527" width="12.28515625" style="3" customWidth="1"/>
    <col min="11528" max="11528" width="8.5703125" style="3" customWidth="1"/>
    <col min="11529" max="11529" width="13.7109375" style="3" customWidth="1"/>
    <col min="11530" max="11530" width="11.5703125" style="3" customWidth="1"/>
    <col min="11531" max="11531" width="24.7109375" style="3" customWidth="1"/>
    <col min="11532" max="11532" width="17.42578125" style="3" customWidth="1"/>
    <col min="11533" max="11533" width="20.85546875" style="3" customWidth="1"/>
    <col min="11534" max="11534" width="26.85546875" style="3" customWidth="1"/>
    <col min="11535" max="11535" width="8" style="3" customWidth="1"/>
    <col min="11536" max="11536" width="25" style="3" customWidth="1"/>
    <col min="11537" max="11537" width="12.7109375" style="3" customWidth="1"/>
    <col min="11538" max="11538" width="16.42578125" style="3" customWidth="1"/>
    <col min="11539" max="11539" width="23.5703125" style="3" customWidth="1"/>
    <col min="11540" max="11540" width="33.7109375" style="3" customWidth="1"/>
    <col min="11541" max="11541" width="31.140625" style="3" customWidth="1"/>
    <col min="11542" max="11542" width="19.28515625" style="3" customWidth="1"/>
    <col min="11543" max="11543" width="11.7109375" style="3" customWidth="1"/>
    <col min="11544" max="11544" width="15.42578125" style="3" customWidth="1"/>
    <col min="11545" max="11545" width="5.5703125" style="3" customWidth="1"/>
    <col min="11546" max="11546" width="4.7109375" style="3" customWidth="1"/>
    <col min="11547" max="11548" width="7.28515625" style="3" customWidth="1"/>
    <col min="11549" max="11549" width="8.42578125" style="3" customWidth="1"/>
    <col min="11550" max="11550" width="9.5703125" style="3" customWidth="1"/>
    <col min="11551" max="11551" width="6.28515625" style="3" customWidth="1"/>
    <col min="11552" max="11552" width="5.85546875" style="3" customWidth="1"/>
    <col min="11553" max="11554" width="4.42578125" style="3" customWidth="1"/>
    <col min="11555" max="11555" width="5" style="3" customWidth="1"/>
    <col min="11556" max="11556" width="5.85546875" style="3" customWidth="1"/>
    <col min="11557" max="11557" width="6.140625" style="3" customWidth="1"/>
    <col min="11558" max="11558" width="6.28515625" style="3" customWidth="1"/>
    <col min="11559" max="11559" width="4.85546875" style="3" customWidth="1"/>
    <col min="11560" max="11560" width="8.140625" style="3" customWidth="1"/>
    <col min="11561" max="11561" width="11.5703125" style="3" customWidth="1"/>
    <col min="11562" max="11562" width="13.7109375" style="3" customWidth="1"/>
    <col min="11563" max="11563" width="20.85546875" style="3" customWidth="1"/>
    <col min="11564" max="11776" width="11.42578125" style="3"/>
    <col min="11777" max="11777" width="13.140625" style="3" customWidth="1"/>
    <col min="11778" max="11778" width="4" style="3" customWidth="1"/>
    <col min="11779" max="11779" width="12.85546875" style="3" customWidth="1"/>
    <col min="11780" max="11780" width="14.7109375" style="3" customWidth="1"/>
    <col min="11781" max="11781" width="10" style="3" customWidth="1"/>
    <col min="11782" max="11782" width="6.28515625" style="3" customWidth="1"/>
    <col min="11783" max="11783" width="12.28515625" style="3" customWidth="1"/>
    <col min="11784" max="11784" width="8.5703125" style="3" customWidth="1"/>
    <col min="11785" max="11785" width="13.7109375" style="3" customWidth="1"/>
    <col min="11786" max="11786" width="11.5703125" style="3" customWidth="1"/>
    <col min="11787" max="11787" width="24.7109375" style="3" customWidth="1"/>
    <col min="11788" max="11788" width="17.42578125" style="3" customWidth="1"/>
    <col min="11789" max="11789" width="20.85546875" style="3" customWidth="1"/>
    <col min="11790" max="11790" width="26.85546875" style="3" customWidth="1"/>
    <col min="11791" max="11791" width="8" style="3" customWidth="1"/>
    <col min="11792" max="11792" width="25" style="3" customWidth="1"/>
    <col min="11793" max="11793" width="12.7109375" style="3" customWidth="1"/>
    <col min="11794" max="11794" width="16.42578125" style="3" customWidth="1"/>
    <col min="11795" max="11795" width="23.5703125" style="3" customWidth="1"/>
    <col min="11796" max="11796" width="33.7109375" style="3" customWidth="1"/>
    <col min="11797" max="11797" width="31.140625" style="3" customWidth="1"/>
    <col min="11798" max="11798" width="19.28515625" style="3" customWidth="1"/>
    <col min="11799" max="11799" width="11.7109375" style="3" customWidth="1"/>
    <col min="11800" max="11800" width="15.42578125" style="3" customWidth="1"/>
    <col min="11801" max="11801" width="5.5703125" style="3" customWidth="1"/>
    <col min="11802" max="11802" width="4.7109375" style="3" customWidth="1"/>
    <col min="11803" max="11804" width="7.28515625" style="3" customWidth="1"/>
    <col min="11805" max="11805" width="8.42578125" style="3" customWidth="1"/>
    <col min="11806" max="11806" width="9.5703125" style="3" customWidth="1"/>
    <col min="11807" max="11807" width="6.28515625" style="3" customWidth="1"/>
    <col min="11808" max="11808" width="5.85546875" style="3" customWidth="1"/>
    <col min="11809" max="11810" width="4.42578125" style="3" customWidth="1"/>
    <col min="11811" max="11811" width="5" style="3" customWidth="1"/>
    <col min="11812" max="11812" width="5.85546875" style="3" customWidth="1"/>
    <col min="11813" max="11813" width="6.140625" style="3" customWidth="1"/>
    <col min="11814" max="11814" width="6.28515625" style="3" customWidth="1"/>
    <col min="11815" max="11815" width="4.85546875" style="3" customWidth="1"/>
    <col min="11816" max="11816" width="8.140625" style="3" customWidth="1"/>
    <col min="11817" max="11817" width="11.5703125" style="3" customWidth="1"/>
    <col min="11818" max="11818" width="13.7109375" style="3" customWidth="1"/>
    <col min="11819" max="11819" width="20.85546875" style="3" customWidth="1"/>
    <col min="11820" max="12032" width="11.42578125" style="3"/>
    <col min="12033" max="12033" width="13.140625" style="3" customWidth="1"/>
    <col min="12034" max="12034" width="4" style="3" customWidth="1"/>
    <col min="12035" max="12035" width="12.85546875" style="3" customWidth="1"/>
    <col min="12036" max="12036" width="14.7109375" style="3" customWidth="1"/>
    <col min="12037" max="12037" width="10" style="3" customWidth="1"/>
    <col min="12038" max="12038" width="6.28515625" style="3" customWidth="1"/>
    <col min="12039" max="12039" width="12.28515625" style="3" customWidth="1"/>
    <col min="12040" max="12040" width="8.5703125" style="3" customWidth="1"/>
    <col min="12041" max="12041" width="13.7109375" style="3" customWidth="1"/>
    <col min="12042" max="12042" width="11.5703125" style="3" customWidth="1"/>
    <col min="12043" max="12043" width="24.7109375" style="3" customWidth="1"/>
    <col min="12044" max="12044" width="17.42578125" style="3" customWidth="1"/>
    <col min="12045" max="12045" width="20.85546875" style="3" customWidth="1"/>
    <col min="12046" max="12046" width="26.85546875" style="3" customWidth="1"/>
    <col min="12047" max="12047" width="8" style="3" customWidth="1"/>
    <col min="12048" max="12048" width="25" style="3" customWidth="1"/>
    <col min="12049" max="12049" width="12.7109375" style="3" customWidth="1"/>
    <col min="12050" max="12050" width="16.42578125" style="3" customWidth="1"/>
    <col min="12051" max="12051" width="23.5703125" style="3" customWidth="1"/>
    <col min="12052" max="12052" width="33.7109375" style="3" customWidth="1"/>
    <col min="12053" max="12053" width="31.140625" style="3" customWidth="1"/>
    <col min="12054" max="12054" width="19.28515625" style="3" customWidth="1"/>
    <col min="12055" max="12055" width="11.7109375" style="3" customWidth="1"/>
    <col min="12056" max="12056" width="15.42578125" style="3" customWidth="1"/>
    <col min="12057" max="12057" width="5.5703125" style="3" customWidth="1"/>
    <col min="12058" max="12058" width="4.7109375" style="3" customWidth="1"/>
    <col min="12059" max="12060" width="7.28515625" style="3" customWidth="1"/>
    <col min="12061" max="12061" width="8.42578125" style="3" customWidth="1"/>
    <col min="12062" max="12062" width="9.5703125" style="3" customWidth="1"/>
    <col min="12063" max="12063" width="6.28515625" style="3" customWidth="1"/>
    <col min="12064" max="12064" width="5.85546875" style="3" customWidth="1"/>
    <col min="12065" max="12066" width="4.42578125" style="3" customWidth="1"/>
    <col min="12067" max="12067" width="5" style="3" customWidth="1"/>
    <col min="12068" max="12068" width="5.85546875" style="3" customWidth="1"/>
    <col min="12069" max="12069" width="6.140625" style="3" customWidth="1"/>
    <col min="12070" max="12070" width="6.28515625" style="3" customWidth="1"/>
    <col min="12071" max="12071" width="4.85546875" style="3" customWidth="1"/>
    <col min="12072" max="12072" width="8.140625" style="3" customWidth="1"/>
    <col min="12073" max="12073" width="11.5703125" style="3" customWidth="1"/>
    <col min="12074" max="12074" width="13.7109375" style="3" customWidth="1"/>
    <col min="12075" max="12075" width="20.85546875" style="3" customWidth="1"/>
    <col min="12076" max="12288" width="11.42578125" style="3"/>
    <col min="12289" max="12289" width="13.140625" style="3" customWidth="1"/>
    <col min="12290" max="12290" width="4" style="3" customWidth="1"/>
    <col min="12291" max="12291" width="12.85546875" style="3" customWidth="1"/>
    <col min="12292" max="12292" width="14.7109375" style="3" customWidth="1"/>
    <col min="12293" max="12293" width="10" style="3" customWidth="1"/>
    <col min="12294" max="12294" width="6.28515625" style="3" customWidth="1"/>
    <col min="12295" max="12295" width="12.28515625" style="3" customWidth="1"/>
    <col min="12296" max="12296" width="8.5703125" style="3" customWidth="1"/>
    <col min="12297" max="12297" width="13.7109375" style="3" customWidth="1"/>
    <col min="12298" max="12298" width="11.5703125" style="3" customWidth="1"/>
    <col min="12299" max="12299" width="24.7109375" style="3" customWidth="1"/>
    <col min="12300" max="12300" width="17.42578125" style="3" customWidth="1"/>
    <col min="12301" max="12301" width="20.85546875" style="3" customWidth="1"/>
    <col min="12302" max="12302" width="26.85546875" style="3" customWidth="1"/>
    <col min="12303" max="12303" width="8" style="3" customWidth="1"/>
    <col min="12304" max="12304" width="25" style="3" customWidth="1"/>
    <col min="12305" max="12305" width="12.7109375" style="3" customWidth="1"/>
    <col min="12306" max="12306" width="16.42578125" style="3" customWidth="1"/>
    <col min="12307" max="12307" width="23.5703125" style="3" customWidth="1"/>
    <col min="12308" max="12308" width="33.7109375" style="3" customWidth="1"/>
    <col min="12309" max="12309" width="31.140625" style="3" customWidth="1"/>
    <col min="12310" max="12310" width="19.28515625" style="3" customWidth="1"/>
    <col min="12311" max="12311" width="11.7109375" style="3" customWidth="1"/>
    <col min="12312" max="12312" width="15.42578125" style="3" customWidth="1"/>
    <col min="12313" max="12313" width="5.5703125" style="3" customWidth="1"/>
    <col min="12314" max="12314" width="4.7109375" style="3" customWidth="1"/>
    <col min="12315" max="12316" width="7.28515625" style="3" customWidth="1"/>
    <col min="12317" max="12317" width="8.42578125" style="3" customWidth="1"/>
    <col min="12318" max="12318" width="9.5703125" style="3" customWidth="1"/>
    <col min="12319" max="12319" width="6.28515625" style="3" customWidth="1"/>
    <col min="12320" max="12320" width="5.85546875" style="3" customWidth="1"/>
    <col min="12321" max="12322" width="4.42578125" style="3" customWidth="1"/>
    <col min="12323" max="12323" width="5" style="3" customWidth="1"/>
    <col min="12324" max="12324" width="5.85546875" style="3" customWidth="1"/>
    <col min="12325" max="12325" width="6.140625" style="3" customWidth="1"/>
    <col min="12326" max="12326" width="6.28515625" style="3" customWidth="1"/>
    <col min="12327" max="12327" width="4.85546875" style="3" customWidth="1"/>
    <col min="12328" max="12328" width="8.140625" style="3" customWidth="1"/>
    <col min="12329" max="12329" width="11.5703125" style="3" customWidth="1"/>
    <col min="12330" max="12330" width="13.7109375" style="3" customWidth="1"/>
    <col min="12331" max="12331" width="20.85546875" style="3" customWidth="1"/>
    <col min="12332" max="12544" width="11.42578125" style="3"/>
    <col min="12545" max="12545" width="13.140625" style="3" customWidth="1"/>
    <col min="12546" max="12546" width="4" style="3" customWidth="1"/>
    <col min="12547" max="12547" width="12.85546875" style="3" customWidth="1"/>
    <col min="12548" max="12548" width="14.7109375" style="3" customWidth="1"/>
    <col min="12549" max="12549" width="10" style="3" customWidth="1"/>
    <col min="12550" max="12550" width="6.28515625" style="3" customWidth="1"/>
    <col min="12551" max="12551" width="12.28515625" style="3" customWidth="1"/>
    <col min="12552" max="12552" width="8.5703125" style="3" customWidth="1"/>
    <col min="12553" max="12553" width="13.7109375" style="3" customWidth="1"/>
    <col min="12554" max="12554" width="11.5703125" style="3" customWidth="1"/>
    <col min="12555" max="12555" width="24.7109375" style="3" customWidth="1"/>
    <col min="12556" max="12556" width="17.42578125" style="3" customWidth="1"/>
    <col min="12557" max="12557" width="20.85546875" style="3" customWidth="1"/>
    <col min="12558" max="12558" width="26.85546875" style="3" customWidth="1"/>
    <col min="12559" max="12559" width="8" style="3" customWidth="1"/>
    <col min="12560" max="12560" width="25" style="3" customWidth="1"/>
    <col min="12561" max="12561" width="12.7109375" style="3" customWidth="1"/>
    <col min="12562" max="12562" width="16.42578125" style="3" customWidth="1"/>
    <col min="12563" max="12563" width="23.5703125" style="3" customWidth="1"/>
    <col min="12564" max="12564" width="33.7109375" style="3" customWidth="1"/>
    <col min="12565" max="12565" width="31.140625" style="3" customWidth="1"/>
    <col min="12566" max="12566" width="19.28515625" style="3" customWidth="1"/>
    <col min="12567" max="12567" width="11.7109375" style="3" customWidth="1"/>
    <col min="12568" max="12568" width="15.42578125" style="3" customWidth="1"/>
    <col min="12569" max="12569" width="5.5703125" style="3" customWidth="1"/>
    <col min="12570" max="12570" width="4.7109375" style="3" customWidth="1"/>
    <col min="12571" max="12572" width="7.28515625" style="3" customWidth="1"/>
    <col min="12573" max="12573" width="8.42578125" style="3" customWidth="1"/>
    <col min="12574" max="12574" width="9.5703125" style="3" customWidth="1"/>
    <col min="12575" max="12575" width="6.28515625" style="3" customWidth="1"/>
    <col min="12576" max="12576" width="5.85546875" style="3" customWidth="1"/>
    <col min="12577" max="12578" width="4.42578125" style="3" customWidth="1"/>
    <col min="12579" max="12579" width="5" style="3" customWidth="1"/>
    <col min="12580" max="12580" width="5.85546875" style="3" customWidth="1"/>
    <col min="12581" max="12581" width="6.140625" style="3" customWidth="1"/>
    <col min="12582" max="12582" width="6.28515625" style="3" customWidth="1"/>
    <col min="12583" max="12583" width="4.85546875" style="3" customWidth="1"/>
    <col min="12584" max="12584" width="8.140625" style="3" customWidth="1"/>
    <col min="12585" max="12585" width="11.5703125" style="3" customWidth="1"/>
    <col min="12586" max="12586" width="13.7109375" style="3" customWidth="1"/>
    <col min="12587" max="12587" width="20.85546875" style="3" customWidth="1"/>
    <col min="12588" max="12800" width="11.42578125" style="3"/>
    <col min="12801" max="12801" width="13.140625" style="3" customWidth="1"/>
    <col min="12802" max="12802" width="4" style="3" customWidth="1"/>
    <col min="12803" max="12803" width="12.85546875" style="3" customWidth="1"/>
    <col min="12804" max="12804" width="14.7109375" style="3" customWidth="1"/>
    <col min="12805" max="12805" width="10" style="3" customWidth="1"/>
    <col min="12806" max="12806" width="6.28515625" style="3" customWidth="1"/>
    <col min="12807" max="12807" width="12.28515625" style="3" customWidth="1"/>
    <col min="12808" max="12808" width="8.5703125" style="3" customWidth="1"/>
    <col min="12809" max="12809" width="13.7109375" style="3" customWidth="1"/>
    <col min="12810" max="12810" width="11.5703125" style="3" customWidth="1"/>
    <col min="12811" max="12811" width="24.7109375" style="3" customWidth="1"/>
    <col min="12812" max="12812" width="17.42578125" style="3" customWidth="1"/>
    <col min="12813" max="12813" width="20.85546875" style="3" customWidth="1"/>
    <col min="12814" max="12814" width="26.85546875" style="3" customWidth="1"/>
    <col min="12815" max="12815" width="8" style="3" customWidth="1"/>
    <col min="12816" max="12816" width="25" style="3" customWidth="1"/>
    <col min="12817" max="12817" width="12.7109375" style="3" customWidth="1"/>
    <col min="12818" max="12818" width="16.42578125" style="3" customWidth="1"/>
    <col min="12819" max="12819" width="23.5703125" style="3" customWidth="1"/>
    <col min="12820" max="12820" width="33.7109375" style="3" customWidth="1"/>
    <col min="12821" max="12821" width="31.140625" style="3" customWidth="1"/>
    <col min="12822" max="12822" width="19.28515625" style="3" customWidth="1"/>
    <col min="12823" max="12823" width="11.7109375" style="3" customWidth="1"/>
    <col min="12824" max="12824" width="15.42578125" style="3" customWidth="1"/>
    <col min="12825" max="12825" width="5.5703125" style="3" customWidth="1"/>
    <col min="12826" max="12826" width="4.7109375" style="3" customWidth="1"/>
    <col min="12827" max="12828" width="7.28515625" style="3" customWidth="1"/>
    <col min="12829" max="12829" width="8.42578125" style="3" customWidth="1"/>
    <col min="12830" max="12830" width="9.5703125" style="3" customWidth="1"/>
    <col min="12831" max="12831" width="6.28515625" style="3" customWidth="1"/>
    <col min="12832" max="12832" width="5.85546875" style="3" customWidth="1"/>
    <col min="12833" max="12834" width="4.42578125" style="3" customWidth="1"/>
    <col min="12835" max="12835" width="5" style="3" customWidth="1"/>
    <col min="12836" max="12836" width="5.85546875" style="3" customWidth="1"/>
    <col min="12837" max="12837" width="6.140625" style="3" customWidth="1"/>
    <col min="12838" max="12838" width="6.28515625" style="3" customWidth="1"/>
    <col min="12839" max="12839" width="4.85546875" style="3" customWidth="1"/>
    <col min="12840" max="12840" width="8.140625" style="3" customWidth="1"/>
    <col min="12841" max="12841" width="11.5703125" style="3" customWidth="1"/>
    <col min="12842" max="12842" width="13.7109375" style="3" customWidth="1"/>
    <col min="12843" max="12843" width="20.85546875" style="3" customWidth="1"/>
    <col min="12844" max="13056" width="11.42578125" style="3"/>
    <col min="13057" max="13057" width="13.140625" style="3" customWidth="1"/>
    <col min="13058" max="13058" width="4" style="3" customWidth="1"/>
    <col min="13059" max="13059" width="12.85546875" style="3" customWidth="1"/>
    <col min="13060" max="13060" width="14.7109375" style="3" customWidth="1"/>
    <col min="13061" max="13061" width="10" style="3" customWidth="1"/>
    <col min="13062" max="13062" width="6.28515625" style="3" customWidth="1"/>
    <col min="13063" max="13063" width="12.28515625" style="3" customWidth="1"/>
    <col min="13064" max="13064" width="8.5703125" style="3" customWidth="1"/>
    <col min="13065" max="13065" width="13.7109375" style="3" customWidth="1"/>
    <col min="13066" max="13066" width="11.5703125" style="3" customWidth="1"/>
    <col min="13067" max="13067" width="24.7109375" style="3" customWidth="1"/>
    <col min="13068" max="13068" width="17.42578125" style="3" customWidth="1"/>
    <col min="13069" max="13069" width="20.85546875" style="3" customWidth="1"/>
    <col min="13070" max="13070" width="26.85546875" style="3" customWidth="1"/>
    <col min="13071" max="13071" width="8" style="3" customWidth="1"/>
    <col min="13072" max="13072" width="25" style="3" customWidth="1"/>
    <col min="13073" max="13073" width="12.7109375" style="3" customWidth="1"/>
    <col min="13074" max="13074" width="16.42578125" style="3" customWidth="1"/>
    <col min="13075" max="13075" width="23.5703125" style="3" customWidth="1"/>
    <col min="13076" max="13076" width="33.7109375" style="3" customWidth="1"/>
    <col min="13077" max="13077" width="31.140625" style="3" customWidth="1"/>
    <col min="13078" max="13078" width="19.28515625" style="3" customWidth="1"/>
    <col min="13079" max="13079" width="11.7109375" style="3" customWidth="1"/>
    <col min="13080" max="13080" width="15.42578125" style="3" customWidth="1"/>
    <col min="13081" max="13081" width="5.5703125" style="3" customWidth="1"/>
    <col min="13082" max="13082" width="4.7109375" style="3" customWidth="1"/>
    <col min="13083" max="13084" width="7.28515625" style="3" customWidth="1"/>
    <col min="13085" max="13085" width="8.42578125" style="3" customWidth="1"/>
    <col min="13086" max="13086" width="9.5703125" style="3" customWidth="1"/>
    <col min="13087" max="13087" width="6.28515625" style="3" customWidth="1"/>
    <col min="13088" max="13088" width="5.85546875" style="3" customWidth="1"/>
    <col min="13089" max="13090" width="4.42578125" style="3" customWidth="1"/>
    <col min="13091" max="13091" width="5" style="3" customWidth="1"/>
    <col min="13092" max="13092" width="5.85546875" style="3" customWidth="1"/>
    <col min="13093" max="13093" width="6.140625" style="3" customWidth="1"/>
    <col min="13094" max="13094" width="6.28515625" style="3" customWidth="1"/>
    <col min="13095" max="13095" width="4.85546875" style="3" customWidth="1"/>
    <col min="13096" max="13096" width="8.140625" style="3" customWidth="1"/>
    <col min="13097" max="13097" width="11.5703125" style="3" customWidth="1"/>
    <col min="13098" max="13098" width="13.7109375" style="3" customWidth="1"/>
    <col min="13099" max="13099" width="20.85546875" style="3" customWidth="1"/>
    <col min="13100" max="13312" width="11.42578125" style="3"/>
    <col min="13313" max="13313" width="13.140625" style="3" customWidth="1"/>
    <col min="13314" max="13314" width="4" style="3" customWidth="1"/>
    <col min="13315" max="13315" width="12.85546875" style="3" customWidth="1"/>
    <col min="13316" max="13316" width="14.7109375" style="3" customWidth="1"/>
    <col min="13317" max="13317" width="10" style="3" customWidth="1"/>
    <col min="13318" max="13318" width="6.28515625" style="3" customWidth="1"/>
    <col min="13319" max="13319" width="12.28515625" style="3" customWidth="1"/>
    <col min="13320" max="13320" width="8.5703125" style="3" customWidth="1"/>
    <col min="13321" max="13321" width="13.7109375" style="3" customWidth="1"/>
    <col min="13322" max="13322" width="11.5703125" style="3" customWidth="1"/>
    <col min="13323" max="13323" width="24.7109375" style="3" customWidth="1"/>
    <col min="13324" max="13324" width="17.42578125" style="3" customWidth="1"/>
    <col min="13325" max="13325" width="20.85546875" style="3" customWidth="1"/>
    <col min="13326" max="13326" width="26.85546875" style="3" customWidth="1"/>
    <col min="13327" max="13327" width="8" style="3" customWidth="1"/>
    <col min="13328" max="13328" width="25" style="3" customWidth="1"/>
    <col min="13329" max="13329" width="12.7109375" style="3" customWidth="1"/>
    <col min="13330" max="13330" width="16.42578125" style="3" customWidth="1"/>
    <col min="13331" max="13331" width="23.5703125" style="3" customWidth="1"/>
    <col min="13332" max="13332" width="33.7109375" style="3" customWidth="1"/>
    <col min="13333" max="13333" width="31.140625" style="3" customWidth="1"/>
    <col min="13334" max="13334" width="19.28515625" style="3" customWidth="1"/>
    <col min="13335" max="13335" width="11.7109375" style="3" customWidth="1"/>
    <col min="13336" max="13336" width="15.42578125" style="3" customWidth="1"/>
    <col min="13337" max="13337" width="5.5703125" style="3" customWidth="1"/>
    <col min="13338" max="13338" width="4.7109375" style="3" customWidth="1"/>
    <col min="13339" max="13340" width="7.28515625" style="3" customWidth="1"/>
    <col min="13341" max="13341" width="8.42578125" style="3" customWidth="1"/>
    <col min="13342" max="13342" width="9.5703125" style="3" customWidth="1"/>
    <col min="13343" max="13343" width="6.28515625" style="3" customWidth="1"/>
    <col min="13344" max="13344" width="5.85546875" style="3" customWidth="1"/>
    <col min="13345" max="13346" width="4.42578125" style="3" customWidth="1"/>
    <col min="13347" max="13347" width="5" style="3" customWidth="1"/>
    <col min="13348" max="13348" width="5.85546875" style="3" customWidth="1"/>
    <col min="13349" max="13349" width="6.140625" style="3" customWidth="1"/>
    <col min="13350" max="13350" width="6.28515625" style="3" customWidth="1"/>
    <col min="13351" max="13351" width="4.85546875" style="3" customWidth="1"/>
    <col min="13352" max="13352" width="8.140625" style="3" customWidth="1"/>
    <col min="13353" max="13353" width="11.5703125" style="3" customWidth="1"/>
    <col min="13354" max="13354" width="13.7109375" style="3" customWidth="1"/>
    <col min="13355" max="13355" width="20.85546875" style="3" customWidth="1"/>
    <col min="13356" max="13568" width="11.42578125" style="3"/>
    <col min="13569" max="13569" width="13.140625" style="3" customWidth="1"/>
    <col min="13570" max="13570" width="4" style="3" customWidth="1"/>
    <col min="13571" max="13571" width="12.85546875" style="3" customWidth="1"/>
    <col min="13572" max="13572" width="14.7109375" style="3" customWidth="1"/>
    <col min="13573" max="13573" width="10" style="3" customWidth="1"/>
    <col min="13574" max="13574" width="6.28515625" style="3" customWidth="1"/>
    <col min="13575" max="13575" width="12.28515625" style="3" customWidth="1"/>
    <col min="13576" max="13576" width="8.5703125" style="3" customWidth="1"/>
    <col min="13577" max="13577" width="13.7109375" style="3" customWidth="1"/>
    <col min="13578" max="13578" width="11.5703125" style="3" customWidth="1"/>
    <col min="13579" max="13579" width="24.7109375" style="3" customWidth="1"/>
    <col min="13580" max="13580" width="17.42578125" style="3" customWidth="1"/>
    <col min="13581" max="13581" width="20.85546875" style="3" customWidth="1"/>
    <col min="13582" max="13582" width="26.85546875" style="3" customWidth="1"/>
    <col min="13583" max="13583" width="8" style="3" customWidth="1"/>
    <col min="13584" max="13584" width="25" style="3" customWidth="1"/>
    <col min="13585" max="13585" width="12.7109375" style="3" customWidth="1"/>
    <col min="13586" max="13586" width="16.42578125" style="3" customWidth="1"/>
    <col min="13587" max="13587" width="23.5703125" style="3" customWidth="1"/>
    <col min="13588" max="13588" width="33.7109375" style="3" customWidth="1"/>
    <col min="13589" max="13589" width="31.140625" style="3" customWidth="1"/>
    <col min="13590" max="13590" width="19.28515625" style="3" customWidth="1"/>
    <col min="13591" max="13591" width="11.7109375" style="3" customWidth="1"/>
    <col min="13592" max="13592" width="15.42578125" style="3" customWidth="1"/>
    <col min="13593" max="13593" width="5.5703125" style="3" customWidth="1"/>
    <col min="13594" max="13594" width="4.7109375" style="3" customWidth="1"/>
    <col min="13595" max="13596" width="7.28515625" style="3" customWidth="1"/>
    <col min="13597" max="13597" width="8.42578125" style="3" customWidth="1"/>
    <col min="13598" max="13598" width="9.5703125" style="3" customWidth="1"/>
    <col min="13599" max="13599" width="6.28515625" style="3" customWidth="1"/>
    <col min="13600" max="13600" width="5.85546875" style="3" customWidth="1"/>
    <col min="13601" max="13602" width="4.42578125" style="3" customWidth="1"/>
    <col min="13603" max="13603" width="5" style="3" customWidth="1"/>
    <col min="13604" max="13604" width="5.85546875" style="3" customWidth="1"/>
    <col min="13605" max="13605" width="6.140625" style="3" customWidth="1"/>
    <col min="13606" max="13606" width="6.28515625" style="3" customWidth="1"/>
    <col min="13607" max="13607" width="4.85546875" style="3" customWidth="1"/>
    <col min="13608" max="13608" width="8.140625" style="3" customWidth="1"/>
    <col min="13609" max="13609" width="11.5703125" style="3" customWidth="1"/>
    <col min="13610" max="13610" width="13.7109375" style="3" customWidth="1"/>
    <col min="13611" max="13611" width="20.85546875" style="3" customWidth="1"/>
    <col min="13612" max="13824" width="11.42578125" style="3"/>
    <col min="13825" max="13825" width="13.140625" style="3" customWidth="1"/>
    <col min="13826" max="13826" width="4" style="3" customWidth="1"/>
    <col min="13827" max="13827" width="12.85546875" style="3" customWidth="1"/>
    <col min="13828" max="13828" width="14.7109375" style="3" customWidth="1"/>
    <col min="13829" max="13829" width="10" style="3" customWidth="1"/>
    <col min="13830" max="13830" width="6.28515625" style="3" customWidth="1"/>
    <col min="13831" max="13831" width="12.28515625" style="3" customWidth="1"/>
    <col min="13832" max="13832" width="8.5703125" style="3" customWidth="1"/>
    <col min="13833" max="13833" width="13.7109375" style="3" customWidth="1"/>
    <col min="13834" max="13834" width="11.5703125" style="3" customWidth="1"/>
    <col min="13835" max="13835" width="24.7109375" style="3" customWidth="1"/>
    <col min="13836" max="13836" width="17.42578125" style="3" customWidth="1"/>
    <col min="13837" max="13837" width="20.85546875" style="3" customWidth="1"/>
    <col min="13838" max="13838" width="26.85546875" style="3" customWidth="1"/>
    <col min="13839" max="13839" width="8" style="3" customWidth="1"/>
    <col min="13840" max="13840" width="25" style="3" customWidth="1"/>
    <col min="13841" max="13841" width="12.7109375" style="3" customWidth="1"/>
    <col min="13842" max="13842" width="16.42578125" style="3" customWidth="1"/>
    <col min="13843" max="13843" width="23.5703125" style="3" customWidth="1"/>
    <col min="13844" max="13844" width="33.7109375" style="3" customWidth="1"/>
    <col min="13845" max="13845" width="31.140625" style="3" customWidth="1"/>
    <col min="13846" max="13846" width="19.28515625" style="3" customWidth="1"/>
    <col min="13847" max="13847" width="11.7109375" style="3" customWidth="1"/>
    <col min="13848" max="13848" width="15.42578125" style="3" customWidth="1"/>
    <col min="13849" max="13849" width="5.5703125" style="3" customWidth="1"/>
    <col min="13850" max="13850" width="4.7109375" style="3" customWidth="1"/>
    <col min="13851" max="13852" width="7.28515625" style="3" customWidth="1"/>
    <col min="13853" max="13853" width="8.42578125" style="3" customWidth="1"/>
    <col min="13854" max="13854" width="9.5703125" style="3" customWidth="1"/>
    <col min="13855" max="13855" width="6.28515625" style="3" customWidth="1"/>
    <col min="13856" max="13856" width="5.85546875" style="3" customWidth="1"/>
    <col min="13857" max="13858" width="4.42578125" style="3" customWidth="1"/>
    <col min="13859" max="13859" width="5" style="3" customWidth="1"/>
    <col min="13860" max="13860" width="5.85546875" style="3" customWidth="1"/>
    <col min="13861" max="13861" width="6.140625" style="3" customWidth="1"/>
    <col min="13862" max="13862" width="6.28515625" style="3" customWidth="1"/>
    <col min="13863" max="13863" width="4.85546875" style="3" customWidth="1"/>
    <col min="13864" max="13864" width="8.140625" style="3" customWidth="1"/>
    <col min="13865" max="13865" width="11.5703125" style="3" customWidth="1"/>
    <col min="13866" max="13866" width="13.7109375" style="3" customWidth="1"/>
    <col min="13867" max="13867" width="20.85546875" style="3" customWidth="1"/>
    <col min="13868" max="14080" width="11.42578125" style="3"/>
    <col min="14081" max="14081" width="13.140625" style="3" customWidth="1"/>
    <col min="14082" max="14082" width="4" style="3" customWidth="1"/>
    <col min="14083" max="14083" width="12.85546875" style="3" customWidth="1"/>
    <col min="14084" max="14084" width="14.7109375" style="3" customWidth="1"/>
    <col min="14085" max="14085" width="10" style="3" customWidth="1"/>
    <col min="14086" max="14086" width="6.28515625" style="3" customWidth="1"/>
    <col min="14087" max="14087" width="12.28515625" style="3" customWidth="1"/>
    <col min="14088" max="14088" width="8.5703125" style="3" customWidth="1"/>
    <col min="14089" max="14089" width="13.7109375" style="3" customWidth="1"/>
    <col min="14090" max="14090" width="11.5703125" style="3" customWidth="1"/>
    <col min="14091" max="14091" width="24.7109375" style="3" customWidth="1"/>
    <col min="14092" max="14092" width="17.42578125" style="3" customWidth="1"/>
    <col min="14093" max="14093" width="20.85546875" style="3" customWidth="1"/>
    <col min="14094" max="14094" width="26.85546875" style="3" customWidth="1"/>
    <col min="14095" max="14095" width="8" style="3" customWidth="1"/>
    <col min="14096" max="14096" width="25" style="3" customWidth="1"/>
    <col min="14097" max="14097" width="12.7109375" style="3" customWidth="1"/>
    <col min="14098" max="14098" width="16.42578125" style="3" customWidth="1"/>
    <col min="14099" max="14099" width="23.5703125" style="3" customWidth="1"/>
    <col min="14100" max="14100" width="33.7109375" style="3" customWidth="1"/>
    <col min="14101" max="14101" width="31.140625" style="3" customWidth="1"/>
    <col min="14102" max="14102" width="19.28515625" style="3" customWidth="1"/>
    <col min="14103" max="14103" width="11.7109375" style="3" customWidth="1"/>
    <col min="14104" max="14104" width="15.42578125" style="3" customWidth="1"/>
    <col min="14105" max="14105" width="5.5703125" style="3" customWidth="1"/>
    <col min="14106" max="14106" width="4.7109375" style="3" customWidth="1"/>
    <col min="14107" max="14108" width="7.28515625" style="3" customWidth="1"/>
    <col min="14109" max="14109" width="8.42578125" style="3" customWidth="1"/>
    <col min="14110" max="14110" width="9.5703125" style="3" customWidth="1"/>
    <col min="14111" max="14111" width="6.28515625" style="3" customWidth="1"/>
    <col min="14112" max="14112" width="5.85546875" style="3" customWidth="1"/>
    <col min="14113" max="14114" width="4.42578125" style="3" customWidth="1"/>
    <col min="14115" max="14115" width="5" style="3" customWidth="1"/>
    <col min="14116" max="14116" width="5.85546875" style="3" customWidth="1"/>
    <col min="14117" max="14117" width="6.140625" style="3" customWidth="1"/>
    <col min="14118" max="14118" width="6.28515625" style="3" customWidth="1"/>
    <col min="14119" max="14119" width="4.85546875" style="3" customWidth="1"/>
    <col min="14120" max="14120" width="8.140625" style="3" customWidth="1"/>
    <col min="14121" max="14121" width="11.5703125" style="3" customWidth="1"/>
    <col min="14122" max="14122" width="13.7109375" style="3" customWidth="1"/>
    <col min="14123" max="14123" width="20.85546875" style="3" customWidth="1"/>
    <col min="14124" max="14336" width="11.42578125" style="3"/>
    <col min="14337" max="14337" width="13.140625" style="3" customWidth="1"/>
    <col min="14338" max="14338" width="4" style="3" customWidth="1"/>
    <col min="14339" max="14339" width="12.85546875" style="3" customWidth="1"/>
    <col min="14340" max="14340" width="14.7109375" style="3" customWidth="1"/>
    <col min="14341" max="14341" width="10" style="3" customWidth="1"/>
    <col min="14342" max="14342" width="6.28515625" style="3" customWidth="1"/>
    <col min="14343" max="14343" width="12.28515625" style="3" customWidth="1"/>
    <col min="14344" max="14344" width="8.5703125" style="3" customWidth="1"/>
    <col min="14345" max="14345" width="13.7109375" style="3" customWidth="1"/>
    <col min="14346" max="14346" width="11.5703125" style="3" customWidth="1"/>
    <col min="14347" max="14347" width="24.7109375" style="3" customWidth="1"/>
    <col min="14348" max="14348" width="17.42578125" style="3" customWidth="1"/>
    <col min="14349" max="14349" width="20.85546875" style="3" customWidth="1"/>
    <col min="14350" max="14350" width="26.85546875" style="3" customWidth="1"/>
    <col min="14351" max="14351" width="8" style="3" customWidth="1"/>
    <col min="14352" max="14352" width="25" style="3" customWidth="1"/>
    <col min="14353" max="14353" width="12.7109375" style="3" customWidth="1"/>
    <col min="14354" max="14354" width="16.42578125" style="3" customWidth="1"/>
    <col min="14355" max="14355" width="23.5703125" style="3" customWidth="1"/>
    <col min="14356" max="14356" width="33.7109375" style="3" customWidth="1"/>
    <col min="14357" max="14357" width="31.140625" style="3" customWidth="1"/>
    <col min="14358" max="14358" width="19.28515625" style="3" customWidth="1"/>
    <col min="14359" max="14359" width="11.7109375" style="3" customWidth="1"/>
    <col min="14360" max="14360" width="15.42578125" style="3" customWidth="1"/>
    <col min="14361" max="14361" width="5.5703125" style="3" customWidth="1"/>
    <col min="14362" max="14362" width="4.7109375" style="3" customWidth="1"/>
    <col min="14363" max="14364" width="7.28515625" style="3" customWidth="1"/>
    <col min="14365" max="14365" width="8.42578125" style="3" customWidth="1"/>
    <col min="14366" max="14366" width="9.5703125" style="3" customWidth="1"/>
    <col min="14367" max="14367" width="6.28515625" style="3" customWidth="1"/>
    <col min="14368" max="14368" width="5.85546875" style="3" customWidth="1"/>
    <col min="14369" max="14370" width="4.42578125" style="3" customWidth="1"/>
    <col min="14371" max="14371" width="5" style="3" customWidth="1"/>
    <col min="14372" max="14372" width="5.85546875" style="3" customWidth="1"/>
    <col min="14373" max="14373" width="6.140625" style="3" customWidth="1"/>
    <col min="14374" max="14374" width="6.28515625" style="3" customWidth="1"/>
    <col min="14375" max="14375" width="4.85546875" style="3" customWidth="1"/>
    <col min="14376" max="14376" width="8.140625" style="3" customWidth="1"/>
    <col min="14377" max="14377" width="11.5703125" style="3" customWidth="1"/>
    <col min="14378" max="14378" width="13.7109375" style="3" customWidth="1"/>
    <col min="14379" max="14379" width="20.85546875" style="3" customWidth="1"/>
    <col min="14380" max="14592" width="11.42578125" style="3"/>
    <col min="14593" max="14593" width="13.140625" style="3" customWidth="1"/>
    <col min="14594" max="14594" width="4" style="3" customWidth="1"/>
    <col min="14595" max="14595" width="12.85546875" style="3" customWidth="1"/>
    <col min="14596" max="14596" width="14.7109375" style="3" customWidth="1"/>
    <col min="14597" max="14597" width="10" style="3" customWidth="1"/>
    <col min="14598" max="14598" width="6.28515625" style="3" customWidth="1"/>
    <col min="14599" max="14599" width="12.28515625" style="3" customWidth="1"/>
    <col min="14600" max="14600" width="8.5703125" style="3" customWidth="1"/>
    <col min="14601" max="14601" width="13.7109375" style="3" customWidth="1"/>
    <col min="14602" max="14602" width="11.5703125" style="3" customWidth="1"/>
    <col min="14603" max="14603" width="24.7109375" style="3" customWidth="1"/>
    <col min="14604" max="14604" width="17.42578125" style="3" customWidth="1"/>
    <col min="14605" max="14605" width="20.85546875" style="3" customWidth="1"/>
    <col min="14606" max="14606" width="26.85546875" style="3" customWidth="1"/>
    <col min="14607" max="14607" width="8" style="3" customWidth="1"/>
    <col min="14608" max="14608" width="25" style="3" customWidth="1"/>
    <col min="14609" max="14609" width="12.7109375" style="3" customWidth="1"/>
    <col min="14610" max="14610" width="16.42578125" style="3" customWidth="1"/>
    <col min="14611" max="14611" width="23.5703125" style="3" customWidth="1"/>
    <col min="14612" max="14612" width="33.7109375" style="3" customWidth="1"/>
    <col min="14613" max="14613" width="31.140625" style="3" customWidth="1"/>
    <col min="14614" max="14614" width="19.28515625" style="3" customWidth="1"/>
    <col min="14615" max="14615" width="11.7109375" style="3" customWidth="1"/>
    <col min="14616" max="14616" width="15.42578125" style="3" customWidth="1"/>
    <col min="14617" max="14617" width="5.5703125" style="3" customWidth="1"/>
    <col min="14618" max="14618" width="4.7109375" style="3" customWidth="1"/>
    <col min="14619" max="14620" width="7.28515625" style="3" customWidth="1"/>
    <col min="14621" max="14621" width="8.42578125" style="3" customWidth="1"/>
    <col min="14622" max="14622" width="9.5703125" style="3" customWidth="1"/>
    <col min="14623" max="14623" width="6.28515625" style="3" customWidth="1"/>
    <col min="14624" max="14624" width="5.85546875" style="3" customWidth="1"/>
    <col min="14625" max="14626" width="4.42578125" style="3" customWidth="1"/>
    <col min="14627" max="14627" width="5" style="3" customWidth="1"/>
    <col min="14628" max="14628" width="5.85546875" style="3" customWidth="1"/>
    <col min="14629" max="14629" width="6.140625" style="3" customWidth="1"/>
    <col min="14630" max="14630" width="6.28515625" style="3" customWidth="1"/>
    <col min="14631" max="14631" width="4.85546875" style="3" customWidth="1"/>
    <col min="14632" max="14632" width="8.140625" style="3" customWidth="1"/>
    <col min="14633" max="14633" width="11.5703125" style="3" customWidth="1"/>
    <col min="14634" max="14634" width="13.7109375" style="3" customWidth="1"/>
    <col min="14635" max="14635" width="20.85546875" style="3" customWidth="1"/>
    <col min="14636" max="14848" width="11.42578125" style="3"/>
    <col min="14849" max="14849" width="13.140625" style="3" customWidth="1"/>
    <col min="14850" max="14850" width="4" style="3" customWidth="1"/>
    <col min="14851" max="14851" width="12.85546875" style="3" customWidth="1"/>
    <col min="14852" max="14852" width="14.7109375" style="3" customWidth="1"/>
    <col min="14853" max="14853" width="10" style="3" customWidth="1"/>
    <col min="14854" max="14854" width="6.28515625" style="3" customWidth="1"/>
    <col min="14855" max="14855" width="12.28515625" style="3" customWidth="1"/>
    <col min="14856" max="14856" width="8.5703125" style="3" customWidth="1"/>
    <col min="14857" max="14857" width="13.7109375" style="3" customWidth="1"/>
    <col min="14858" max="14858" width="11.5703125" style="3" customWidth="1"/>
    <col min="14859" max="14859" width="24.7109375" style="3" customWidth="1"/>
    <col min="14860" max="14860" width="17.42578125" style="3" customWidth="1"/>
    <col min="14861" max="14861" width="20.85546875" style="3" customWidth="1"/>
    <col min="14862" max="14862" width="26.85546875" style="3" customWidth="1"/>
    <col min="14863" max="14863" width="8" style="3" customWidth="1"/>
    <col min="14864" max="14864" width="25" style="3" customWidth="1"/>
    <col min="14865" max="14865" width="12.7109375" style="3" customWidth="1"/>
    <col min="14866" max="14866" width="16.42578125" style="3" customWidth="1"/>
    <col min="14867" max="14867" width="23.5703125" style="3" customWidth="1"/>
    <col min="14868" max="14868" width="33.7109375" style="3" customWidth="1"/>
    <col min="14869" max="14869" width="31.140625" style="3" customWidth="1"/>
    <col min="14870" max="14870" width="19.28515625" style="3" customWidth="1"/>
    <col min="14871" max="14871" width="11.7109375" style="3" customWidth="1"/>
    <col min="14872" max="14872" width="15.42578125" style="3" customWidth="1"/>
    <col min="14873" max="14873" width="5.5703125" style="3" customWidth="1"/>
    <col min="14874" max="14874" width="4.7109375" style="3" customWidth="1"/>
    <col min="14875" max="14876" width="7.28515625" style="3" customWidth="1"/>
    <col min="14877" max="14877" width="8.42578125" style="3" customWidth="1"/>
    <col min="14878" max="14878" width="9.5703125" style="3" customWidth="1"/>
    <col min="14879" max="14879" width="6.28515625" style="3" customWidth="1"/>
    <col min="14880" max="14880" width="5.85546875" style="3" customWidth="1"/>
    <col min="14881" max="14882" width="4.42578125" style="3" customWidth="1"/>
    <col min="14883" max="14883" width="5" style="3" customWidth="1"/>
    <col min="14884" max="14884" width="5.85546875" style="3" customWidth="1"/>
    <col min="14885" max="14885" width="6.140625" style="3" customWidth="1"/>
    <col min="14886" max="14886" width="6.28515625" style="3" customWidth="1"/>
    <col min="14887" max="14887" width="4.85546875" style="3" customWidth="1"/>
    <col min="14888" max="14888" width="8.140625" style="3" customWidth="1"/>
    <col min="14889" max="14889" width="11.5703125" style="3" customWidth="1"/>
    <col min="14890" max="14890" width="13.7109375" style="3" customWidth="1"/>
    <col min="14891" max="14891" width="20.85546875" style="3" customWidth="1"/>
    <col min="14892" max="15104" width="11.42578125" style="3"/>
    <col min="15105" max="15105" width="13.140625" style="3" customWidth="1"/>
    <col min="15106" max="15106" width="4" style="3" customWidth="1"/>
    <col min="15107" max="15107" width="12.85546875" style="3" customWidth="1"/>
    <col min="15108" max="15108" width="14.7109375" style="3" customWidth="1"/>
    <col min="15109" max="15109" width="10" style="3" customWidth="1"/>
    <col min="15110" max="15110" width="6.28515625" style="3" customWidth="1"/>
    <col min="15111" max="15111" width="12.28515625" style="3" customWidth="1"/>
    <col min="15112" max="15112" width="8.5703125" style="3" customWidth="1"/>
    <col min="15113" max="15113" width="13.7109375" style="3" customWidth="1"/>
    <col min="15114" max="15114" width="11.5703125" style="3" customWidth="1"/>
    <col min="15115" max="15115" width="24.7109375" style="3" customWidth="1"/>
    <col min="15116" max="15116" width="17.42578125" style="3" customWidth="1"/>
    <col min="15117" max="15117" width="20.85546875" style="3" customWidth="1"/>
    <col min="15118" max="15118" width="26.85546875" style="3" customWidth="1"/>
    <col min="15119" max="15119" width="8" style="3" customWidth="1"/>
    <col min="15120" max="15120" width="25" style="3" customWidth="1"/>
    <col min="15121" max="15121" width="12.7109375" style="3" customWidth="1"/>
    <col min="15122" max="15122" width="16.42578125" style="3" customWidth="1"/>
    <col min="15123" max="15123" width="23.5703125" style="3" customWidth="1"/>
    <col min="15124" max="15124" width="33.7109375" style="3" customWidth="1"/>
    <col min="15125" max="15125" width="31.140625" style="3" customWidth="1"/>
    <col min="15126" max="15126" width="19.28515625" style="3" customWidth="1"/>
    <col min="15127" max="15127" width="11.7109375" style="3" customWidth="1"/>
    <col min="15128" max="15128" width="15.42578125" style="3" customWidth="1"/>
    <col min="15129" max="15129" width="5.5703125" style="3" customWidth="1"/>
    <col min="15130" max="15130" width="4.7109375" style="3" customWidth="1"/>
    <col min="15131" max="15132" width="7.28515625" style="3" customWidth="1"/>
    <col min="15133" max="15133" width="8.42578125" style="3" customWidth="1"/>
    <col min="15134" max="15134" width="9.5703125" style="3" customWidth="1"/>
    <col min="15135" max="15135" width="6.28515625" style="3" customWidth="1"/>
    <col min="15136" max="15136" width="5.85546875" style="3" customWidth="1"/>
    <col min="15137" max="15138" width="4.42578125" style="3" customWidth="1"/>
    <col min="15139" max="15139" width="5" style="3" customWidth="1"/>
    <col min="15140" max="15140" width="5.85546875" style="3" customWidth="1"/>
    <col min="15141" max="15141" width="6.140625" style="3" customWidth="1"/>
    <col min="15142" max="15142" width="6.28515625" style="3" customWidth="1"/>
    <col min="15143" max="15143" width="4.85546875" style="3" customWidth="1"/>
    <col min="15144" max="15144" width="8.140625" style="3" customWidth="1"/>
    <col min="15145" max="15145" width="11.5703125" style="3" customWidth="1"/>
    <col min="15146" max="15146" width="13.7109375" style="3" customWidth="1"/>
    <col min="15147" max="15147" width="20.85546875" style="3" customWidth="1"/>
    <col min="15148" max="15360" width="11.42578125" style="3"/>
    <col min="15361" max="15361" width="13.140625" style="3" customWidth="1"/>
    <col min="15362" max="15362" width="4" style="3" customWidth="1"/>
    <col min="15363" max="15363" width="12.85546875" style="3" customWidth="1"/>
    <col min="15364" max="15364" width="14.7109375" style="3" customWidth="1"/>
    <col min="15365" max="15365" width="10" style="3" customWidth="1"/>
    <col min="15366" max="15366" width="6.28515625" style="3" customWidth="1"/>
    <col min="15367" max="15367" width="12.28515625" style="3" customWidth="1"/>
    <col min="15368" max="15368" width="8.5703125" style="3" customWidth="1"/>
    <col min="15369" max="15369" width="13.7109375" style="3" customWidth="1"/>
    <col min="15370" max="15370" width="11.5703125" style="3" customWidth="1"/>
    <col min="15371" max="15371" width="24.7109375" style="3" customWidth="1"/>
    <col min="15372" max="15372" width="17.42578125" style="3" customWidth="1"/>
    <col min="15373" max="15373" width="20.85546875" style="3" customWidth="1"/>
    <col min="15374" max="15374" width="26.85546875" style="3" customWidth="1"/>
    <col min="15375" max="15375" width="8" style="3" customWidth="1"/>
    <col min="15376" max="15376" width="25" style="3" customWidth="1"/>
    <col min="15377" max="15377" width="12.7109375" style="3" customWidth="1"/>
    <col min="15378" max="15378" width="16.42578125" style="3" customWidth="1"/>
    <col min="15379" max="15379" width="23.5703125" style="3" customWidth="1"/>
    <col min="15380" max="15380" width="33.7109375" style="3" customWidth="1"/>
    <col min="15381" max="15381" width="31.140625" style="3" customWidth="1"/>
    <col min="15382" max="15382" width="19.28515625" style="3" customWidth="1"/>
    <col min="15383" max="15383" width="11.7109375" style="3" customWidth="1"/>
    <col min="15384" max="15384" width="15.42578125" style="3" customWidth="1"/>
    <col min="15385" max="15385" width="5.5703125" style="3" customWidth="1"/>
    <col min="15386" max="15386" width="4.7109375" style="3" customWidth="1"/>
    <col min="15387" max="15388" width="7.28515625" style="3" customWidth="1"/>
    <col min="15389" max="15389" width="8.42578125" style="3" customWidth="1"/>
    <col min="15390" max="15390" width="9.5703125" style="3" customWidth="1"/>
    <col min="15391" max="15391" width="6.28515625" style="3" customWidth="1"/>
    <col min="15392" max="15392" width="5.85546875" style="3" customWidth="1"/>
    <col min="15393" max="15394" width="4.42578125" style="3" customWidth="1"/>
    <col min="15395" max="15395" width="5" style="3" customWidth="1"/>
    <col min="15396" max="15396" width="5.85546875" style="3" customWidth="1"/>
    <col min="15397" max="15397" width="6.140625" style="3" customWidth="1"/>
    <col min="15398" max="15398" width="6.28515625" style="3" customWidth="1"/>
    <col min="15399" max="15399" width="4.85546875" style="3" customWidth="1"/>
    <col min="15400" max="15400" width="8.140625" style="3" customWidth="1"/>
    <col min="15401" max="15401" width="11.5703125" style="3" customWidth="1"/>
    <col min="15402" max="15402" width="13.7109375" style="3" customWidth="1"/>
    <col min="15403" max="15403" width="20.85546875" style="3" customWidth="1"/>
    <col min="15404" max="15616" width="11.42578125" style="3"/>
    <col min="15617" max="15617" width="13.140625" style="3" customWidth="1"/>
    <col min="15618" max="15618" width="4" style="3" customWidth="1"/>
    <col min="15619" max="15619" width="12.85546875" style="3" customWidth="1"/>
    <col min="15620" max="15620" width="14.7109375" style="3" customWidth="1"/>
    <col min="15621" max="15621" width="10" style="3" customWidth="1"/>
    <col min="15622" max="15622" width="6.28515625" style="3" customWidth="1"/>
    <col min="15623" max="15623" width="12.28515625" style="3" customWidth="1"/>
    <col min="15624" max="15624" width="8.5703125" style="3" customWidth="1"/>
    <col min="15625" max="15625" width="13.7109375" style="3" customWidth="1"/>
    <col min="15626" max="15626" width="11.5703125" style="3" customWidth="1"/>
    <col min="15627" max="15627" width="24.7109375" style="3" customWidth="1"/>
    <col min="15628" max="15628" width="17.42578125" style="3" customWidth="1"/>
    <col min="15629" max="15629" width="20.85546875" style="3" customWidth="1"/>
    <col min="15630" max="15630" width="26.85546875" style="3" customWidth="1"/>
    <col min="15631" max="15631" width="8" style="3" customWidth="1"/>
    <col min="15632" max="15632" width="25" style="3" customWidth="1"/>
    <col min="15633" max="15633" width="12.7109375" style="3" customWidth="1"/>
    <col min="15634" max="15634" width="16.42578125" style="3" customWidth="1"/>
    <col min="15635" max="15635" width="23.5703125" style="3" customWidth="1"/>
    <col min="15636" max="15636" width="33.7109375" style="3" customWidth="1"/>
    <col min="15637" max="15637" width="31.140625" style="3" customWidth="1"/>
    <col min="15638" max="15638" width="19.28515625" style="3" customWidth="1"/>
    <col min="15639" max="15639" width="11.7109375" style="3" customWidth="1"/>
    <col min="15640" max="15640" width="15.42578125" style="3" customWidth="1"/>
    <col min="15641" max="15641" width="5.5703125" style="3" customWidth="1"/>
    <col min="15642" max="15642" width="4.7109375" style="3" customWidth="1"/>
    <col min="15643" max="15644" width="7.28515625" style="3" customWidth="1"/>
    <col min="15645" max="15645" width="8.42578125" style="3" customWidth="1"/>
    <col min="15646" max="15646" width="9.5703125" style="3" customWidth="1"/>
    <col min="15647" max="15647" width="6.28515625" style="3" customWidth="1"/>
    <col min="15648" max="15648" width="5.85546875" style="3" customWidth="1"/>
    <col min="15649" max="15650" width="4.42578125" style="3" customWidth="1"/>
    <col min="15651" max="15651" width="5" style="3" customWidth="1"/>
    <col min="15652" max="15652" width="5.85546875" style="3" customWidth="1"/>
    <col min="15653" max="15653" width="6.140625" style="3" customWidth="1"/>
    <col min="15654" max="15654" width="6.28515625" style="3" customWidth="1"/>
    <col min="15655" max="15655" width="4.85546875" style="3" customWidth="1"/>
    <col min="15656" max="15656" width="8.140625" style="3" customWidth="1"/>
    <col min="15657" max="15657" width="11.5703125" style="3" customWidth="1"/>
    <col min="15658" max="15658" width="13.7109375" style="3" customWidth="1"/>
    <col min="15659" max="15659" width="20.85546875" style="3" customWidth="1"/>
    <col min="15660" max="15872" width="11.42578125" style="3"/>
    <col min="15873" max="15873" width="13.140625" style="3" customWidth="1"/>
    <col min="15874" max="15874" width="4" style="3" customWidth="1"/>
    <col min="15875" max="15875" width="12.85546875" style="3" customWidth="1"/>
    <col min="15876" max="15876" width="14.7109375" style="3" customWidth="1"/>
    <col min="15877" max="15877" width="10" style="3" customWidth="1"/>
    <col min="15878" max="15878" width="6.28515625" style="3" customWidth="1"/>
    <col min="15879" max="15879" width="12.28515625" style="3" customWidth="1"/>
    <col min="15880" max="15880" width="8.5703125" style="3" customWidth="1"/>
    <col min="15881" max="15881" width="13.7109375" style="3" customWidth="1"/>
    <col min="15882" max="15882" width="11.5703125" style="3" customWidth="1"/>
    <col min="15883" max="15883" width="24.7109375" style="3" customWidth="1"/>
    <col min="15884" max="15884" width="17.42578125" style="3" customWidth="1"/>
    <col min="15885" max="15885" width="20.85546875" style="3" customWidth="1"/>
    <col min="15886" max="15886" width="26.85546875" style="3" customWidth="1"/>
    <col min="15887" max="15887" width="8" style="3" customWidth="1"/>
    <col min="15888" max="15888" width="25" style="3" customWidth="1"/>
    <col min="15889" max="15889" width="12.7109375" style="3" customWidth="1"/>
    <col min="15890" max="15890" width="16.42578125" style="3" customWidth="1"/>
    <col min="15891" max="15891" width="23.5703125" style="3" customWidth="1"/>
    <col min="15892" max="15892" width="33.7109375" style="3" customWidth="1"/>
    <col min="15893" max="15893" width="31.140625" style="3" customWidth="1"/>
    <col min="15894" max="15894" width="19.28515625" style="3" customWidth="1"/>
    <col min="15895" max="15895" width="11.7109375" style="3" customWidth="1"/>
    <col min="15896" max="15896" width="15.42578125" style="3" customWidth="1"/>
    <col min="15897" max="15897" width="5.5703125" style="3" customWidth="1"/>
    <col min="15898" max="15898" width="4.7109375" style="3" customWidth="1"/>
    <col min="15899" max="15900" width="7.28515625" style="3" customWidth="1"/>
    <col min="15901" max="15901" width="8.42578125" style="3" customWidth="1"/>
    <col min="15902" max="15902" width="9.5703125" style="3" customWidth="1"/>
    <col min="15903" max="15903" width="6.28515625" style="3" customWidth="1"/>
    <col min="15904" max="15904" width="5.85546875" style="3" customWidth="1"/>
    <col min="15905" max="15906" width="4.42578125" style="3" customWidth="1"/>
    <col min="15907" max="15907" width="5" style="3" customWidth="1"/>
    <col min="15908" max="15908" width="5.85546875" style="3" customWidth="1"/>
    <col min="15909" max="15909" width="6.140625" style="3" customWidth="1"/>
    <col min="15910" max="15910" width="6.28515625" style="3" customWidth="1"/>
    <col min="15911" max="15911" width="4.85546875" style="3" customWidth="1"/>
    <col min="15912" max="15912" width="8.140625" style="3" customWidth="1"/>
    <col min="15913" max="15913" width="11.5703125" style="3" customWidth="1"/>
    <col min="15914" max="15914" width="13.7109375" style="3" customWidth="1"/>
    <col min="15915" max="15915" width="20.85546875" style="3" customWidth="1"/>
    <col min="15916" max="16128" width="11.42578125" style="3"/>
    <col min="16129" max="16129" width="13.140625" style="3" customWidth="1"/>
    <col min="16130" max="16130" width="4" style="3" customWidth="1"/>
    <col min="16131" max="16131" width="12.85546875" style="3" customWidth="1"/>
    <col min="16132" max="16132" width="14.7109375" style="3" customWidth="1"/>
    <col min="16133" max="16133" width="10" style="3" customWidth="1"/>
    <col min="16134" max="16134" width="6.28515625" style="3" customWidth="1"/>
    <col min="16135" max="16135" width="12.28515625" style="3" customWidth="1"/>
    <col min="16136" max="16136" width="8.5703125" style="3" customWidth="1"/>
    <col min="16137" max="16137" width="13.7109375" style="3" customWidth="1"/>
    <col min="16138" max="16138" width="11.5703125" style="3" customWidth="1"/>
    <col min="16139" max="16139" width="24.7109375" style="3" customWidth="1"/>
    <col min="16140" max="16140" width="17.42578125" style="3" customWidth="1"/>
    <col min="16141" max="16141" width="20.85546875" style="3" customWidth="1"/>
    <col min="16142" max="16142" width="26.85546875" style="3" customWidth="1"/>
    <col min="16143" max="16143" width="8" style="3" customWidth="1"/>
    <col min="16144" max="16144" width="25" style="3" customWidth="1"/>
    <col min="16145" max="16145" width="12.7109375" style="3" customWidth="1"/>
    <col min="16146" max="16146" width="16.42578125" style="3" customWidth="1"/>
    <col min="16147" max="16147" width="23.5703125" style="3" customWidth="1"/>
    <col min="16148" max="16148" width="33.7109375" style="3" customWidth="1"/>
    <col min="16149" max="16149" width="31.140625" style="3" customWidth="1"/>
    <col min="16150" max="16150" width="19.28515625" style="3" customWidth="1"/>
    <col min="16151" max="16151" width="11.7109375" style="3" customWidth="1"/>
    <col min="16152" max="16152" width="15.42578125" style="3" customWidth="1"/>
    <col min="16153" max="16153" width="5.5703125" style="3" customWidth="1"/>
    <col min="16154" max="16154" width="4.7109375" style="3" customWidth="1"/>
    <col min="16155" max="16156" width="7.28515625" style="3" customWidth="1"/>
    <col min="16157" max="16157" width="8.42578125" style="3" customWidth="1"/>
    <col min="16158" max="16158" width="9.5703125" style="3" customWidth="1"/>
    <col min="16159" max="16159" width="6.28515625" style="3" customWidth="1"/>
    <col min="16160" max="16160" width="5.85546875" style="3" customWidth="1"/>
    <col min="16161" max="16162" width="4.42578125" style="3" customWidth="1"/>
    <col min="16163" max="16163" width="5" style="3" customWidth="1"/>
    <col min="16164" max="16164" width="5.85546875" style="3" customWidth="1"/>
    <col min="16165" max="16165" width="6.140625" style="3" customWidth="1"/>
    <col min="16166" max="16166" width="6.28515625" style="3" customWidth="1"/>
    <col min="16167" max="16167" width="4.85546875" style="3" customWidth="1"/>
    <col min="16168" max="16168" width="8.140625" style="3" customWidth="1"/>
    <col min="16169" max="16169" width="11.5703125" style="3" customWidth="1"/>
    <col min="16170" max="16170" width="13.7109375" style="3" customWidth="1"/>
    <col min="16171" max="16171" width="20.85546875" style="3" customWidth="1"/>
    <col min="16172" max="16384" width="11.42578125" style="3"/>
  </cols>
  <sheetData>
    <row r="1" spans="1:63" ht="21" customHeight="1" x14ac:dyDescent="0.2">
      <c r="A1" s="2511" t="s">
        <v>2361</v>
      </c>
      <c r="B1" s="2512"/>
      <c r="C1" s="2512"/>
      <c r="D1" s="2512"/>
      <c r="E1" s="2512"/>
      <c r="F1" s="2512"/>
      <c r="G1" s="2512"/>
      <c r="H1" s="2512"/>
      <c r="I1" s="2512"/>
      <c r="J1" s="2512"/>
      <c r="K1" s="2512"/>
      <c r="L1" s="2512"/>
      <c r="M1" s="2512"/>
      <c r="N1" s="2512"/>
      <c r="O1" s="2512"/>
      <c r="P1" s="2512"/>
      <c r="Q1" s="2512"/>
      <c r="R1" s="2512"/>
      <c r="S1" s="2512"/>
      <c r="T1" s="2512"/>
      <c r="U1" s="2512"/>
      <c r="V1" s="2512"/>
      <c r="W1" s="2512"/>
      <c r="X1" s="2512"/>
      <c r="Y1" s="2512"/>
      <c r="Z1" s="2512"/>
      <c r="AA1" s="2512"/>
      <c r="AB1" s="2512"/>
      <c r="AC1" s="2512"/>
      <c r="AD1" s="2512"/>
      <c r="AE1" s="2512"/>
      <c r="AF1" s="2512"/>
      <c r="AG1" s="2512"/>
      <c r="AH1" s="2512"/>
      <c r="AI1" s="2512"/>
      <c r="AJ1" s="2512"/>
      <c r="AK1" s="2512"/>
      <c r="AL1" s="2512"/>
      <c r="AM1" s="2512"/>
      <c r="AN1" s="2512"/>
      <c r="AO1" s="2512"/>
      <c r="AP1" s="2862"/>
      <c r="AQ1" s="521" t="s">
        <v>1</v>
      </c>
    </row>
    <row r="2" spans="1:63" ht="14.25" customHeight="1" x14ac:dyDescent="0.2">
      <c r="A2" s="2513"/>
      <c r="B2" s="2366"/>
      <c r="C2" s="2366"/>
      <c r="D2" s="2366"/>
      <c r="E2" s="2366"/>
      <c r="F2" s="2366"/>
      <c r="G2" s="2366"/>
      <c r="H2" s="2366"/>
      <c r="I2" s="2366"/>
      <c r="J2" s="2366"/>
      <c r="K2" s="2366"/>
      <c r="L2" s="2366"/>
      <c r="M2" s="2366"/>
      <c r="N2" s="2366"/>
      <c r="O2" s="2366"/>
      <c r="P2" s="2366"/>
      <c r="Q2" s="2366"/>
      <c r="R2" s="2366"/>
      <c r="S2" s="2366"/>
      <c r="T2" s="2366"/>
      <c r="U2" s="2366"/>
      <c r="V2" s="2366"/>
      <c r="W2" s="2366"/>
      <c r="X2" s="2366"/>
      <c r="Y2" s="2366"/>
      <c r="Z2" s="2366"/>
      <c r="AA2" s="2366"/>
      <c r="AB2" s="2366"/>
      <c r="AC2" s="2366"/>
      <c r="AD2" s="2366"/>
      <c r="AE2" s="2366"/>
      <c r="AF2" s="2366"/>
      <c r="AG2" s="2366"/>
      <c r="AH2" s="2366"/>
      <c r="AI2" s="2366"/>
      <c r="AJ2" s="2366"/>
      <c r="AK2" s="2366"/>
      <c r="AL2" s="2366"/>
      <c r="AM2" s="2366"/>
      <c r="AN2" s="2366"/>
      <c r="AO2" s="2366"/>
      <c r="AP2" s="2863"/>
      <c r="AQ2" s="522">
        <v>6</v>
      </c>
    </row>
    <row r="3" spans="1:63" ht="18" customHeight="1" x14ac:dyDescent="0.2">
      <c r="A3" s="2513"/>
      <c r="B3" s="2366"/>
      <c r="C3" s="2366"/>
      <c r="D3" s="2366"/>
      <c r="E3" s="2366"/>
      <c r="F3" s="2366"/>
      <c r="G3" s="2366"/>
      <c r="H3" s="2366"/>
      <c r="I3" s="2366"/>
      <c r="J3" s="2366"/>
      <c r="K3" s="2366"/>
      <c r="L3" s="2366"/>
      <c r="M3" s="2366"/>
      <c r="N3" s="2366"/>
      <c r="O3" s="2366"/>
      <c r="P3" s="2366"/>
      <c r="Q3" s="2366"/>
      <c r="R3" s="2366"/>
      <c r="S3" s="2366"/>
      <c r="T3" s="2366"/>
      <c r="U3" s="2366"/>
      <c r="V3" s="2366"/>
      <c r="W3" s="2366"/>
      <c r="X3" s="2366"/>
      <c r="Y3" s="2366"/>
      <c r="Z3" s="2366"/>
      <c r="AA3" s="2366"/>
      <c r="AB3" s="2366"/>
      <c r="AC3" s="2366"/>
      <c r="AD3" s="2366"/>
      <c r="AE3" s="2366"/>
      <c r="AF3" s="2366"/>
      <c r="AG3" s="2366"/>
      <c r="AH3" s="2366"/>
      <c r="AI3" s="2366"/>
      <c r="AJ3" s="2366"/>
      <c r="AK3" s="2366"/>
      <c r="AL3" s="2366"/>
      <c r="AM3" s="2366"/>
      <c r="AN3" s="2366"/>
      <c r="AO3" s="2366"/>
      <c r="AP3" s="2863"/>
      <c r="AQ3" s="523" t="s">
        <v>4</v>
      </c>
    </row>
    <row r="4" spans="1:63" s="10" customFormat="1" ht="18.75" customHeight="1" x14ac:dyDescent="0.2">
      <c r="A4" s="2515"/>
      <c r="B4" s="2367"/>
      <c r="C4" s="2367"/>
      <c r="D4" s="2367"/>
      <c r="E4" s="2367"/>
      <c r="F4" s="2367"/>
      <c r="G4" s="2367"/>
      <c r="H4" s="2367"/>
      <c r="I4" s="2367"/>
      <c r="J4" s="2367"/>
      <c r="K4" s="2367"/>
      <c r="L4" s="2367"/>
      <c r="M4" s="2367"/>
      <c r="N4" s="2367"/>
      <c r="O4" s="2367"/>
      <c r="P4" s="2367"/>
      <c r="Q4" s="2367"/>
      <c r="R4" s="2367"/>
      <c r="S4" s="2367"/>
      <c r="T4" s="2367"/>
      <c r="U4" s="2367"/>
      <c r="V4" s="2367"/>
      <c r="W4" s="2367"/>
      <c r="X4" s="2367"/>
      <c r="Y4" s="2367"/>
      <c r="Z4" s="2367"/>
      <c r="AA4" s="2367"/>
      <c r="AB4" s="2367"/>
      <c r="AC4" s="2367"/>
      <c r="AD4" s="2367"/>
      <c r="AE4" s="2367"/>
      <c r="AF4" s="2367"/>
      <c r="AG4" s="2367"/>
      <c r="AH4" s="2367"/>
      <c r="AI4" s="2367"/>
      <c r="AJ4" s="2367"/>
      <c r="AK4" s="2367"/>
      <c r="AL4" s="2367"/>
      <c r="AM4" s="2367"/>
      <c r="AN4" s="2367"/>
      <c r="AO4" s="2367"/>
      <c r="AP4" s="2864"/>
      <c r="AQ4" s="524" t="s">
        <v>6</v>
      </c>
    </row>
    <row r="5" spans="1:63" ht="16.5" customHeight="1" x14ac:dyDescent="0.2">
      <c r="A5" s="2516" t="s">
        <v>7</v>
      </c>
      <c r="B5" s="2368"/>
      <c r="C5" s="2368"/>
      <c r="D5" s="2368"/>
      <c r="E5" s="2368"/>
      <c r="F5" s="2368"/>
      <c r="G5" s="2368"/>
      <c r="H5" s="2368"/>
      <c r="I5" s="2368"/>
      <c r="J5" s="2368"/>
      <c r="K5" s="2368"/>
      <c r="L5" s="2368"/>
      <c r="M5" s="2368"/>
      <c r="N5" s="2369" t="s">
        <v>8</v>
      </c>
      <c r="O5" s="2369"/>
      <c r="P5" s="2369"/>
      <c r="Q5" s="2369"/>
      <c r="R5" s="2369"/>
      <c r="S5" s="2369"/>
      <c r="T5" s="2369"/>
      <c r="U5" s="2369"/>
      <c r="V5" s="2369"/>
      <c r="W5" s="2369"/>
      <c r="X5" s="2369"/>
      <c r="Y5" s="2369"/>
      <c r="Z5" s="2369"/>
      <c r="AA5" s="2369"/>
      <c r="AB5" s="2369"/>
      <c r="AC5" s="2369"/>
      <c r="AD5" s="2369"/>
      <c r="AE5" s="2369"/>
      <c r="AF5" s="2369"/>
      <c r="AG5" s="2369"/>
      <c r="AH5" s="2369"/>
      <c r="AI5" s="2369"/>
      <c r="AJ5" s="2369"/>
      <c r="AK5" s="2369"/>
      <c r="AL5" s="2369"/>
      <c r="AM5" s="2369"/>
      <c r="AN5" s="2369"/>
      <c r="AO5" s="2369"/>
      <c r="AP5" s="2369"/>
      <c r="AQ5" s="2519"/>
      <c r="AR5" s="146"/>
      <c r="AS5" s="146"/>
      <c r="AT5" s="146"/>
      <c r="AU5" s="146"/>
      <c r="AV5" s="146"/>
      <c r="AW5" s="146"/>
      <c r="AX5" s="146"/>
      <c r="AY5" s="146"/>
      <c r="AZ5" s="146"/>
      <c r="BA5" s="146"/>
      <c r="BB5" s="146"/>
      <c r="BC5" s="146"/>
      <c r="BD5" s="146"/>
      <c r="BE5" s="146"/>
      <c r="BF5" s="146"/>
      <c r="BG5" s="146"/>
      <c r="BH5" s="146"/>
      <c r="BI5" s="146"/>
      <c r="BJ5" s="146"/>
      <c r="BK5" s="146"/>
    </row>
    <row r="6" spans="1:63" ht="16.5" customHeight="1" x14ac:dyDescent="0.2">
      <c r="A6" s="2517"/>
      <c r="B6" s="2518"/>
      <c r="C6" s="2518"/>
      <c r="D6" s="2518"/>
      <c r="E6" s="2518"/>
      <c r="F6" s="2518"/>
      <c r="G6" s="2518"/>
      <c r="H6" s="2518"/>
      <c r="I6" s="2518"/>
      <c r="J6" s="2518"/>
      <c r="K6" s="2518"/>
      <c r="L6" s="2518"/>
      <c r="M6" s="2518"/>
      <c r="N6" s="525"/>
      <c r="O6" s="407"/>
      <c r="P6" s="308"/>
      <c r="Q6" s="312"/>
      <c r="R6" s="526"/>
      <c r="S6" s="308"/>
      <c r="T6" s="308"/>
      <c r="U6" s="308"/>
      <c r="V6" s="312"/>
      <c r="W6" s="312"/>
      <c r="X6" s="312"/>
      <c r="Y6" s="2520" t="s">
        <v>65</v>
      </c>
      <c r="Z6" s="2518"/>
      <c r="AA6" s="2518"/>
      <c r="AB6" s="2518"/>
      <c r="AC6" s="2518"/>
      <c r="AD6" s="2518"/>
      <c r="AE6" s="2518"/>
      <c r="AF6" s="2518"/>
      <c r="AG6" s="2518"/>
      <c r="AH6" s="2518"/>
      <c r="AI6" s="2518"/>
      <c r="AJ6" s="2518"/>
      <c r="AK6" s="2518"/>
      <c r="AL6" s="2518"/>
      <c r="AM6" s="2518"/>
      <c r="AN6" s="527"/>
      <c r="AO6" s="528"/>
      <c r="AP6" s="528"/>
      <c r="AQ6" s="529"/>
      <c r="AR6" s="146"/>
      <c r="AS6" s="146"/>
      <c r="AT6" s="146"/>
      <c r="AU6" s="146"/>
      <c r="AV6" s="146"/>
      <c r="AW6" s="146"/>
      <c r="AX6" s="146"/>
      <c r="AY6" s="146"/>
      <c r="AZ6" s="146"/>
      <c r="BA6" s="146"/>
      <c r="BB6" s="146"/>
      <c r="BC6" s="146"/>
      <c r="BD6" s="146"/>
      <c r="BE6" s="146"/>
      <c r="BF6" s="146"/>
      <c r="BG6" s="146"/>
      <c r="BH6" s="146"/>
      <c r="BI6" s="146"/>
      <c r="BJ6" s="146"/>
      <c r="BK6" s="146"/>
    </row>
    <row r="7" spans="1:63" s="296" customFormat="1" ht="45.75" customHeight="1" x14ac:dyDescent="0.2">
      <c r="A7" s="2522" t="s">
        <v>9</v>
      </c>
      <c r="B7" s="2364" t="s">
        <v>10</v>
      </c>
      <c r="C7" s="2372"/>
      <c r="D7" s="2372" t="s">
        <v>9</v>
      </c>
      <c r="E7" s="2364" t="s">
        <v>11</v>
      </c>
      <c r="F7" s="2372"/>
      <c r="G7" s="2372" t="s">
        <v>9</v>
      </c>
      <c r="H7" s="2364" t="s">
        <v>12</v>
      </c>
      <c r="I7" s="2372"/>
      <c r="J7" s="2372" t="s">
        <v>9</v>
      </c>
      <c r="K7" s="2364" t="s">
        <v>13</v>
      </c>
      <c r="L7" s="2362" t="s">
        <v>14</v>
      </c>
      <c r="M7" s="2362" t="s">
        <v>735</v>
      </c>
      <c r="N7" s="2362" t="s">
        <v>16</v>
      </c>
      <c r="O7" s="2362" t="s">
        <v>66</v>
      </c>
      <c r="P7" s="2362" t="s">
        <v>8</v>
      </c>
      <c r="Q7" s="2530" t="s">
        <v>18</v>
      </c>
      <c r="R7" s="2944" t="s">
        <v>19</v>
      </c>
      <c r="S7" s="2364" t="s">
        <v>20</v>
      </c>
      <c r="T7" s="2364" t="s">
        <v>21</v>
      </c>
      <c r="U7" s="2362" t="s">
        <v>22</v>
      </c>
      <c r="V7" s="2940" t="s">
        <v>19</v>
      </c>
      <c r="W7" s="2370" t="s">
        <v>9</v>
      </c>
      <c r="X7" s="2362" t="s">
        <v>23</v>
      </c>
      <c r="Y7" s="2943" t="s">
        <v>24</v>
      </c>
      <c r="Z7" s="2943"/>
      <c r="AA7" s="2384" t="s">
        <v>25</v>
      </c>
      <c r="AB7" s="2384"/>
      <c r="AC7" s="2384"/>
      <c r="AD7" s="2384"/>
      <c r="AE7" s="2385" t="s">
        <v>26</v>
      </c>
      <c r="AF7" s="2386"/>
      <c r="AG7" s="2386"/>
      <c r="AH7" s="2386"/>
      <c r="AI7" s="2386"/>
      <c r="AJ7" s="2386"/>
      <c r="AK7" s="2383" t="s">
        <v>27</v>
      </c>
      <c r="AL7" s="2384"/>
      <c r="AM7" s="2384"/>
      <c r="AN7" s="2524" t="s">
        <v>28</v>
      </c>
      <c r="AO7" s="2526" t="s">
        <v>29</v>
      </c>
      <c r="AP7" s="2526" t="s">
        <v>30</v>
      </c>
      <c r="AQ7" s="2919" t="s">
        <v>31</v>
      </c>
      <c r="AR7" s="289"/>
      <c r="AS7" s="289"/>
      <c r="AT7" s="289"/>
      <c r="AU7" s="289"/>
      <c r="AV7" s="289"/>
      <c r="AW7" s="289"/>
      <c r="AX7" s="289"/>
      <c r="AY7" s="289"/>
      <c r="AZ7" s="289"/>
      <c r="BA7" s="289"/>
      <c r="BB7" s="289"/>
      <c r="BC7" s="289"/>
      <c r="BD7" s="289"/>
      <c r="BE7" s="289"/>
      <c r="BF7" s="289"/>
      <c r="BG7" s="289"/>
      <c r="BH7" s="289"/>
      <c r="BI7" s="289"/>
      <c r="BJ7" s="289"/>
      <c r="BK7" s="289"/>
    </row>
    <row r="8" spans="1:63" s="296" customFormat="1" ht="105" customHeight="1" x14ac:dyDescent="0.2">
      <c r="A8" s="2523"/>
      <c r="B8" s="2373"/>
      <c r="C8" s="2374"/>
      <c r="D8" s="2374"/>
      <c r="E8" s="2373"/>
      <c r="F8" s="2374"/>
      <c r="G8" s="2374"/>
      <c r="H8" s="2373"/>
      <c r="I8" s="2374"/>
      <c r="J8" s="2374"/>
      <c r="K8" s="2373"/>
      <c r="L8" s="2363"/>
      <c r="M8" s="2363"/>
      <c r="N8" s="2363"/>
      <c r="O8" s="2363"/>
      <c r="P8" s="2363"/>
      <c r="Q8" s="2531"/>
      <c r="R8" s="2945"/>
      <c r="S8" s="2373"/>
      <c r="T8" s="2373"/>
      <c r="U8" s="2363"/>
      <c r="V8" s="2941"/>
      <c r="W8" s="2371"/>
      <c r="X8" s="2363"/>
      <c r="Y8" s="149" t="s">
        <v>32</v>
      </c>
      <c r="Z8" s="149" t="s">
        <v>33</v>
      </c>
      <c r="AA8" s="149" t="s">
        <v>34</v>
      </c>
      <c r="AB8" s="149" t="s">
        <v>35</v>
      </c>
      <c r="AC8" s="530" t="s">
        <v>736</v>
      </c>
      <c r="AD8" s="149" t="s">
        <v>37</v>
      </c>
      <c r="AE8" s="149" t="s">
        <v>38</v>
      </c>
      <c r="AF8" s="149" t="s">
        <v>39</v>
      </c>
      <c r="AG8" s="149" t="s">
        <v>40</v>
      </c>
      <c r="AH8" s="149" t="s">
        <v>41</v>
      </c>
      <c r="AI8" s="149" t="s">
        <v>42</v>
      </c>
      <c r="AJ8" s="149" t="s">
        <v>43</v>
      </c>
      <c r="AK8" s="149" t="s">
        <v>44</v>
      </c>
      <c r="AL8" s="149" t="s">
        <v>45</v>
      </c>
      <c r="AM8" s="149" t="s">
        <v>46</v>
      </c>
      <c r="AN8" s="2525"/>
      <c r="AO8" s="2526"/>
      <c r="AP8" s="2526"/>
      <c r="AQ8" s="2920"/>
      <c r="AR8" s="289"/>
      <c r="AS8" s="289"/>
      <c r="AT8" s="289"/>
      <c r="AU8" s="289"/>
      <c r="AV8" s="289"/>
      <c r="AW8" s="289"/>
      <c r="AX8" s="289"/>
      <c r="AY8" s="289"/>
      <c r="AZ8" s="289"/>
      <c r="BA8" s="289"/>
      <c r="BB8" s="289"/>
      <c r="BC8" s="289"/>
      <c r="BD8" s="289"/>
      <c r="BE8" s="289"/>
      <c r="BF8" s="289"/>
      <c r="BG8" s="289"/>
      <c r="BH8" s="289"/>
      <c r="BI8" s="289"/>
      <c r="BJ8" s="289"/>
      <c r="BK8" s="289"/>
    </row>
    <row r="9" spans="1:63" s="296" customFormat="1" ht="30.75" customHeight="1" x14ac:dyDescent="0.2">
      <c r="A9" s="2523"/>
      <c r="B9" s="2373"/>
      <c r="C9" s="2374"/>
      <c r="D9" s="2374"/>
      <c r="E9" s="2373"/>
      <c r="F9" s="2374"/>
      <c r="G9" s="2374"/>
      <c r="H9" s="2373"/>
      <c r="I9" s="2374"/>
      <c r="J9" s="2374"/>
      <c r="K9" s="2373"/>
      <c r="L9" s="2363"/>
      <c r="M9" s="2534"/>
      <c r="N9" s="2363"/>
      <c r="O9" s="2363"/>
      <c r="P9" s="2363"/>
      <c r="Q9" s="2531"/>
      <c r="R9" s="2945"/>
      <c r="S9" s="2373"/>
      <c r="T9" s="2373"/>
      <c r="U9" s="2363"/>
      <c r="V9" s="531" t="s">
        <v>737</v>
      </c>
      <c r="W9" s="2942"/>
      <c r="X9" s="2363"/>
      <c r="Y9" s="532" t="s">
        <v>297</v>
      </c>
      <c r="Z9" s="532" t="s">
        <v>297</v>
      </c>
      <c r="AA9" s="533" t="s">
        <v>297</v>
      </c>
      <c r="AB9" s="533" t="s">
        <v>297</v>
      </c>
      <c r="AC9" s="533" t="s">
        <v>297</v>
      </c>
      <c r="AD9" s="533" t="s">
        <v>297</v>
      </c>
      <c r="AE9" s="533" t="s">
        <v>297</v>
      </c>
      <c r="AF9" s="533" t="s">
        <v>297</v>
      </c>
      <c r="AG9" s="533" t="s">
        <v>297</v>
      </c>
      <c r="AH9" s="533" t="s">
        <v>297</v>
      </c>
      <c r="AI9" s="533" t="s">
        <v>297</v>
      </c>
      <c r="AJ9" s="533" t="s">
        <v>297</v>
      </c>
      <c r="AK9" s="533" t="s">
        <v>297</v>
      </c>
      <c r="AL9" s="533" t="s">
        <v>297</v>
      </c>
      <c r="AM9" s="533" t="s">
        <v>297</v>
      </c>
      <c r="AN9" s="534" t="s">
        <v>297</v>
      </c>
      <c r="AO9" s="535" t="s">
        <v>297</v>
      </c>
      <c r="AP9" s="535" t="s">
        <v>297</v>
      </c>
      <c r="AQ9" s="2920"/>
      <c r="AR9" s="289"/>
      <c r="AS9" s="289"/>
      <c r="AT9" s="289"/>
      <c r="AU9" s="289"/>
      <c r="AV9" s="289"/>
      <c r="AW9" s="289"/>
      <c r="AX9" s="289"/>
      <c r="AY9" s="289"/>
      <c r="AZ9" s="289"/>
      <c r="BA9" s="289"/>
      <c r="BB9" s="289"/>
      <c r="BC9" s="289"/>
      <c r="BD9" s="289"/>
      <c r="BE9" s="289"/>
      <c r="BF9" s="289"/>
      <c r="BG9" s="289"/>
      <c r="BH9" s="289"/>
      <c r="BI9" s="289"/>
      <c r="BJ9" s="289"/>
      <c r="BK9" s="289"/>
    </row>
    <row r="10" spans="1:63" ht="16.5" customHeight="1" x14ac:dyDescent="0.2">
      <c r="A10" s="536">
        <v>2</v>
      </c>
      <c r="B10" s="162"/>
      <c r="C10" s="162" t="s">
        <v>738</v>
      </c>
      <c r="D10" s="1223"/>
      <c r="E10" s="162"/>
      <c r="F10" s="162"/>
      <c r="G10" s="162"/>
      <c r="H10" s="162"/>
      <c r="I10" s="162"/>
      <c r="J10" s="162"/>
      <c r="K10" s="155"/>
      <c r="L10" s="155"/>
      <c r="M10" s="162"/>
      <c r="N10" s="162"/>
      <c r="O10" s="537"/>
      <c r="P10" s="155"/>
      <c r="Q10" s="318"/>
      <c r="R10" s="538"/>
      <c r="S10" s="155"/>
      <c r="T10" s="155"/>
      <c r="U10" s="155"/>
      <c r="V10" s="158"/>
      <c r="W10" s="161"/>
      <c r="X10" s="156"/>
      <c r="Y10" s="539"/>
      <c r="Z10" s="539"/>
      <c r="AA10" s="162"/>
      <c r="AB10" s="162"/>
      <c r="AC10" s="162"/>
      <c r="AD10" s="162"/>
      <c r="AE10" s="162"/>
      <c r="AF10" s="162"/>
      <c r="AG10" s="162"/>
      <c r="AH10" s="162"/>
      <c r="AI10" s="162"/>
      <c r="AJ10" s="162"/>
      <c r="AK10" s="162"/>
      <c r="AL10" s="162"/>
      <c r="AM10" s="162"/>
      <c r="AN10" s="540"/>
      <c r="AO10" s="541"/>
      <c r="AP10" s="541"/>
      <c r="AQ10" s="542"/>
      <c r="AR10" s="146"/>
      <c r="AS10" s="146"/>
      <c r="AT10" s="146"/>
      <c r="AU10" s="146"/>
      <c r="AV10" s="146"/>
      <c r="AW10" s="146"/>
      <c r="AX10" s="146"/>
      <c r="AY10" s="146"/>
      <c r="AZ10" s="146"/>
      <c r="BA10" s="146"/>
      <c r="BB10" s="146"/>
      <c r="BC10" s="146"/>
      <c r="BD10" s="146"/>
      <c r="BE10" s="146"/>
      <c r="BF10" s="146"/>
      <c r="BG10" s="146"/>
      <c r="BH10" s="146"/>
      <c r="BI10" s="146"/>
      <c r="BJ10" s="146"/>
      <c r="BK10" s="146"/>
    </row>
    <row r="11" spans="1:63" s="146" customFormat="1" ht="20.25" customHeight="1" x14ac:dyDescent="0.2">
      <c r="A11" s="2921"/>
      <c r="B11" s="2922"/>
      <c r="C11" s="2923"/>
      <c r="D11" s="543">
        <v>2</v>
      </c>
      <c r="E11" s="544" t="s">
        <v>739</v>
      </c>
      <c r="F11" s="544"/>
      <c r="G11" s="544"/>
      <c r="H11" s="544"/>
      <c r="I11" s="544"/>
      <c r="J11" s="176"/>
      <c r="K11" s="169"/>
      <c r="L11" s="169"/>
      <c r="M11" s="176"/>
      <c r="N11" s="176"/>
      <c r="O11" s="545"/>
      <c r="P11" s="169"/>
      <c r="Q11" s="325"/>
      <c r="R11" s="546"/>
      <c r="S11" s="169"/>
      <c r="T11" s="169"/>
      <c r="U11" s="169"/>
      <c r="V11" s="172"/>
      <c r="W11" s="175"/>
      <c r="X11" s="170"/>
      <c r="Y11" s="547"/>
      <c r="Z11" s="547"/>
      <c r="AA11" s="176"/>
      <c r="AB11" s="176"/>
      <c r="AC11" s="176"/>
      <c r="AD11" s="176"/>
      <c r="AE11" s="176"/>
      <c r="AF11" s="176"/>
      <c r="AG11" s="176"/>
      <c r="AH11" s="176"/>
      <c r="AI11" s="176"/>
      <c r="AJ11" s="176"/>
      <c r="AK11" s="176"/>
      <c r="AL11" s="176"/>
      <c r="AM11" s="176"/>
      <c r="AN11" s="548"/>
      <c r="AO11" s="549"/>
      <c r="AP11" s="549"/>
      <c r="AQ11" s="550"/>
    </row>
    <row r="12" spans="1:63" s="146" customFormat="1" ht="21.75" customHeight="1" x14ac:dyDescent="0.2">
      <c r="A12" s="2924"/>
      <c r="B12" s="2925"/>
      <c r="C12" s="2926"/>
      <c r="D12" s="2927"/>
      <c r="E12" s="2927"/>
      <c r="F12" s="2928"/>
      <c r="G12" s="551">
        <v>8</v>
      </c>
      <c r="H12" s="552" t="s">
        <v>740</v>
      </c>
      <c r="I12" s="552"/>
      <c r="J12" s="190"/>
      <c r="K12" s="183"/>
      <c r="L12" s="183"/>
      <c r="M12" s="190"/>
      <c r="N12" s="336"/>
      <c r="O12" s="207"/>
      <c r="P12" s="183"/>
      <c r="Q12" s="553"/>
      <c r="R12" s="554"/>
      <c r="S12" s="183"/>
      <c r="T12" s="183"/>
      <c r="U12" s="183"/>
      <c r="V12" s="231"/>
      <c r="W12" s="189"/>
      <c r="X12" s="184"/>
      <c r="Y12" s="555"/>
      <c r="Z12" s="555"/>
      <c r="AA12" s="190"/>
      <c r="AB12" s="190"/>
      <c r="AC12" s="190"/>
      <c r="AD12" s="190"/>
      <c r="AE12" s="190"/>
      <c r="AF12" s="190"/>
      <c r="AG12" s="190"/>
      <c r="AH12" s="190"/>
      <c r="AI12" s="190"/>
      <c r="AJ12" s="190"/>
      <c r="AK12" s="190"/>
      <c r="AL12" s="190"/>
      <c r="AM12" s="190"/>
      <c r="AN12" s="556"/>
      <c r="AO12" s="557"/>
      <c r="AP12" s="557"/>
      <c r="AQ12" s="558"/>
    </row>
    <row r="13" spans="1:63" s="146" customFormat="1" ht="17.25" customHeight="1" x14ac:dyDescent="0.2">
      <c r="A13" s="2924"/>
      <c r="B13" s="2925"/>
      <c r="C13" s="2926"/>
      <c r="D13" s="2929"/>
      <c r="E13" s="2929"/>
      <c r="F13" s="2930"/>
      <c r="G13" s="2931"/>
      <c r="H13" s="2931"/>
      <c r="I13" s="2932"/>
      <c r="J13" s="2936">
        <v>38</v>
      </c>
      <c r="K13" s="2938" t="s">
        <v>741</v>
      </c>
      <c r="L13" s="2938" t="s">
        <v>742</v>
      </c>
      <c r="M13" s="2591">
        <v>4</v>
      </c>
      <c r="N13" s="2896" t="s">
        <v>743</v>
      </c>
      <c r="O13" s="2932" t="s">
        <v>744</v>
      </c>
      <c r="P13" s="2938" t="s">
        <v>745</v>
      </c>
      <c r="Q13" s="2912">
        <f>(V13+V15)/R13</f>
        <v>0.33305369127516776</v>
      </c>
      <c r="R13" s="2946">
        <f>SUM(V13:V22)</f>
        <v>59600000</v>
      </c>
      <c r="S13" s="2938" t="s">
        <v>746</v>
      </c>
      <c r="T13" s="2948" t="s">
        <v>747</v>
      </c>
      <c r="U13" s="2910" t="s">
        <v>2298</v>
      </c>
      <c r="V13" s="2911">
        <v>16425000</v>
      </c>
      <c r="W13" s="2907">
        <v>20</v>
      </c>
      <c r="X13" s="2896" t="s">
        <v>844</v>
      </c>
      <c r="Y13" s="2955">
        <v>294321</v>
      </c>
      <c r="Z13" s="2955">
        <v>283947</v>
      </c>
      <c r="AA13" s="2955">
        <v>135754</v>
      </c>
      <c r="AB13" s="2955">
        <v>44640</v>
      </c>
      <c r="AC13" s="2955">
        <v>308178</v>
      </c>
      <c r="AD13" s="2955">
        <v>89696</v>
      </c>
      <c r="AE13" s="2958"/>
      <c r="AF13" s="1959"/>
      <c r="AG13" s="1959"/>
      <c r="AH13" s="1959"/>
      <c r="AI13" s="1959"/>
      <c r="AJ13" s="1959"/>
      <c r="AK13" s="1959"/>
      <c r="AL13" s="1959"/>
      <c r="AM13" s="1959"/>
      <c r="AN13" s="2904">
        <f>Y13+Z13</f>
        <v>578268</v>
      </c>
      <c r="AO13" s="2901">
        <v>43467</v>
      </c>
      <c r="AP13" s="2901">
        <v>43830</v>
      </c>
      <c r="AQ13" s="2952" t="s">
        <v>748</v>
      </c>
    </row>
    <row r="14" spans="1:63" s="146" customFormat="1" ht="69.75" customHeight="1" x14ac:dyDescent="0.2">
      <c r="A14" s="2924"/>
      <c r="B14" s="2925"/>
      <c r="C14" s="2926"/>
      <c r="D14" s="2929"/>
      <c r="E14" s="2929"/>
      <c r="F14" s="2930"/>
      <c r="G14" s="2499"/>
      <c r="H14" s="2499"/>
      <c r="I14" s="2933"/>
      <c r="J14" s="2937"/>
      <c r="K14" s="2939"/>
      <c r="L14" s="2939"/>
      <c r="M14" s="2591"/>
      <c r="N14" s="2897"/>
      <c r="O14" s="2933"/>
      <c r="P14" s="2939"/>
      <c r="Q14" s="2913"/>
      <c r="R14" s="2947"/>
      <c r="S14" s="2939"/>
      <c r="T14" s="2949"/>
      <c r="U14" s="2910"/>
      <c r="V14" s="2911"/>
      <c r="W14" s="2908"/>
      <c r="X14" s="2898"/>
      <c r="Y14" s="2956"/>
      <c r="Z14" s="2956"/>
      <c r="AA14" s="2956"/>
      <c r="AB14" s="2956"/>
      <c r="AC14" s="2956"/>
      <c r="AD14" s="2956"/>
      <c r="AE14" s="2959"/>
      <c r="AF14" s="1960"/>
      <c r="AG14" s="1960"/>
      <c r="AH14" s="1960"/>
      <c r="AI14" s="1960"/>
      <c r="AJ14" s="1960"/>
      <c r="AK14" s="1960"/>
      <c r="AL14" s="1960"/>
      <c r="AM14" s="1960"/>
      <c r="AN14" s="2905"/>
      <c r="AO14" s="2902"/>
      <c r="AP14" s="2902"/>
      <c r="AQ14" s="2953"/>
      <c r="AR14" s="1776"/>
    </row>
    <row r="15" spans="1:63" s="146" customFormat="1" ht="18.75" customHeight="1" x14ac:dyDescent="0.2">
      <c r="A15" s="2924"/>
      <c r="B15" s="2925"/>
      <c r="C15" s="2926"/>
      <c r="D15" s="2929"/>
      <c r="E15" s="2929"/>
      <c r="F15" s="2930"/>
      <c r="G15" s="2499"/>
      <c r="H15" s="2499"/>
      <c r="I15" s="2933"/>
      <c r="J15" s="2937"/>
      <c r="K15" s="2939"/>
      <c r="L15" s="2939"/>
      <c r="M15" s="2591"/>
      <c r="N15" s="2897"/>
      <c r="O15" s="2933"/>
      <c r="P15" s="2939"/>
      <c r="Q15" s="2913"/>
      <c r="R15" s="2947"/>
      <c r="S15" s="2939"/>
      <c r="T15" s="2949"/>
      <c r="U15" s="2910" t="s">
        <v>749</v>
      </c>
      <c r="V15" s="2911">
        <v>3425000</v>
      </c>
      <c r="W15" s="2907">
        <v>20</v>
      </c>
      <c r="X15" s="2896" t="s">
        <v>844</v>
      </c>
      <c r="Y15" s="2956"/>
      <c r="Z15" s="2956"/>
      <c r="AA15" s="2956"/>
      <c r="AB15" s="2956"/>
      <c r="AC15" s="2956"/>
      <c r="AD15" s="2956"/>
      <c r="AE15" s="2959"/>
      <c r="AF15" s="1960"/>
      <c r="AG15" s="1960"/>
      <c r="AH15" s="1960"/>
      <c r="AI15" s="1960"/>
      <c r="AJ15" s="1960"/>
      <c r="AK15" s="1960"/>
      <c r="AL15" s="1960"/>
      <c r="AM15" s="1960"/>
      <c r="AN15" s="2905"/>
      <c r="AO15" s="2902"/>
      <c r="AP15" s="2902"/>
      <c r="AQ15" s="2953"/>
    </row>
    <row r="16" spans="1:63" s="146" customFormat="1" ht="42" customHeight="1" x14ac:dyDescent="0.2">
      <c r="A16" s="2924"/>
      <c r="B16" s="2925"/>
      <c r="C16" s="2926"/>
      <c r="D16" s="2929"/>
      <c r="E16" s="2929"/>
      <c r="F16" s="2930"/>
      <c r="G16" s="2499"/>
      <c r="H16" s="2499"/>
      <c r="I16" s="2933"/>
      <c r="J16" s="2937"/>
      <c r="K16" s="2939"/>
      <c r="L16" s="2939"/>
      <c r="M16" s="2591"/>
      <c r="N16" s="2897"/>
      <c r="O16" s="2933"/>
      <c r="P16" s="2939"/>
      <c r="Q16" s="2913"/>
      <c r="R16" s="2947"/>
      <c r="S16" s="2939"/>
      <c r="T16" s="2949"/>
      <c r="U16" s="2910"/>
      <c r="V16" s="2911"/>
      <c r="W16" s="2908"/>
      <c r="X16" s="2898"/>
      <c r="Y16" s="2956"/>
      <c r="Z16" s="2956"/>
      <c r="AA16" s="2956"/>
      <c r="AB16" s="2956"/>
      <c r="AC16" s="2956"/>
      <c r="AD16" s="2956"/>
      <c r="AE16" s="2959"/>
      <c r="AF16" s="1960"/>
      <c r="AG16" s="1960"/>
      <c r="AH16" s="1960"/>
      <c r="AI16" s="1960"/>
      <c r="AJ16" s="1960"/>
      <c r="AK16" s="1960"/>
      <c r="AL16" s="1960"/>
      <c r="AM16" s="1960"/>
      <c r="AN16" s="2905"/>
      <c r="AO16" s="2902"/>
      <c r="AP16" s="2902"/>
      <c r="AQ16" s="2953"/>
    </row>
    <row r="17" spans="1:43" ht="11.25" customHeight="1" x14ac:dyDescent="0.2">
      <c r="A17" s="2924"/>
      <c r="B17" s="2925"/>
      <c r="C17" s="2926"/>
      <c r="D17" s="2929"/>
      <c r="E17" s="2929"/>
      <c r="F17" s="2930"/>
      <c r="G17" s="2499"/>
      <c r="H17" s="2499"/>
      <c r="I17" s="2933"/>
      <c r="J17" s="2936">
        <v>39</v>
      </c>
      <c r="K17" s="2938" t="s">
        <v>750</v>
      </c>
      <c r="L17" s="2938" t="s">
        <v>751</v>
      </c>
      <c r="M17" s="2951">
        <v>3</v>
      </c>
      <c r="N17" s="2897"/>
      <c r="O17" s="2933"/>
      <c r="P17" s="2939"/>
      <c r="Q17" s="2912">
        <f>(V17+V19+V21)/R13</f>
        <v>0.66694630872483218</v>
      </c>
      <c r="R17" s="2947"/>
      <c r="S17" s="2939"/>
      <c r="T17" s="2949"/>
      <c r="U17" s="2896" t="s">
        <v>2299</v>
      </c>
      <c r="V17" s="2916">
        <v>39750000</v>
      </c>
      <c r="W17" s="2907">
        <v>20</v>
      </c>
      <c r="X17" s="2896" t="s">
        <v>844</v>
      </c>
      <c r="Y17" s="2956"/>
      <c r="Z17" s="2956"/>
      <c r="AA17" s="2956"/>
      <c r="AB17" s="2956"/>
      <c r="AC17" s="2956"/>
      <c r="AD17" s="2956"/>
      <c r="AE17" s="2959"/>
      <c r="AF17" s="1960"/>
      <c r="AG17" s="1960"/>
      <c r="AH17" s="1960"/>
      <c r="AI17" s="1960"/>
      <c r="AJ17" s="1960"/>
      <c r="AK17" s="1960"/>
      <c r="AL17" s="1960"/>
      <c r="AM17" s="1960"/>
      <c r="AN17" s="2905"/>
      <c r="AO17" s="2902"/>
      <c r="AP17" s="2902"/>
      <c r="AQ17" s="2953"/>
    </row>
    <row r="18" spans="1:43" ht="24" customHeight="1" x14ac:dyDescent="0.2">
      <c r="A18" s="2924"/>
      <c r="B18" s="2925"/>
      <c r="C18" s="2926"/>
      <c r="D18" s="2929"/>
      <c r="E18" s="2929"/>
      <c r="F18" s="2930"/>
      <c r="G18" s="2499"/>
      <c r="H18" s="2499"/>
      <c r="I18" s="2933"/>
      <c r="J18" s="2937"/>
      <c r="K18" s="2939"/>
      <c r="L18" s="2939"/>
      <c r="M18" s="2951"/>
      <c r="N18" s="2897"/>
      <c r="O18" s="2933"/>
      <c r="P18" s="2939"/>
      <c r="Q18" s="2913"/>
      <c r="R18" s="2947"/>
      <c r="S18" s="2939"/>
      <c r="T18" s="2949"/>
      <c r="U18" s="2897"/>
      <c r="V18" s="2917"/>
      <c r="W18" s="2908"/>
      <c r="X18" s="2897"/>
      <c r="Y18" s="2956"/>
      <c r="Z18" s="2956"/>
      <c r="AA18" s="2956"/>
      <c r="AB18" s="2956"/>
      <c r="AC18" s="2956"/>
      <c r="AD18" s="2956"/>
      <c r="AE18" s="2959"/>
      <c r="AF18" s="1960"/>
      <c r="AG18" s="1960"/>
      <c r="AH18" s="1960"/>
      <c r="AI18" s="1960"/>
      <c r="AJ18" s="1960"/>
      <c r="AK18" s="1960"/>
      <c r="AL18" s="1960"/>
      <c r="AM18" s="1960"/>
      <c r="AN18" s="2905"/>
      <c r="AO18" s="2902"/>
      <c r="AP18" s="2902"/>
      <c r="AQ18" s="2953"/>
    </row>
    <row r="19" spans="1:43" ht="31.5" customHeight="1" x14ac:dyDescent="0.2">
      <c r="A19" s="2924"/>
      <c r="B19" s="2925"/>
      <c r="C19" s="2926"/>
      <c r="D19" s="2929"/>
      <c r="E19" s="2929"/>
      <c r="F19" s="2930"/>
      <c r="G19" s="2499"/>
      <c r="H19" s="2499"/>
      <c r="I19" s="2933"/>
      <c r="J19" s="2937"/>
      <c r="K19" s="2939"/>
      <c r="L19" s="2939"/>
      <c r="M19" s="2951"/>
      <c r="N19" s="2897"/>
      <c r="O19" s="2933"/>
      <c r="P19" s="2939"/>
      <c r="Q19" s="2913"/>
      <c r="R19" s="2947"/>
      <c r="S19" s="2939"/>
      <c r="T19" s="2949"/>
      <c r="U19" s="2897"/>
      <c r="V19" s="2917"/>
      <c r="W19" s="2908"/>
      <c r="X19" s="2897"/>
      <c r="Y19" s="2956"/>
      <c r="Z19" s="2956"/>
      <c r="AA19" s="2956"/>
      <c r="AB19" s="2956"/>
      <c r="AC19" s="2956"/>
      <c r="AD19" s="2956"/>
      <c r="AE19" s="2959"/>
      <c r="AF19" s="1960"/>
      <c r="AG19" s="1960"/>
      <c r="AH19" s="1960"/>
      <c r="AI19" s="1960"/>
      <c r="AJ19" s="1960"/>
      <c r="AK19" s="1960"/>
      <c r="AL19" s="1960"/>
      <c r="AM19" s="1960"/>
      <c r="AN19" s="2905"/>
      <c r="AO19" s="2902"/>
      <c r="AP19" s="2902"/>
      <c r="AQ19" s="2953"/>
    </row>
    <row r="20" spans="1:43" ht="32.25" customHeight="1" x14ac:dyDescent="0.2">
      <c r="A20" s="2924"/>
      <c r="B20" s="2925"/>
      <c r="C20" s="2926"/>
      <c r="D20" s="2929"/>
      <c r="E20" s="2929"/>
      <c r="F20" s="2930"/>
      <c r="G20" s="2499"/>
      <c r="H20" s="2499"/>
      <c r="I20" s="2933"/>
      <c r="J20" s="2937"/>
      <c r="K20" s="2939"/>
      <c r="L20" s="2939"/>
      <c r="M20" s="2951"/>
      <c r="N20" s="2897"/>
      <c r="O20" s="2933"/>
      <c r="P20" s="2939"/>
      <c r="Q20" s="2913"/>
      <c r="R20" s="2947"/>
      <c r="S20" s="2939"/>
      <c r="T20" s="2949"/>
      <c r="U20" s="2897"/>
      <c r="V20" s="2917"/>
      <c r="W20" s="2908"/>
      <c r="X20" s="2897"/>
      <c r="Y20" s="2956"/>
      <c r="Z20" s="2956"/>
      <c r="AA20" s="2956"/>
      <c r="AB20" s="2956"/>
      <c r="AC20" s="2956"/>
      <c r="AD20" s="2956"/>
      <c r="AE20" s="2959"/>
      <c r="AF20" s="1960"/>
      <c r="AG20" s="1960"/>
      <c r="AH20" s="1960"/>
      <c r="AI20" s="1960"/>
      <c r="AJ20" s="1960"/>
      <c r="AK20" s="1960"/>
      <c r="AL20" s="1960"/>
      <c r="AM20" s="1960"/>
      <c r="AN20" s="2905"/>
      <c r="AO20" s="2902"/>
      <c r="AP20" s="2902"/>
      <c r="AQ20" s="2953"/>
    </row>
    <row r="21" spans="1:43" ht="19.5" customHeight="1" x14ac:dyDescent="0.2">
      <c r="A21" s="2924"/>
      <c r="B21" s="2925"/>
      <c r="C21" s="2926"/>
      <c r="D21" s="2929"/>
      <c r="E21" s="2929"/>
      <c r="F21" s="2930"/>
      <c r="G21" s="2499"/>
      <c r="H21" s="2499"/>
      <c r="I21" s="2933"/>
      <c r="J21" s="2937"/>
      <c r="K21" s="2939"/>
      <c r="L21" s="2939"/>
      <c r="M21" s="2951"/>
      <c r="N21" s="2897"/>
      <c r="O21" s="2933"/>
      <c r="P21" s="2939"/>
      <c r="Q21" s="2913"/>
      <c r="R21" s="2947"/>
      <c r="S21" s="2939"/>
      <c r="T21" s="2949"/>
      <c r="U21" s="2897"/>
      <c r="V21" s="2917"/>
      <c r="W21" s="2908"/>
      <c r="X21" s="2897"/>
      <c r="Y21" s="2956"/>
      <c r="Z21" s="2956"/>
      <c r="AA21" s="2956"/>
      <c r="AB21" s="2956"/>
      <c r="AC21" s="2956"/>
      <c r="AD21" s="2956"/>
      <c r="AE21" s="2959"/>
      <c r="AF21" s="1960"/>
      <c r="AG21" s="1960"/>
      <c r="AH21" s="1960"/>
      <c r="AI21" s="1960"/>
      <c r="AJ21" s="1960"/>
      <c r="AK21" s="1960"/>
      <c r="AL21" s="1960"/>
      <c r="AM21" s="1960"/>
      <c r="AN21" s="2905"/>
      <c r="AO21" s="2902"/>
      <c r="AP21" s="2902"/>
      <c r="AQ21" s="2953"/>
    </row>
    <row r="22" spans="1:43" ht="15" customHeight="1" x14ac:dyDescent="0.2">
      <c r="A22" s="2924"/>
      <c r="B22" s="2925"/>
      <c r="C22" s="2926"/>
      <c r="D22" s="2929"/>
      <c r="E22" s="2929"/>
      <c r="F22" s="2930"/>
      <c r="G22" s="2499"/>
      <c r="H22" s="2499"/>
      <c r="I22" s="2933"/>
      <c r="J22" s="2937"/>
      <c r="K22" s="2939"/>
      <c r="L22" s="2939"/>
      <c r="M22" s="2951"/>
      <c r="N22" s="2898"/>
      <c r="O22" s="2933"/>
      <c r="P22" s="2939"/>
      <c r="Q22" s="2913"/>
      <c r="R22" s="2947"/>
      <c r="S22" s="2939"/>
      <c r="T22" s="2950"/>
      <c r="U22" s="2898"/>
      <c r="V22" s="2918"/>
      <c r="W22" s="2909"/>
      <c r="X22" s="2898"/>
      <c r="Y22" s="2957"/>
      <c r="Z22" s="2957"/>
      <c r="AA22" s="2957"/>
      <c r="AB22" s="2957"/>
      <c r="AC22" s="2957"/>
      <c r="AD22" s="2957"/>
      <c r="AE22" s="2960"/>
      <c r="AF22" s="1961"/>
      <c r="AG22" s="1961"/>
      <c r="AH22" s="1961"/>
      <c r="AI22" s="1961"/>
      <c r="AJ22" s="1961"/>
      <c r="AK22" s="1961"/>
      <c r="AL22" s="1961"/>
      <c r="AM22" s="1961"/>
      <c r="AN22" s="2906"/>
      <c r="AO22" s="2903"/>
      <c r="AP22" s="2903"/>
      <c r="AQ22" s="2954"/>
    </row>
    <row r="23" spans="1:43" ht="39.75" customHeight="1" x14ac:dyDescent="0.2">
      <c r="A23" s="2924"/>
      <c r="B23" s="2925"/>
      <c r="C23" s="2926"/>
      <c r="D23" s="2929"/>
      <c r="E23" s="2929"/>
      <c r="F23" s="2930"/>
      <c r="G23" s="2499"/>
      <c r="H23" s="2499"/>
      <c r="I23" s="2933"/>
      <c r="J23" s="2936">
        <v>40</v>
      </c>
      <c r="K23" s="2938" t="s">
        <v>752</v>
      </c>
      <c r="L23" s="2938" t="s">
        <v>753</v>
      </c>
      <c r="M23" s="2896">
        <v>0.4</v>
      </c>
      <c r="N23" s="1260"/>
      <c r="O23" s="2896" t="s">
        <v>754</v>
      </c>
      <c r="P23" s="2938" t="s">
        <v>755</v>
      </c>
      <c r="Q23" s="2912">
        <f>(V23)/R23</f>
        <v>0.24984266834487098</v>
      </c>
      <c r="R23" s="2946">
        <f>SUM(V23:V31)</f>
        <v>79450000</v>
      </c>
      <c r="S23" s="2938" t="s">
        <v>756</v>
      </c>
      <c r="T23" s="2948" t="s">
        <v>757</v>
      </c>
      <c r="U23" s="2910" t="s">
        <v>2300</v>
      </c>
      <c r="V23" s="2911">
        <v>19850000</v>
      </c>
      <c r="W23" s="2907">
        <v>20</v>
      </c>
      <c r="X23" s="2896" t="s">
        <v>844</v>
      </c>
      <c r="Y23" s="2904">
        <v>294321</v>
      </c>
      <c r="Z23" s="2904">
        <v>283947</v>
      </c>
      <c r="AA23" s="2904">
        <v>135754</v>
      </c>
      <c r="AB23" s="2904">
        <v>44640</v>
      </c>
      <c r="AC23" s="2904">
        <v>308178</v>
      </c>
      <c r="AD23" s="2907">
        <v>89696</v>
      </c>
      <c r="AE23" s="2962"/>
      <c r="AF23" s="1959"/>
      <c r="AG23" s="1959"/>
      <c r="AH23" s="1959"/>
      <c r="AI23" s="1959"/>
      <c r="AJ23" s="1959"/>
      <c r="AK23" s="1959"/>
      <c r="AL23" s="1959"/>
      <c r="AM23" s="1959"/>
      <c r="AN23" s="2904">
        <f>+Y23+Z23</f>
        <v>578268</v>
      </c>
      <c r="AO23" s="2901">
        <v>43467</v>
      </c>
      <c r="AP23" s="2901">
        <v>43830</v>
      </c>
      <c r="AQ23" s="2952" t="s">
        <v>748</v>
      </c>
    </row>
    <row r="24" spans="1:43" ht="35.25" customHeight="1" x14ac:dyDescent="0.2">
      <c r="A24" s="2924"/>
      <c r="B24" s="2925"/>
      <c r="C24" s="2926"/>
      <c r="D24" s="2929"/>
      <c r="E24" s="2929"/>
      <c r="F24" s="2930"/>
      <c r="G24" s="2499"/>
      <c r="H24" s="2499"/>
      <c r="I24" s="2933"/>
      <c r="J24" s="2937"/>
      <c r="K24" s="2939"/>
      <c r="L24" s="2939"/>
      <c r="M24" s="2897"/>
      <c r="N24" s="1260"/>
      <c r="O24" s="2897"/>
      <c r="P24" s="2939"/>
      <c r="Q24" s="2913"/>
      <c r="R24" s="2947"/>
      <c r="S24" s="2939"/>
      <c r="T24" s="2949"/>
      <c r="U24" s="2910"/>
      <c r="V24" s="2911"/>
      <c r="W24" s="2908"/>
      <c r="X24" s="2897"/>
      <c r="Y24" s="2905"/>
      <c r="Z24" s="2905"/>
      <c r="AA24" s="2905"/>
      <c r="AB24" s="2905"/>
      <c r="AC24" s="2905"/>
      <c r="AD24" s="2908"/>
      <c r="AE24" s="2963"/>
      <c r="AF24" s="1960"/>
      <c r="AG24" s="1960"/>
      <c r="AH24" s="1960"/>
      <c r="AI24" s="1960"/>
      <c r="AJ24" s="1960"/>
      <c r="AK24" s="1960"/>
      <c r="AL24" s="1960"/>
      <c r="AM24" s="1960"/>
      <c r="AN24" s="2905"/>
      <c r="AO24" s="2902"/>
      <c r="AP24" s="2902"/>
      <c r="AQ24" s="2953"/>
    </row>
    <row r="25" spans="1:43" ht="44.25" customHeight="1" x14ac:dyDescent="0.2">
      <c r="A25" s="2924"/>
      <c r="B25" s="2925"/>
      <c r="C25" s="2926"/>
      <c r="D25" s="2929"/>
      <c r="E25" s="2929"/>
      <c r="F25" s="2930"/>
      <c r="G25" s="2499"/>
      <c r="H25" s="2499"/>
      <c r="I25" s="2933"/>
      <c r="J25" s="2937"/>
      <c r="K25" s="2939"/>
      <c r="L25" s="2939"/>
      <c r="M25" s="2897"/>
      <c r="N25" s="1260" t="s">
        <v>758</v>
      </c>
      <c r="O25" s="2897"/>
      <c r="P25" s="2939"/>
      <c r="Q25" s="2913"/>
      <c r="R25" s="2947"/>
      <c r="S25" s="2939"/>
      <c r="T25" s="2949"/>
      <c r="U25" s="2910"/>
      <c r="V25" s="2911"/>
      <c r="W25" s="2909"/>
      <c r="X25" s="2898"/>
      <c r="Y25" s="2905"/>
      <c r="Z25" s="2905"/>
      <c r="AA25" s="2905"/>
      <c r="AB25" s="2905"/>
      <c r="AC25" s="2905"/>
      <c r="AD25" s="2908"/>
      <c r="AE25" s="2963"/>
      <c r="AF25" s="1960"/>
      <c r="AG25" s="1960"/>
      <c r="AH25" s="1960"/>
      <c r="AI25" s="1960"/>
      <c r="AJ25" s="1960"/>
      <c r="AK25" s="1960"/>
      <c r="AL25" s="1960"/>
      <c r="AM25" s="1960"/>
      <c r="AN25" s="2905"/>
      <c r="AO25" s="2902"/>
      <c r="AP25" s="2902"/>
      <c r="AQ25" s="2953"/>
    </row>
    <row r="26" spans="1:43" ht="38.25" customHeight="1" x14ac:dyDescent="0.2">
      <c r="A26" s="2924"/>
      <c r="B26" s="2925"/>
      <c r="C26" s="2926"/>
      <c r="D26" s="2929"/>
      <c r="E26" s="2929"/>
      <c r="F26" s="2930"/>
      <c r="G26" s="2499"/>
      <c r="H26" s="2499"/>
      <c r="I26" s="2933"/>
      <c r="J26" s="2936">
        <v>41</v>
      </c>
      <c r="K26" s="2938" t="s">
        <v>759</v>
      </c>
      <c r="L26" s="2938" t="s">
        <v>760</v>
      </c>
      <c r="M26" s="2896">
        <v>1</v>
      </c>
      <c r="N26" s="1260"/>
      <c r="O26" s="2897"/>
      <c r="P26" s="2939"/>
      <c r="Q26" s="2912">
        <f>(V26)/R23</f>
        <v>0.31277533039647576</v>
      </c>
      <c r="R26" s="2947"/>
      <c r="S26" s="2939"/>
      <c r="T26" s="2948" t="s">
        <v>761</v>
      </c>
      <c r="U26" s="2914" t="s">
        <v>2301</v>
      </c>
      <c r="V26" s="2911">
        <v>24850000</v>
      </c>
      <c r="W26" s="2907">
        <v>20</v>
      </c>
      <c r="X26" s="2896" t="s">
        <v>844</v>
      </c>
      <c r="Y26" s="2905"/>
      <c r="Z26" s="2905"/>
      <c r="AA26" s="2905"/>
      <c r="AB26" s="2905"/>
      <c r="AC26" s="2905"/>
      <c r="AD26" s="2908"/>
      <c r="AE26" s="2963"/>
      <c r="AF26" s="1960"/>
      <c r="AG26" s="1960"/>
      <c r="AH26" s="1960"/>
      <c r="AI26" s="1960"/>
      <c r="AJ26" s="1960"/>
      <c r="AK26" s="1960"/>
      <c r="AL26" s="1960"/>
      <c r="AM26" s="1960"/>
      <c r="AN26" s="2905"/>
      <c r="AO26" s="2902"/>
      <c r="AP26" s="2902"/>
      <c r="AQ26" s="2953"/>
    </row>
    <row r="27" spans="1:43" ht="36" customHeight="1" x14ac:dyDescent="0.2">
      <c r="A27" s="2924"/>
      <c r="B27" s="2925"/>
      <c r="C27" s="2926"/>
      <c r="D27" s="2929"/>
      <c r="E27" s="2929"/>
      <c r="F27" s="2930"/>
      <c r="G27" s="2499"/>
      <c r="H27" s="2499"/>
      <c r="I27" s="2933"/>
      <c r="J27" s="2937"/>
      <c r="K27" s="2939"/>
      <c r="L27" s="2939"/>
      <c r="M27" s="2897"/>
      <c r="N27" s="1260"/>
      <c r="O27" s="2897"/>
      <c r="P27" s="2939"/>
      <c r="Q27" s="2913"/>
      <c r="R27" s="2947"/>
      <c r="S27" s="2939"/>
      <c r="T27" s="2949"/>
      <c r="U27" s="2915"/>
      <c r="V27" s="2911"/>
      <c r="W27" s="2908"/>
      <c r="X27" s="2897"/>
      <c r="Y27" s="2905"/>
      <c r="Z27" s="2905"/>
      <c r="AA27" s="2905"/>
      <c r="AB27" s="2905"/>
      <c r="AC27" s="2905"/>
      <c r="AD27" s="2908"/>
      <c r="AE27" s="2963"/>
      <c r="AF27" s="1960"/>
      <c r="AG27" s="1960"/>
      <c r="AH27" s="1960"/>
      <c r="AI27" s="1960"/>
      <c r="AJ27" s="1960"/>
      <c r="AK27" s="1960"/>
      <c r="AL27" s="1960"/>
      <c r="AM27" s="1960"/>
      <c r="AN27" s="2905"/>
      <c r="AO27" s="2902"/>
      <c r="AP27" s="2902"/>
      <c r="AQ27" s="2953"/>
    </row>
    <row r="28" spans="1:43" ht="28.5" customHeight="1" x14ac:dyDescent="0.2">
      <c r="A28" s="2924"/>
      <c r="B28" s="2925"/>
      <c r="C28" s="2926"/>
      <c r="D28" s="2929"/>
      <c r="E28" s="2929"/>
      <c r="F28" s="2930"/>
      <c r="G28" s="2499"/>
      <c r="H28" s="2499"/>
      <c r="I28" s="2933"/>
      <c r="J28" s="2937"/>
      <c r="K28" s="2939"/>
      <c r="L28" s="2939"/>
      <c r="M28" s="2897"/>
      <c r="N28" s="1260"/>
      <c r="O28" s="2897"/>
      <c r="P28" s="2939"/>
      <c r="Q28" s="2913"/>
      <c r="R28" s="2947"/>
      <c r="S28" s="2939"/>
      <c r="T28" s="2949"/>
      <c r="U28" s="2961"/>
      <c r="V28" s="2911"/>
      <c r="W28" s="2909"/>
      <c r="X28" s="2898"/>
      <c r="Y28" s="2905"/>
      <c r="Z28" s="2905"/>
      <c r="AA28" s="2905"/>
      <c r="AB28" s="2905"/>
      <c r="AC28" s="2905"/>
      <c r="AD28" s="2908"/>
      <c r="AE28" s="2963"/>
      <c r="AF28" s="1960"/>
      <c r="AG28" s="1960"/>
      <c r="AH28" s="1960"/>
      <c r="AI28" s="1960"/>
      <c r="AJ28" s="1960"/>
      <c r="AK28" s="1960"/>
      <c r="AL28" s="1960"/>
      <c r="AM28" s="1960"/>
      <c r="AN28" s="2905"/>
      <c r="AO28" s="2902"/>
      <c r="AP28" s="2902"/>
      <c r="AQ28" s="2953"/>
    </row>
    <row r="29" spans="1:43" ht="25.5" customHeight="1" x14ac:dyDescent="0.2">
      <c r="A29" s="2924"/>
      <c r="B29" s="2925"/>
      <c r="C29" s="2926"/>
      <c r="D29" s="2929"/>
      <c r="E29" s="2929"/>
      <c r="F29" s="2930"/>
      <c r="G29" s="2499"/>
      <c r="H29" s="2499"/>
      <c r="I29" s="2933"/>
      <c r="J29" s="2936">
        <v>42</v>
      </c>
      <c r="K29" s="2938" t="s">
        <v>762</v>
      </c>
      <c r="L29" s="2938" t="s">
        <v>763</v>
      </c>
      <c r="M29" s="2896">
        <v>1</v>
      </c>
      <c r="N29" s="1260"/>
      <c r="O29" s="2897"/>
      <c r="P29" s="2939"/>
      <c r="Q29" s="2912">
        <f>(V29)/R23</f>
        <v>0.43738200125865323</v>
      </c>
      <c r="R29" s="2947"/>
      <c r="S29" s="2939"/>
      <c r="T29" s="2949"/>
      <c r="U29" s="2914" t="s">
        <v>2302</v>
      </c>
      <c r="V29" s="2911">
        <v>34750000</v>
      </c>
      <c r="W29" s="2907">
        <v>20</v>
      </c>
      <c r="X29" s="2896" t="s">
        <v>844</v>
      </c>
      <c r="Y29" s="2905"/>
      <c r="Z29" s="2905"/>
      <c r="AA29" s="2905"/>
      <c r="AB29" s="2905"/>
      <c r="AC29" s="2905"/>
      <c r="AD29" s="2908"/>
      <c r="AE29" s="2963"/>
      <c r="AF29" s="1960"/>
      <c r="AG29" s="1960"/>
      <c r="AH29" s="1960"/>
      <c r="AI29" s="1960"/>
      <c r="AJ29" s="1960"/>
      <c r="AK29" s="1960"/>
      <c r="AL29" s="1960"/>
      <c r="AM29" s="1960"/>
      <c r="AN29" s="2905"/>
      <c r="AO29" s="2902"/>
      <c r="AP29" s="2902"/>
      <c r="AQ29" s="2953"/>
    </row>
    <row r="30" spans="1:43" ht="42" customHeight="1" x14ac:dyDescent="0.2">
      <c r="A30" s="2924"/>
      <c r="B30" s="2925"/>
      <c r="C30" s="2926"/>
      <c r="D30" s="2929"/>
      <c r="E30" s="2929"/>
      <c r="F30" s="2930"/>
      <c r="G30" s="2499"/>
      <c r="H30" s="2499"/>
      <c r="I30" s="2933"/>
      <c r="J30" s="2937"/>
      <c r="K30" s="2939"/>
      <c r="L30" s="2939"/>
      <c r="M30" s="2897"/>
      <c r="N30" s="1260"/>
      <c r="O30" s="2897"/>
      <c r="P30" s="2939"/>
      <c r="Q30" s="2913"/>
      <c r="R30" s="2947"/>
      <c r="S30" s="2939"/>
      <c r="T30" s="2949"/>
      <c r="U30" s="2915"/>
      <c r="V30" s="2911"/>
      <c r="W30" s="2908"/>
      <c r="X30" s="2897"/>
      <c r="Y30" s="2905"/>
      <c r="Z30" s="2905"/>
      <c r="AA30" s="2905"/>
      <c r="AB30" s="2905"/>
      <c r="AC30" s="2905"/>
      <c r="AD30" s="2908"/>
      <c r="AE30" s="2963"/>
      <c r="AF30" s="1960"/>
      <c r="AG30" s="1960"/>
      <c r="AH30" s="1960"/>
      <c r="AI30" s="1960"/>
      <c r="AJ30" s="1960"/>
      <c r="AK30" s="1960"/>
      <c r="AL30" s="1960"/>
      <c r="AM30" s="1960"/>
      <c r="AN30" s="2905"/>
      <c r="AO30" s="2902"/>
      <c r="AP30" s="2902"/>
      <c r="AQ30" s="2953"/>
    </row>
    <row r="31" spans="1:43" ht="33" customHeight="1" x14ac:dyDescent="0.2">
      <c r="A31" s="2924"/>
      <c r="B31" s="2925"/>
      <c r="C31" s="2926"/>
      <c r="D31" s="2929"/>
      <c r="E31" s="2929"/>
      <c r="F31" s="2930"/>
      <c r="G31" s="2934"/>
      <c r="H31" s="2934"/>
      <c r="I31" s="2935"/>
      <c r="J31" s="2937"/>
      <c r="K31" s="2939"/>
      <c r="L31" s="2939"/>
      <c r="M31" s="2897"/>
      <c r="N31" s="1260"/>
      <c r="O31" s="2897"/>
      <c r="P31" s="2939"/>
      <c r="Q31" s="2913"/>
      <c r="R31" s="2947"/>
      <c r="S31" s="2939"/>
      <c r="T31" s="2950"/>
      <c r="U31" s="2915"/>
      <c r="V31" s="2911"/>
      <c r="W31" s="2909"/>
      <c r="X31" s="2898"/>
      <c r="Y31" s="2906"/>
      <c r="Z31" s="2906"/>
      <c r="AA31" s="2906"/>
      <c r="AB31" s="2906"/>
      <c r="AC31" s="2906"/>
      <c r="AD31" s="2909"/>
      <c r="AE31" s="2964"/>
      <c r="AF31" s="1961"/>
      <c r="AG31" s="1961"/>
      <c r="AH31" s="1961"/>
      <c r="AI31" s="1961"/>
      <c r="AJ31" s="1961"/>
      <c r="AK31" s="1961"/>
      <c r="AL31" s="1961"/>
      <c r="AM31" s="1961"/>
      <c r="AN31" s="2906"/>
      <c r="AO31" s="2903"/>
      <c r="AP31" s="2903"/>
      <c r="AQ31" s="2953"/>
    </row>
    <row r="32" spans="1:43" ht="22.5" customHeight="1" x14ac:dyDescent="0.2">
      <c r="A32" s="2924"/>
      <c r="B32" s="2925"/>
      <c r="C32" s="2926"/>
      <c r="D32" s="2929"/>
      <c r="E32" s="2929"/>
      <c r="F32" s="2930"/>
      <c r="G32" s="551">
        <v>9</v>
      </c>
      <c r="H32" s="552" t="s">
        <v>764</v>
      </c>
      <c r="I32" s="552"/>
      <c r="J32" s="190"/>
      <c r="K32" s="183"/>
      <c r="L32" s="183"/>
      <c r="M32" s="190"/>
      <c r="N32" s="184"/>
      <c r="O32" s="207"/>
      <c r="P32" s="183"/>
      <c r="Q32" s="553"/>
      <c r="R32" s="554"/>
      <c r="S32" s="183"/>
      <c r="T32" s="330"/>
      <c r="U32" s="330"/>
      <c r="V32" s="559"/>
      <c r="W32" s="189"/>
      <c r="X32" s="184"/>
      <c r="Y32" s="555"/>
      <c r="Z32" s="555"/>
      <c r="AA32" s="190"/>
      <c r="AB32" s="190"/>
      <c r="AC32" s="190"/>
      <c r="AD32" s="190"/>
      <c r="AE32" s="190"/>
      <c r="AF32" s="190"/>
      <c r="AG32" s="190"/>
      <c r="AH32" s="190"/>
      <c r="AI32" s="190"/>
      <c r="AJ32" s="190"/>
      <c r="AK32" s="190"/>
      <c r="AL32" s="190"/>
      <c r="AM32" s="190"/>
      <c r="AN32" s="555"/>
      <c r="AO32" s="560"/>
      <c r="AP32" s="560"/>
      <c r="AQ32" s="561"/>
    </row>
    <row r="33" spans="1:43" ht="21.75" customHeight="1" x14ac:dyDescent="0.2">
      <c r="A33" s="2924"/>
      <c r="B33" s="2925"/>
      <c r="C33" s="2926"/>
      <c r="D33" s="2929"/>
      <c r="E33" s="2929"/>
      <c r="F33" s="2930"/>
      <c r="G33" s="2965"/>
      <c r="H33" s="2927"/>
      <c r="I33" s="2928"/>
      <c r="J33" s="2970">
        <v>44</v>
      </c>
      <c r="K33" s="2590" t="s">
        <v>765</v>
      </c>
      <c r="L33" s="2590" t="s">
        <v>766</v>
      </c>
      <c r="M33" s="2591">
        <v>1</v>
      </c>
      <c r="N33" s="1287"/>
      <c r="O33" s="2897" t="s">
        <v>767</v>
      </c>
      <c r="P33" s="2939" t="s">
        <v>768</v>
      </c>
      <c r="Q33" s="2912">
        <f>(V33+V36)/R33</f>
        <v>0.121998450813323</v>
      </c>
      <c r="R33" s="2947">
        <f>SUM(V33:V50)</f>
        <v>258200000</v>
      </c>
      <c r="S33" s="2939" t="s">
        <v>769</v>
      </c>
      <c r="T33" s="2948" t="s">
        <v>770</v>
      </c>
      <c r="U33" s="2914" t="s">
        <v>771</v>
      </c>
      <c r="V33" s="2982">
        <v>16910000</v>
      </c>
      <c r="W33" s="2907">
        <v>20</v>
      </c>
      <c r="X33" s="2896" t="s">
        <v>844</v>
      </c>
      <c r="Y33" s="2905">
        <v>294321</v>
      </c>
      <c r="Z33" s="2905">
        <v>283947</v>
      </c>
      <c r="AA33" s="2905">
        <v>135754</v>
      </c>
      <c r="AB33" s="2905">
        <v>44640</v>
      </c>
      <c r="AC33" s="2905">
        <v>308178</v>
      </c>
      <c r="AD33" s="2908">
        <v>89696</v>
      </c>
      <c r="AE33" s="2979"/>
      <c r="AF33" s="1960"/>
      <c r="AG33" s="1960"/>
      <c r="AH33" s="1960"/>
      <c r="AI33" s="1960"/>
      <c r="AJ33" s="1960"/>
      <c r="AK33" s="1960"/>
      <c r="AL33" s="1960"/>
      <c r="AM33" s="1960"/>
      <c r="AN33" s="2905">
        <f>+Y33+Z33</f>
        <v>578268</v>
      </c>
      <c r="AO33" s="2902">
        <v>43467</v>
      </c>
      <c r="AP33" s="2902">
        <v>43830</v>
      </c>
      <c r="AQ33" s="2974" t="s">
        <v>748</v>
      </c>
    </row>
    <row r="34" spans="1:43" ht="27" customHeight="1" x14ac:dyDescent="0.2">
      <c r="A34" s="2924"/>
      <c r="B34" s="2925"/>
      <c r="C34" s="2926"/>
      <c r="D34" s="2929"/>
      <c r="E34" s="2929"/>
      <c r="F34" s="2930"/>
      <c r="G34" s="2966"/>
      <c r="H34" s="2929"/>
      <c r="I34" s="2930"/>
      <c r="J34" s="2970"/>
      <c r="K34" s="2590"/>
      <c r="L34" s="2590"/>
      <c r="M34" s="2591"/>
      <c r="N34" s="1287"/>
      <c r="O34" s="2897"/>
      <c r="P34" s="2939"/>
      <c r="Q34" s="2913"/>
      <c r="R34" s="2947"/>
      <c r="S34" s="2939"/>
      <c r="T34" s="2949"/>
      <c r="U34" s="2915"/>
      <c r="V34" s="2982"/>
      <c r="W34" s="2908"/>
      <c r="X34" s="2897"/>
      <c r="Y34" s="2905"/>
      <c r="Z34" s="2905"/>
      <c r="AA34" s="2905"/>
      <c r="AB34" s="2905"/>
      <c r="AC34" s="2905"/>
      <c r="AD34" s="2908"/>
      <c r="AE34" s="2980"/>
      <c r="AF34" s="1960"/>
      <c r="AG34" s="1960"/>
      <c r="AH34" s="1960"/>
      <c r="AI34" s="1960"/>
      <c r="AJ34" s="1960"/>
      <c r="AK34" s="1960"/>
      <c r="AL34" s="1960"/>
      <c r="AM34" s="1960"/>
      <c r="AN34" s="2905"/>
      <c r="AO34" s="2902"/>
      <c r="AP34" s="2902"/>
      <c r="AQ34" s="2953"/>
    </row>
    <row r="35" spans="1:43" ht="44.25" customHeight="1" x14ac:dyDescent="0.2">
      <c r="A35" s="2924"/>
      <c r="B35" s="2925"/>
      <c r="C35" s="2926"/>
      <c r="D35" s="2929"/>
      <c r="E35" s="2929"/>
      <c r="F35" s="2930"/>
      <c r="G35" s="2966"/>
      <c r="H35" s="2929"/>
      <c r="I35" s="2930"/>
      <c r="J35" s="2970"/>
      <c r="K35" s="2590"/>
      <c r="L35" s="2590"/>
      <c r="M35" s="2591"/>
      <c r="N35" s="1287"/>
      <c r="O35" s="2897"/>
      <c r="P35" s="2939"/>
      <c r="Q35" s="2913"/>
      <c r="R35" s="2947"/>
      <c r="S35" s="2939"/>
      <c r="T35" s="2949"/>
      <c r="U35" s="2915"/>
      <c r="V35" s="2975"/>
      <c r="W35" s="2909"/>
      <c r="X35" s="2898"/>
      <c r="Y35" s="2905"/>
      <c r="Z35" s="2905"/>
      <c r="AA35" s="2905"/>
      <c r="AB35" s="2905"/>
      <c r="AC35" s="2905"/>
      <c r="AD35" s="2908"/>
      <c r="AE35" s="2980"/>
      <c r="AF35" s="1960"/>
      <c r="AG35" s="1960"/>
      <c r="AH35" s="1960"/>
      <c r="AI35" s="1960"/>
      <c r="AJ35" s="1960"/>
      <c r="AK35" s="1960"/>
      <c r="AL35" s="1960"/>
      <c r="AM35" s="1960"/>
      <c r="AN35" s="2905"/>
      <c r="AO35" s="2902"/>
      <c r="AP35" s="2902"/>
      <c r="AQ35" s="2953"/>
    </row>
    <row r="36" spans="1:43" ht="30.75" customHeight="1" x14ac:dyDescent="0.2">
      <c r="A36" s="2924"/>
      <c r="B36" s="2925"/>
      <c r="C36" s="2926"/>
      <c r="D36" s="2929"/>
      <c r="E36" s="2929"/>
      <c r="F36" s="2930"/>
      <c r="G36" s="2966"/>
      <c r="H36" s="2929"/>
      <c r="I36" s="2930"/>
      <c r="J36" s="2970"/>
      <c r="K36" s="2590"/>
      <c r="L36" s="2590"/>
      <c r="M36" s="2591"/>
      <c r="N36" s="1287"/>
      <c r="O36" s="2897"/>
      <c r="P36" s="2939"/>
      <c r="Q36" s="2913"/>
      <c r="R36" s="2947"/>
      <c r="S36" s="2939"/>
      <c r="T36" s="2949"/>
      <c r="U36" s="2914" t="s">
        <v>772</v>
      </c>
      <c r="V36" s="2975">
        <v>14590000</v>
      </c>
      <c r="W36" s="2907">
        <v>20</v>
      </c>
      <c r="X36" s="2896" t="s">
        <v>844</v>
      </c>
      <c r="Y36" s="2905"/>
      <c r="Z36" s="2905"/>
      <c r="AA36" s="2905"/>
      <c r="AB36" s="2905"/>
      <c r="AC36" s="2905"/>
      <c r="AD36" s="2908"/>
      <c r="AE36" s="2980"/>
      <c r="AF36" s="1960"/>
      <c r="AG36" s="1960"/>
      <c r="AH36" s="1960"/>
      <c r="AI36" s="1960"/>
      <c r="AJ36" s="1960"/>
      <c r="AK36" s="1960"/>
      <c r="AL36" s="1960"/>
      <c r="AM36" s="1960"/>
      <c r="AN36" s="2905"/>
      <c r="AO36" s="2902"/>
      <c r="AP36" s="2902"/>
      <c r="AQ36" s="2953"/>
    </row>
    <row r="37" spans="1:43" ht="32.25" customHeight="1" x14ac:dyDescent="0.2">
      <c r="A37" s="2924"/>
      <c r="B37" s="2925"/>
      <c r="C37" s="2926"/>
      <c r="D37" s="2929"/>
      <c r="E37" s="2929"/>
      <c r="F37" s="2930"/>
      <c r="G37" s="2966"/>
      <c r="H37" s="2929"/>
      <c r="I37" s="2930"/>
      <c r="J37" s="2970"/>
      <c r="K37" s="2590"/>
      <c r="L37" s="2590"/>
      <c r="M37" s="2591"/>
      <c r="N37" s="1287"/>
      <c r="O37" s="2897"/>
      <c r="P37" s="2939"/>
      <c r="Q37" s="2913"/>
      <c r="R37" s="2947"/>
      <c r="S37" s="2939"/>
      <c r="T37" s="2949"/>
      <c r="U37" s="2915"/>
      <c r="V37" s="2976"/>
      <c r="W37" s="2908"/>
      <c r="X37" s="2897"/>
      <c r="Y37" s="2905"/>
      <c r="Z37" s="2905"/>
      <c r="AA37" s="2905"/>
      <c r="AB37" s="2905"/>
      <c r="AC37" s="2905"/>
      <c r="AD37" s="2908"/>
      <c r="AE37" s="2980"/>
      <c r="AF37" s="1960"/>
      <c r="AG37" s="1960"/>
      <c r="AH37" s="1960"/>
      <c r="AI37" s="1960"/>
      <c r="AJ37" s="1960"/>
      <c r="AK37" s="1960"/>
      <c r="AL37" s="1960"/>
      <c r="AM37" s="1960"/>
      <c r="AN37" s="2905"/>
      <c r="AO37" s="2902"/>
      <c r="AP37" s="2902"/>
      <c r="AQ37" s="2953"/>
    </row>
    <row r="38" spans="1:43" ht="41.25" customHeight="1" x14ac:dyDescent="0.2">
      <c r="A38" s="2924"/>
      <c r="B38" s="2925"/>
      <c r="C38" s="2926"/>
      <c r="D38" s="2929"/>
      <c r="E38" s="2929"/>
      <c r="F38" s="2930"/>
      <c r="G38" s="2966"/>
      <c r="H38" s="2929"/>
      <c r="I38" s="2930"/>
      <c r="J38" s="2970"/>
      <c r="K38" s="2590"/>
      <c r="L38" s="2590"/>
      <c r="M38" s="2591"/>
      <c r="N38" s="1287"/>
      <c r="O38" s="2897"/>
      <c r="P38" s="2939"/>
      <c r="Q38" s="2984"/>
      <c r="R38" s="2947"/>
      <c r="S38" s="2939"/>
      <c r="T38" s="2949"/>
      <c r="U38" s="2961"/>
      <c r="V38" s="2977"/>
      <c r="W38" s="2909"/>
      <c r="X38" s="2898"/>
      <c r="Y38" s="2905"/>
      <c r="Z38" s="2905"/>
      <c r="AA38" s="2905"/>
      <c r="AB38" s="2905"/>
      <c r="AC38" s="2905"/>
      <c r="AD38" s="2908"/>
      <c r="AE38" s="2980"/>
      <c r="AF38" s="1960"/>
      <c r="AG38" s="1960"/>
      <c r="AH38" s="1960"/>
      <c r="AI38" s="1960"/>
      <c r="AJ38" s="1960"/>
      <c r="AK38" s="1960"/>
      <c r="AL38" s="1960"/>
      <c r="AM38" s="1960"/>
      <c r="AN38" s="2905"/>
      <c r="AO38" s="2902"/>
      <c r="AP38" s="2902"/>
      <c r="AQ38" s="2953"/>
    </row>
    <row r="39" spans="1:43" ht="29.25" customHeight="1" x14ac:dyDescent="0.2">
      <c r="A39" s="2924"/>
      <c r="B39" s="2925"/>
      <c r="C39" s="2926"/>
      <c r="D39" s="2929"/>
      <c r="E39" s="2929"/>
      <c r="F39" s="2930"/>
      <c r="G39" s="2966"/>
      <c r="H39" s="2929"/>
      <c r="I39" s="2930"/>
      <c r="J39" s="2970">
        <v>43</v>
      </c>
      <c r="K39" s="2590" t="s">
        <v>773</v>
      </c>
      <c r="L39" s="2590" t="s">
        <v>774</v>
      </c>
      <c r="M39" s="2591">
        <v>3</v>
      </c>
      <c r="N39" s="1287"/>
      <c r="O39" s="2897"/>
      <c r="P39" s="2939"/>
      <c r="Q39" s="2640">
        <f>(V39)/R33</f>
        <v>0.11154144074360961</v>
      </c>
      <c r="R39" s="2947"/>
      <c r="S39" s="2939"/>
      <c r="T39" s="2978" t="s">
        <v>775</v>
      </c>
      <c r="U39" s="2910" t="s">
        <v>776</v>
      </c>
      <c r="V39" s="2983">
        <v>28800000</v>
      </c>
      <c r="W39" s="2907">
        <v>20</v>
      </c>
      <c r="X39" s="2896" t="s">
        <v>844</v>
      </c>
      <c r="Y39" s="2905"/>
      <c r="Z39" s="2905"/>
      <c r="AA39" s="2905"/>
      <c r="AB39" s="2905"/>
      <c r="AC39" s="2905"/>
      <c r="AD39" s="2908"/>
      <c r="AE39" s="2980"/>
      <c r="AF39" s="1960"/>
      <c r="AG39" s="1960"/>
      <c r="AH39" s="1960"/>
      <c r="AI39" s="1960"/>
      <c r="AJ39" s="1960"/>
      <c r="AK39" s="1960"/>
      <c r="AL39" s="1960"/>
      <c r="AM39" s="1960"/>
      <c r="AN39" s="2905"/>
      <c r="AO39" s="2902"/>
      <c r="AP39" s="2902"/>
      <c r="AQ39" s="2953"/>
    </row>
    <row r="40" spans="1:43" ht="22.5" customHeight="1" x14ac:dyDescent="0.2">
      <c r="A40" s="2924"/>
      <c r="B40" s="2925"/>
      <c r="C40" s="2926"/>
      <c r="D40" s="2929"/>
      <c r="E40" s="2929"/>
      <c r="F40" s="2930"/>
      <c r="G40" s="2966"/>
      <c r="H40" s="2929"/>
      <c r="I40" s="2930"/>
      <c r="J40" s="2970"/>
      <c r="K40" s="2590"/>
      <c r="L40" s="2590"/>
      <c r="M40" s="2591"/>
      <c r="N40" s="2897" t="s">
        <v>777</v>
      </c>
      <c r="O40" s="2897"/>
      <c r="P40" s="2939"/>
      <c r="Q40" s="2640"/>
      <c r="R40" s="2947"/>
      <c r="S40" s="2939"/>
      <c r="T40" s="2978"/>
      <c r="U40" s="2910"/>
      <c r="V40" s="2911"/>
      <c r="W40" s="2908"/>
      <c r="X40" s="2897"/>
      <c r="Y40" s="2905"/>
      <c r="Z40" s="2905"/>
      <c r="AA40" s="2905"/>
      <c r="AB40" s="2905"/>
      <c r="AC40" s="2905"/>
      <c r="AD40" s="2908"/>
      <c r="AE40" s="2980"/>
      <c r="AF40" s="1960"/>
      <c r="AG40" s="1960"/>
      <c r="AH40" s="1960"/>
      <c r="AI40" s="1960"/>
      <c r="AJ40" s="1960"/>
      <c r="AK40" s="1960"/>
      <c r="AL40" s="1960"/>
      <c r="AM40" s="1960"/>
      <c r="AN40" s="2905"/>
      <c r="AO40" s="2902"/>
      <c r="AP40" s="2902"/>
      <c r="AQ40" s="2953"/>
    </row>
    <row r="41" spans="1:43" ht="27.75" customHeight="1" x14ac:dyDescent="0.2">
      <c r="A41" s="2924"/>
      <c r="B41" s="2925"/>
      <c r="C41" s="2926"/>
      <c r="D41" s="2929"/>
      <c r="E41" s="2929"/>
      <c r="F41" s="2930"/>
      <c r="G41" s="2966"/>
      <c r="H41" s="2929"/>
      <c r="I41" s="2930"/>
      <c r="J41" s="2970"/>
      <c r="K41" s="2590"/>
      <c r="L41" s="2590"/>
      <c r="M41" s="2591"/>
      <c r="N41" s="2897"/>
      <c r="O41" s="2897"/>
      <c r="P41" s="2939"/>
      <c r="Q41" s="2640"/>
      <c r="R41" s="2947"/>
      <c r="S41" s="2939"/>
      <c r="T41" s="2978"/>
      <c r="U41" s="2910"/>
      <c r="V41" s="2911"/>
      <c r="W41" s="2908"/>
      <c r="X41" s="2897"/>
      <c r="Y41" s="2905"/>
      <c r="Z41" s="2905"/>
      <c r="AA41" s="2905"/>
      <c r="AB41" s="2905"/>
      <c r="AC41" s="2905"/>
      <c r="AD41" s="2908"/>
      <c r="AE41" s="2980"/>
      <c r="AF41" s="1960"/>
      <c r="AG41" s="1960"/>
      <c r="AH41" s="1960"/>
      <c r="AI41" s="1960"/>
      <c r="AJ41" s="1960"/>
      <c r="AK41" s="1960"/>
      <c r="AL41" s="1960"/>
      <c r="AM41" s="1960"/>
      <c r="AN41" s="2905"/>
      <c r="AO41" s="2902"/>
      <c r="AP41" s="2902"/>
      <c r="AQ41" s="2953"/>
    </row>
    <row r="42" spans="1:43" ht="27" customHeight="1" x14ac:dyDescent="0.2">
      <c r="A42" s="2924"/>
      <c r="B42" s="2925"/>
      <c r="C42" s="2926"/>
      <c r="D42" s="2929"/>
      <c r="E42" s="2929"/>
      <c r="F42" s="2930"/>
      <c r="G42" s="2966"/>
      <c r="H42" s="2929"/>
      <c r="I42" s="2930"/>
      <c r="J42" s="2970"/>
      <c r="K42" s="2590"/>
      <c r="L42" s="2590"/>
      <c r="M42" s="2591"/>
      <c r="N42" s="1287"/>
      <c r="O42" s="2897"/>
      <c r="P42" s="2939"/>
      <c r="Q42" s="2640"/>
      <c r="R42" s="2947"/>
      <c r="S42" s="2939"/>
      <c r="T42" s="2978"/>
      <c r="U42" s="2910"/>
      <c r="V42" s="2911"/>
      <c r="W42" s="2909"/>
      <c r="X42" s="2898"/>
      <c r="Y42" s="2905"/>
      <c r="Z42" s="2905"/>
      <c r="AA42" s="2905"/>
      <c r="AB42" s="2905"/>
      <c r="AC42" s="2905"/>
      <c r="AD42" s="2908"/>
      <c r="AE42" s="2980"/>
      <c r="AF42" s="1960"/>
      <c r="AG42" s="1960"/>
      <c r="AH42" s="1960"/>
      <c r="AI42" s="1960"/>
      <c r="AJ42" s="1960"/>
      <c r="AK42" s="1960"/>
      <c r="AL42" s="1960"/>
      <c r="AM42" s="1960"/>
      <c r="AN42" s="2905"/>
      <c r="AO42" s="2902"/>
      <c r="AP42" s="2902"/>
      <c r="AQ42" s="2953"/>
    </row>
    <row r="43" spans="1:43" ht="32.25" customHeight="1" x14ac:dyDescent="0.2">
      <c r="A43" s="2924"/>
      <c r="B43" s="2925"/>
      <c r="C43" s="2926"/>
      <c r="D43" s="2929"/>
      <c r="E43" s="2929"/>
      <c r="F43" s="2930"/>
      <c r="G43" s="2966"/>
      <c r="H43" s="2929"/>
      <c r="I43" s="2930"/>
      <c r="J43" s="2970">
        <v>45</v>
      </c>
      <c r="K43" s="2590" t="s">
        <v>778</v>
      </c>
      <c r="L43" s="2590" t="s">
        <v>774</v>
      </c>
      <c r="M43" s="2591">
        <v>3</v>
      </c>
      <c r="N43" s="1260"/>
      <c r="O43" s="2897"/>
      <c r="P43" s="2939"/>
      <c r="Q43" s="2640">
        <f>(V43)/R33</f>
        <v>0.3814872192099148</v>
      </c>
      <c r="R43" s="2947"/>
      <c r="S43" s="2939"/>
      <c r="T43" s="2978"/>
      <c r="U43" s="2971" t="s">
        <v>2303</v>
      </c>
      <c r="V43" s="2911">
        <v>98500000</v>
      </c>
      <c r="W43" s="2907">
        <v>20</v>
      </c>
      <c r="X43" s="2896" t="s">
        <v>844</v>
      </c>
      <c r="Y43" s="2905"/>
      <c r="Z43" s="2905"/>
      <c r="AA43" s="2905"/>
      <c r="AB43" s="2905"/>
      <c r="AC43" s="2905"/>
      <c r="AD43" s="2908"/>
      <c r="AE43" s="2980"/>
      <c r="AF43" s="1960"/>
      <c r="AG43" s="1960"/>
      <c r="AH43" s="1960"/>
      <c r="AI43" s="1960"/>
      <c r="AJ43" s="1960"/>
      <c r="AK43" s="1960"/>
      <c r="AL43" s="1960"/>
      <c r="AM43" s="1960"/>
      <c r="AN43" s="2905"/>
      <c r="AO43" s="2902"/>
      <c r="AP43" s="2902"/>
      <c r="AQ43" s="2953"/>
    </row>
    <row r="44" spans="1:43" ht="32.25" customHeight="1" x14ac:dyDescent="0.2">
      <c r="A44" s="2924"/>
      <c r="B44" s="2925"/>
      <c r="C44" s="2926"/>
      <c r="D44" s="2929"/>
      <c r="E44" s="2929"/>
      <c r="F44" s="2930"/>
      <c r="G44" s="2966"/>
      <c r="H44" s="2929"/>
      <c r="I44" s="2930"/>
      <c r="J44" s="2970"/>
      <c r="K44" s="2590"/>
      <c r="L44" s="2590"/>
      <c r="M44" s="2591"/>
      <c r="N44" s="1287"/>
      <c r="O44" s="2897"/>
      <c r="P44" s="2939"/>
      <c r="Q44" s="2640"/>
      <c r="R44" s="2947"/>
      <c r="S44" s="2939"/>
      <c r="T44" s="2978"/>
      <c r="U44" s="2971"/>
      <c r="V44" s="2911"/>
      <c r="W44" s="2908"/>
      <c r="X44" s="2897"/>
      <c r="Y44" s="2905"/>
      <c r="Z44" s="2905"/>
      <c r="AA44" s="2905"/>
      <c r="AB44" s="2905"/>
      <c r="AC44" s="2905"/>
      <c r="AD44" s="2908"/>
      <c r="AE44" s="2980"/>
      <c r="AF44" s="1960"/>
      <c r="AG44" s="1960"/>
      <c r="AH44" s="1960"/>
      <c r="AI44" s="1960"/>
      <c r="AJ44" s="1960"/>
      <c r="AK44" s="1960"/>
      <c r="AL44" s="1960"/>
      <c r="AM44" s="1960"/>
      <c r="AN44" s="2905"/>
      <c r="AO44" s="2902"/>
      <c r="AP44" s="2902"/>
      <c r="AQ44" s="2953"/>
    </row>
    <row r="45" spans="1:43" ht="23.25" customHeight="1" x14ac:dyDescent="0.2">
      <c r="A45" s="2924"/>
      <c r="B45" s="2925"/>
      <c r="C45" s="2926"/>
      <c r="D45" s="2929"/>
      <c r="E45" s="2929"/>
      <c r="F45" s="2930"/>
      <c r="G45" s="2966"/>
      <c r="H45" s="2929"/>
      <c r="I45" s="2930"/>
      <c r="J45" s="2970"/>
      <c r="K45" s="2590"/>
      <c r="L45" s="2590"/>
      <c r="M45" s="2591"/>
      <c r="N45" s="1287"/>
      <c r="O45" s="2897"/>
      <c r="P45" s="2939"/>
      <c r="Q45" s="2640"/>
      <c r="R45" s="2947"/>
      <c r="S45" s="2939"/>
      <c r="T45" s="2978"/>
      <c r="U45" s="2971"/>
      <c r="V45" s="2911"/>
      <c r="W45" s="2908"/>
      <c r="X45" s="2897"/>
      <c r="Y45" s="2905"/>
      <c r="Z45" s="2905"/>
      <c r="AA45" s="2905"/>
      <c r="AB45" s="2905"/>
      <c r="AC45" s="2905"/>
      <c r="AD45" s="2908"/>
      <c r="AE45" s="2980"/>
      <c r="AF45" s="1960"/>
      <c r="AG45" s="1960"/>
      <c r="AH45" s="1960"/>
      <c r="AI45" s="1960"/>
      <c r="AJ45" s="1960"/>
      <c r="AK45" s="1960"/>
      <c r="AL45" s="1960"/>
      <c r="AM45" s="1960"/>
      <c r="AN45" s="2905"/>
      <c r="AO45" s="2902"/>
      <c r="AP45" s="2902"/>
      <c r="AQ45" s="2953"/>
    </row>
    <row r="46" spans="1:43" ht="21.75" customHeight="1" x14ac:dyDescent="0.2">
      <c r="A46" s="2924"/>
      <c r="B46" s="2925"/>
      <c r="C46" s="2926"/>
      <c r="D46" s="2929"/>
      <c r="E46" s="2929"/>
      <c r="F46" s="2930"/>
      <c r="G46" s="2966"/>
      <c r="H46" s="2929"/>
      <c r="I46" s="2930"/>
      <c r="J46" s="2970"/>
      <c r="K46" s="2590"/>
      <c r="L46" s="2590"/>
      <c r="M46" s="2591"/>
      <c r="N46" s="1287"/>
      <c r="O46" s="2897"/>
      <c r="P46" s="2939"/>
      <c r="Q46" s="2640"/>
      <c r="R46" s="2947"/>
      <c r="S46" s="2939"/>
      <c r="T46" s="2978"/>
      <c r="U46" s="2971"/>
      <c r="V46" s="2911"/>
      <c r="W46" s="2909"/>
      <c r="X46" s="2898"/>
      <c r="Y46" s="2905"/>
      <c r="Z46" s="2905"/>
      <c r="AA46" s="2905"/>
      <c r="AB46" s="2905"/>
      <c r="AC46" s="2905"/>
      <c r="AD46" s="2908"/>
      <c r="AE46" s="2980"/>
      <c r="AF46" s="1960"/>
      <c r="AG46" s="1960"/>
      <c r="AH46" s="1960"/>
      <c r="AI46" s="1960"/>
      <c r="AJ46" s="1960"/>
      <c r="AK46" s="1960"/>
      <c r="AL46" s="1960"/>
      <c r="AM46" s="1960"/>
      <c r="AN46" s="2905"/>
      <c r="AO46" s="2902"/>
      <c r="AP46" s="2902"/>
      <c r="AQ46" s="2953"/>
    </row>
    <row r="47" spans="1:43" ht="34.5" customHeight="1" x14ac:dyDescent="0.2">
      <c r="A47" s="2924"/>
      <c r="B47" s="2925"/>
      <c r="C47" s="2926"/>
      <c r="D47" s="2929"/>
      <c r="E47" s="2929"/>
      <c r="F47" s="2930"/>
      <c r="G47" s="2966"/>
      <c r="H47" s="2929"/>
      <c r="I47" s="2930"/>
      <c r="J47" s="2972">
        <v>46</v>
      </c>
      <c r="K47" s="2938" t="s">
        <v>779</v>
      </c>
      <c r="L47" s="2938" t="s">
        <v>780</v>
      </c>
      <c r="M47" s="2896">
        <v>1</v>
      </c>
      <c r="N47" s="1287"/>
      <c r="O47" s="2897"/>
      <c r="P47" s="2939"/>
      <c r="Q47" s="2912">
        <f>(V47)/R33</f>
        <v>0.38497288923315259</v>
      </c>
      <c r="R47" s="2947"/>
      <c r="S47" s="2939"/>
      <c r="T47" s="2978"/>
      <c r="U47" s="2961" t="s">
        <v>781</v>
      </c>
      <c r="V47" s="2911">
        <v>99400000</v>
      </c>
      <c r="W47" s="2907">
        <v>20</v>
      </c>
      <c r="X47" s="2896" t="s">
        <v>844</v>
      </c>
      <c r="Y47" s="2905"/>
      <c r="Z47" s="2905"/>
      <c r="AA47" s="2905"/>
      <c r="AB47" s="2905"/>
      <c r="AC47" s="2905"/>
      <c r="AD47" s="2908"/>
      <c r="AE47" s="2980"/>
      <c r="AF47" s="1960"/>
      <c r="AG47" s="1960"/>
      <c r="AH47" s="1960"/>
      <c r="AI47" s="1960"/>
      <c r="AJ47" s="1960"/>
      <c r="AK47" s="1960"/>
      <c r="AL47" s="1960"/>
      <c r="AM47" s="1960"/>
      <c r="AN47" s="2905"/>
      <c r="AO47" s="2902"/>
      <c r="AP47" s="2902"/>
      <c r="AQ47" s="2953"/>
    </row>
    <row r="48" spans="1:43" ht="30.75" customHeight="1" x14ac:dyDescent="0.2">
      <c r="A48" s="2924"/>
      <c r="B48" s="2925"/>
      <c r="C48" s="2926"/>
      <c r="D48" s="2929"/>
      <c r="E48" s="2929"/>
      <c r="F48" s="2930"/>
      <c r="G48" s="2966"/>
      <c r="H48" s="2929"/>
      <c r="I48" s="2930"/>
      <c r="J48" s="2973"/>
      <c r="K48" s="2939"/>
      <c r="L48" s="2939"/>
      <c r="M48" s="2897"/>
      <c r="N48" s="1287"/>
      <c r="O48" s="2897"/>
      <c r="P48" s="2939"/>
      <c r="Q48" s="2913"/>
      <c r="R48" s="2947"/>
      <c r="S48" s="2939"/>
      <c r="T48" s="2978"/>
      <c r="U48" s="2910"/>
      <c r="V48" s="2911"/>
      <c r="W48" s="2908"/>
      <c r="X48" s="2897"/>
      <c r="Y48" s="2905"/>
      <c r="Z48" s="2905"/>
      <c r="AA48" s="2905"/>
      <c r="AB48" s="2905"/>
      <c r="AC48" s="2905"/>
      <c r="AD48" s="2908"/>
      <c r="AE48" s="2980"/>
      <c r="AF48" s="1960"/>
      <c r="AG48" s="1960"/>
      <c r="AH48" s="1960"/>
      <c r="AI48" s="1960"/>
      <c r="AJ48" s="1960"/>
      <c r="AK48" s="1960"/>
      <c r="AL48" s="1960"/>
      <c r="AM48" s="1960"/>
      <c r="AN48" s="2905"/>
      <c r="AO48" s="2902"/>
      <c r="AP48" s="2902"/>
      <c r="AQ48" s="2953"/>
    </row>
    <row r="49" spans="1:43" ht="29.25" customHeight="1" x14ac:dyDescent="0.2">
      <c r="A49" s="2924"/>
      <c r="B49" s="2925"/>
      <c r="C49" s="2926"/>
      <c r="D49" s="2929"/>
      <c r="E49" s="2929"/>
      <c r="F49" s="2930"/>
      <c r="G49" s="2966"/>
      <c r="H49" s="2929"/>
      <c r="I49" s="2930"/>
      <c r="J49" s="2973"/>
      <c r="K49" s="2939"/>
      <c r="L49" s="2939"/>
      <c r="M49" s="2897"/>
      <c r="N49" s="1287"/>
      <c r="O49" s="2897"/>
      <c r="P49" s="2939"/>
      <c r="Q49" s="2913"/>
      <c r="R49" s="2947"/>
      <c r="S49" s="2939"/>
      <c r="T49" s="2978"/>
      <c r="U49" s="2910"/>
      <c r="V49" s="2911"/>
      <c r="W49" s="2908"/>
      <c r="X49" s="2897"/>
      <c r="Y49" s="2905"/>
      <c r="Z49" s="2905"/>
      <c r="AA49" s="2905"/>
      <c r="AB49" s="2905"/>
      <c r="AC49" s="2905"/>
      <c r="AD49" s="2908"/>
      <c r="AE49" s="2980"/>
      <c r="AF49" s="1960"/>
      <c r="AG49" s="1960"/>
      <c r="AH49" s="1960"/>
      <c r="AI49" s="1960"/>
      <c r="AJ49" s="1960"/>
      <c r="AK49" s="1960"/>
      <c r="AL49" s="1960"/>
      <c r="AM49" s="1960"/>
      <c r="AN49" s="2905"/>
      <c r="AO49" s="2902"/>
      <c r="AP49" s="2902"/>
      <c r="AQ49" s="2953"/>
    </row>
    <row r="50" spans="1:43" ht="53.25" customHeight="1" x14ac:dyDescent="0.2">
      <c r="A50" s="2924"/>
      <c r="B50" s="2925"/>
      <c r="C50" s="2926"/>
      <c r="D50" s="2929"/>
      <c r="E50" s="2929"/>
      <c r="F50" s="2930"/>
      <c r="G50" s="2967"/>
      <c r="H50" s="2968"/>
      <c r="I50" s="2969"/>
      <c r="J50" s="2973"/>
      <c r="K50" s="2939"/>
      <c r="L50" s="2939"/>
      <c r="M50" s="2897"/>
      <c r="N50" s="1287"/>
      <c r="O50" s="2897"/>
      <c r="P50" s="2939"/>
      <c r="Q50" s="2913"/>
      <c r="R50" s="2947"/>
      <c r="S50" s="2939"/>
      <c r="T50" s="2978"/>
      <c r="U50" s="2910"/>
      <c r="V50" s="2911"/>
      <c r="W50" s="2909"/>
      <c r="X50" s="2898"/>
      <c r="Y50" s="2906"/>
      <c r="Z50" s="2906"/>
      <c r="AA50" s="2906"/>
      <c r="AB50" s="2906"/>
      <c r="AC50" s="2906"/>
      <c r="AD50" s="2909"/>
      <c r="AE50" s="2981"/>
      <c r="AF50" s="1961"/>
      <c r="AG50" s="1961"/>
      <c r="AH50" s="1961"/>
      <c r="AI50" s="1961"/>
      <c r="AJ50" s="1961"/>
      <c r="AK50" s="1961"/>
      <c r="AL50" s="1961"/>
      <c r="AM50" s="1961"/>
      <c r="AN50" s="2906"/>
      <c r="AO50" s="2903"/>
      <c r="AP50" s="2903"/>
      <c r="AQ50" s="2953"/>
    </row>
    <row r="51" spans="1:43" ht="18.75" customHeight="1" x14ac:dyDescent="0.2">
      <c r="A51" s="2924"/>
      <c r="B51" s="2925"/>
      <c r="C51" s="2926"/>
      <c r="D51" s="2929"/>
      <c r="E51" s="2929"/>
      <c r="F51" s="2930"/>
      <c r="G51" s="551">
        <v>10</v>
      </c>
      <c r="H51" s="552" t="s">
        <v>782</v>
      </c>
      <c r="I51" s="552"/>
      <c r="J51" s="190"/>
      <c r="K51" s="183"/>
      <c r="L51" s="183"/>
      <c r="M51" s="190"/>
      <c r="N51" s="184"/>
      <c r="O51" s="207"/>
      <c r="P51" s="183"/>
      <c r="Q51" s="553"/>
      <c r="R51" s="554"/>
      <c r="S51" s="183"/>
      <c r="T51" s="183"/>
      <c r="U51" s="183"/>
      <c r="V51" s="559"/>
      <c r="W51" s="189"/>
      <c r="X51" s="184"/>
      <c r="Y51" s="555"/>
      <c r="Z51" s="555"/>
      <c r="AA51" s="190"/>
      <c r="AB51" s="190"/>
      <c r="AC51" s="190"/>
      <c r="AD51" s="190"/>
      <c r="AE51" s="190"/>
      <c r="AF51" s="190"/>
      <c r="AG51" s="190"/>
      <c r="AH51" s="190"/>
      <c r="AI51" s="190"/>
      <c r="AJ51" s="190"/>
      <c r="AK51" s="190"/>
      <c r="AL51" s="190"/>
      <c r="AM51" s="190"/>
      <c r="AN51" s="555"/>
      <c r="AO51" s="560"/>
      <c r="AP51" s="560"/>
      <c r="AQ51" s="561"/>
    </row>
    <row r="52" spans="1:43" ht="36" customHeight="1" x14ac:dyDescent="0.2">
      <c r="A52" s="2924"/>
      <c r="B52" s="2925"/>
      <c r="C52" s="2926"/>
      <c r="D52" s="2929"/>
      <c r="E52" s="2929"/>
      <c r="F52" s="2930"/>
      <c r="G52" s="2985"/>
      <c r="H52" s="2986"/>
      <c r="I52" s="2987"/>
      <c r="J52" s="2972">
        <v>47</v>
      </c>
      <c r="K52" s="2938" t="s">
        <v>783</v>
      </c>
      <c r="L52" s="2938" t="s">
        <v>784</v>
      </c>
      <c r="M52" s="2896">
        <v>36</v>
      </c>
      <c r="N52" s="1259"/>
      <c r="O52" s="2896" t="s">
        <v>785</v>
      </c>
      <c r="P52" s="2938" t="s">
        <v>786</v>
      </c>
      <c r="Q52" s="2912">
        <f>(V52)/R52</f>
        <v>0.21164635325981815</v>
      </c>
      <c r="R52" s="2946">
        <f>SUM(V52:V60)</f>
        <v>258450000</v>
      </c>
      <c r="S52" s="2938" t="s">
        <v>787</v>
      </c>
      <c r="T52" s="2948" t="s">
        <v>788</v>
      </c>
      <c r="U52" s="2914" t="s">
        <v>2304</v>
      </c>
      <c r="V52" s="2911">
        <v>54700000</v>
      </c>
      <c r="W52" s="2907">
        <v>20</v>
      </c>
      <c r="X52" s="2896" t="s">
        <v>844</v>
      </c>
      <c r="Y52" s="2904">
        <v>294321</v>
      </c>
      <c r="Z52" s="2904">
        <v>283947</v>
      </c>
      <c r="AA52" s="2904">
        <v>135754</v>
      </c>
      <c r="AB52" s="2904">
        <v>44640</v>
      </c>
      <c r="AC52" s="2904">
        <v>308178</v>
      </c>
      <c r="AD52" s="2904"/>
      <c r="AE52" s="2962"/>
      <c r="AF52" s="1272"/>
      <c r="AG52" s="1272"/>
      <c r="AH52" s="1272"/>
      <c r="AI52" s="1272"/>
      <c r="AJ52" s="1272"/>
      <c r="AK52" s="1272"/>
      <c r="AL52" s="1272"/>
      <c r="AM52" s="1272"/>
      <c r="AN52" s="2904">
        <f>+Y52+Z52</f>
        <v>578268</v>
      </c>
      <c r="AO52" s="2901">
        <v>43467</v>
      </c>
      <c r="AP52" s="2901">
        <v>43830</v>
      </c>
      <c r="AQ52" s="2952" t="s">
        <v>748</v>
      </c>
    </row>
    <row r="53" spans="1:43" ht="21.75" customHeight="1" x14ac:dyDescent="0.2">
      <c r="A53" s="2924"/>
      <c r="B53" s="2925"/>
      <c r="C53" s="2926"/>
      <c r="D53" s="2929"/>
      <c r="E53" s="2929"/>
      <c r="F53" s="2930"/>
      <c r="G53" s="2988"/>
      <c r="H53" s="2989"/>
      <c r="I53" s="2990"/>
      <c r="J53" s="2973"/>
      <c r="K53" s="2939"/>
      <c r="L53" s="2939"/>
      <c r="M53" s="2897"/>
      <c r="N53" s="1260"/>
      <c r="O53" s="2897"/>
      <c r="P53" s="2939"/>
      <c r="Q53" s="2913"/>
      <c r="R53" s="2947"/>
      <c r="S53" s="2939"/>
      <c r="T53" s="2949"/>
      <c r="U53" s="2915"/>
      <c r="V53" s="2911"/>
      <c r="W53" s="2908"/>
      <c r="X53" s="2897"/>
      <c r="Y53" s="2905"/>
      <c r="Z53" s="2905"/>
      <c r="AA53" s="2905"/>
      <c r="AB53" s="2905"/>
      <c r="AC53" s="2905"/>
      <c r="AD53" s="2905"/>
      <c r="AE53" s="2963"/>
      <c r="AF53" s="1273"/>
      <c r="AG53" s="1273"/>
      <c r="AH53" s="1273"/>
      <c r="AI53" s="1273"/>
      <c r="AJ53" s="1273"/>
      <c r="AK53" s="1273"/>
      <c r="AL53" s="1273"/>
      <c r="AM53" s="1273"/>
      <c r="AN53" s="2905"/>
      <c r="AO53" s="2902"/>
      <c r="AP53" s="2902"/>
      <c r="AQ53" s="2953"/>
    </row>
    <row r="54" spans="1:43" ht="52.5" customHeight="1" x14ac:dyDescent="0.2">
      <c r="A54" s="2924"/>
      <c r="B54" s="2925"/>
      <c r="C54" s="2926"/>
      <c r="D54" s="2929"/>
      <c r="E54" s="2929"/>
      <c r="F54" s="2930"/>
      <c r="G54" s="2988"/>
      <c r="H54" s="2989"/>
      <c r="I54" s="2990"/>
      <c r="J54" s="2973"/>
      <c r="K54" s="2939"/>
      <c r="L54" s="2939"/>
      <c r="M54" s="2897"/>
      <c r="N54" s="1260"/>
      <c r="O54" s="2897"/>
      <c r="P54" s="2939"/>
      <c r="Q54" s="2913"/>
      <c r="R54" s="2947"/>
      <c r="S54" s="2939"/>
      <c r="T54" s="2949"/>
      <c r="U54" s="2961"/>
      <c r="V54" s="2911"/>
      <c r="W54" s="2909"/>
      <c r="X54" s="2897"/>
      <c r="Y54" s="2905"/>
      <c r="Z54" s="2905"/>
      <c r="AA54" s="2905"/>
      <c r="AB54" s="2905"/>
      <c r="AC54" s="2905"/>
      <c r="AD54" s="2905"/>
      <c r="AE54" s="2963"/>
      <c r="AF54" s="1273"/>
      <c r="AG54" s="1273"/>
      <c r="AH54" s="1273"/>
      <c r="AI54" s="1273"/>
      <c r="AJ54" s="1273"/>
      <c r="AK54" s="1273"/>
      <c r="AL54" s="1273"/>
      <c r="AM54" s="1273"/>
      <c r="AN54" s="2905"/>
      <c r="AO54" s="2902"/>
      <c r="AP54" s="2902"/>
      <c r="AQ54" s="2953"/>
    </row>
    <row r="55" spans="1:43" ht="36" customHeight="1" x14ac:dyDescent="0.2">
      <c r="A55" s="2924"/>
      <c r="B55" s="2925"/>
      <c r="C55" s="2926"/>
      <c r="D55" s="2929"/>
      <c r="E55" s="2929"/>
      <c r="F55" s="2930"/>
      <c r="G55" s="2988"/>
      <c r="H55" s="2989"/>
      <c r="I55" s="2990"/>
      <c r="J55" s="2972">
        <v>48</v>
      </c>
      <c r="K55" s="2938" t="s">
        <v>789</v>
      </c>
      <c r="L55" s="2938" t="s">
        <v>790</v>
      </c>
      <c r="M55" s="2896">
        <v>1</v>
      </c>
      <c r="N55" s="1260" t="s">
        <v>791</v>
      </c>
      <c r="O55" s="2897"/>
      <c r="P55" s="2939"/>
      <c r="Q55" s="2912">
        <f>(V55)/R52</f>
        <v>0.7690075449796866</v>
      </c>
      <c r="R55" s="2947"/>
      <c r="S55" s="2939"/>
      <c r="T55" s="2948" t="s">
        <v>792</v>
      </c>
      <c r="U55" s="2914" t="s">
        <v>793</v>
      </c>
      <c r="V55" s="2911">
        <v>198750000</v>
      </c>
      <c r="W55" s="2907">
        <v>20</v>
      </c>
      <c r="X55" s="2896" t="s">
        <v>844</v>
      </c>
      <c r="Y55" s="2905"/>
      <c r="Z55" s="2905"/>
      <c r="AA55" s="2905"/>
      <c r="AB55" s="2905"/>
      <c r="AC55" s="2905"/>
      <c r="AD55" s="2905"/>
      <c r="AE55" s="2963"/>
      <c r="AF55" s="1273"/>
      <c r="AG55" s="1273"/>
      <c r="AH55" s="1273"/>
      <c r="AI55" s="1273"/>
      <c r="AJ55" s="1273"/>
      <c r="AK55" s="1273"/>
      <c r="AL55" s="1273"/>
      <c r="AM55" s="1273"/>
      <c r="AN55" s="2905"/>
      <c r="AO55" s="2902"/>
      <c r="AP55" s="2902"/>
      <c r="AQ55" s="2953"/>
    </row>
    <row r="56" spans="1:43" ht="18" customHeight="1" x14ac:dyDescent="0.2">
      <c r="A56" s="2924"/>
      <c r="B56" s="2925"/>
      <c r="C56" s="2926"/>
      <c r="D56" s="2929"/>
      <c r="E56" s="2929"/>
      <c r="F56" s="2930"/>
      <c r="G56" s="2988"/>
      <c r="H56" s="2989"/>
      <c r="I56" s="2990"/>
      <c r="J56" s="2973"/>
      <c r="K56" s="2939"/>
      <c r="L56" s="2939"/>
      <c r="M56" s="2897"/>
      <c r="N56" s="1260"/>
      <c r="O56" s="2897"/>
      <c r="P56" s="2939"/>
      <c r="Q56" s="2913"/>
      <c r="R56" s="2947"/>
      <c r="S56" s="2939"/>
      <c r="T56" s="2949"/>
      <c r="U56" s="2915"/>
      <c r="V56" s="2911"/>
      <c r="W56" s="2908"/>
      <c r="X56" s="2897"/>
      <c r="Y56" s="2905"/>
      <c r="Z56" s="2905"/>
      <c r="AA56" s="2905"/>
      <c r="AB56" s="2905"/>
      <c r="AC56" s="2905"/>
      <c r="AD56" s="2905"/>
      <c r="AE56" s="2963"/>
      <c r="AF56" s="1273"/>
      <c r="AG56" s="1273"/>
      <c r="AH56" s="1273"/>
      <c r="AI56" s="1273"/>
      <c r="AJ56" s="1273"/>
      <c r="AK56" s="1273"/>
      <c r="AL56" s="1273"/>
      <c r="AM56" s="1273"/>
      <c r="AN56" s="2905"/>
      <c r="AO56" s="2902"/>
      <c r="AP56" s="2902"/>
      <c r="AQ56" s="2953"/>
    </row>
    <row r="57" spans="1:43" ht="28.5" customHeight="1" x14ac:dyDescent="0.2">
      <c r="A57" s="2924"/>
      <c r="B57" s="2925"/>
      <c r="C57" s="2926"/>
      <c r="D57" s="2929"/>
      <c r="E57" s="2929"/>
      <c r="F57" s="2930"/>
      <c r="G57" s="2988"/>
      <c r="H57" s="2989"/>
      <c r="I57" s="2990"/>
      <c r="J57" s="2973"/>
      <c r="K57" s="2939"/>
      <c r="L57" s="2939"/>
      <c r="M57" s="2897"/>
      <c r="N57" s="1260"/>
      <c r="O57" s="2897"/>
      <c r="P57" s="2939"/>
      <c r="Q57" s="2913"/>
      <c r="R57" s="2947"/>
      <c r="S57" s="2939"/>
      <c r="T57" s="2949"/>
      <c r="U57" s="2961"/>
      <c r="V57" s="2911"/>
      <c r="W57" s="2909"/>
      <c r="X57" s="2897"/>
      <c r="Y57" s="2905"/>
      <c r="Z57" s="2905"/>
      <c r="AA57" s="2905"/>
      <c r="AB57" s="2905"/>
      <c r="AC57" s="2905"/>
      <c r="AD57" s="2905"/>
      <c r="AE57" s="2963"/>
      <c r="AF57" s="1273"/>
      <c r="AG57" s="1273"/>
      <c r="AH57" s="1273"/>
      <c r="AI57" s="1273"/>
      <c r="AJ57" s="1273"/>
      <c r="AK57" s="1273"/>
      <c r="AL57" s="1273"/>
      <c r="AM57" s="1273"/>
      <c r="AN57" s="2905"/>
      <c r="AO57" s="2902"/>
      <c r="AP57" s="2902"/>
      <c r="AQ57" s="2953"/>
    </row>
    <row r="58" spans="1:43" ht="53.25" customHeight="1" x14ac:dyDescent="0.2">
      <c r="A58" s="2924"/>
      <c r="B58" s="2925"/>
      <c r="C58" s="2926"/>
      <c r="D58" s="2929"/>
      <c r="E58" s="2929"/>
      <c r="F58" s="2930"/>
      <c r="G58" s="2988"/>
      <c r="H58" s="2989"/>
      <c r="I58" s="2990"/>
      <c r="J58" s="2972">
        <v>49</v>
      </c>
      <c r="K58" s="2938" t="s">
        <v>794</v>
      </c>
      <c r="L58" s="2938" t="s">
        <v>795</v>
      </c>
      <c r="M58" s="2896">
        <v>1</v>
      </c>
      <c r="N58" s="1260"/>
      <c r="O58" s="2897"/>
      <c r="P58" s="2939"/>
      <c r="Q58" s="2912">
        <f>(V58)/R52</f>
        <v>1.9346101760495261E-2</v>
      </c>
      <c r="R58" s="2947"/>
      <c r="S58" s="2939"/>
      <c r="T58" s="2949"/>
      <c r="U58" s="2914" t="s">
        <v>2305</v>
      </c>
      <c r="V58" s="2911">
        <v>5000000</v>
      </c>
      <c r="W58" s="2907">
        <v>20</v>
      </c>
      <c r="X58" s="2896" t="s">
        <v>844</v>
      </c>
      <c r="Y58" s="2905"/>
      <c r="Z58" s="2905"/>
      <c r="AA58" s="2905"/>
      <c r="AB58" s="2905"/>
      <c r="AC58" s="2905"/>
      <c r="AD58" s="2905"/>
      <c r="AE58" s="2963"/>
      <c r="AF58" s="1273"/>
      <c r="AG58" s="1273"/>
      <c r="AH58" s="1273"/>
      <c r="AI58" s="1273"/>
      <c r="AJ58" s="1273"/>
      <c r="AK58" s="1273"/>
      <c r="AL58" s="1273"/>
      <c r="AM58" s="1273"/>
      <c r="AN58" s="2905"/>
      <c r="AO58" s="2902"/>
      <c r="AP58" s="2902"/>
      <c r="AQ58" s="2953"/>
    </row>
    <row r="59" spans="1:43" ht="38.25" customHeight="1" x14ac:dyDescent="0.2">
      <c r="A59" s="2924"/>
      <c r="B59" s="2925"/>
      <c r="C59" s="2926"/>
      <c r="D59" s="2929"/>
      <c r="E59" s="2929"/>
      <c r="F59" s="2930"/>
      <c r="G59" s="2988"/>
      <c r="H59" s="2989"/>
      <c r="I59" s="2990"/>
      <c r="J59" s="2973"/>
      <c r="K59" s="2939"/>
      <c r="L59" s="2939"/>
      <c r="M59" s="2897"/>
      <c r="N59" s="1260"/>
      <c r="O59" s="2897"/>
      <c r="P59" s="2939"/>
      <c r="Q59" s="2913"/>
      <c r="R59" s="2947"/>
      <c r="S59" s="2939"/>
      <c r="T59" s="2949"/>
      <c r="U59" s="2915"/>
      <c r="V59" s="2911"/>
      <c r="W59" s="2908"/>
      <c r="X59" s="2897"/>
      <c r="Y59" s="2905"/>
      <c r="Z59" s="2905"/>
      <c r="AA59" s="2905"/>
      <c r="AB59" s="2905"/>
      <c r="AC59" s="2905"/>
      <c r="AD59" s="2905"/>
      <c r="AE59" s="2963"/>
      <c r="AF59" s="1273"/>
      <c r="AG59" s="1273"/>
      <c r="AH59" s="1273"/>
      <c r="AI59" s="1273"/>
      <c r="AJ59" s="1273"/>
      <c r="AK59" s="1273"/>
      <c r="AL59" s="1273"/>
      <c r="AM59" s="1273"/>
      <c r="AN59" s="2905"/>
      <c r="AO59" s="2902"/>
      <c r="AP59" s="2902"/>
      <c r="AQ59" s="2953"/>
    </row>
    <row r="60" spans="1:43" ht="38.25" customHeight="1" x14ac:dyDescent="0.2">
      <c r="A60" s="2924"/>
      <c r="B60" s="2925"/>
      <c r="C60" s="2926"/>
      <c r="D60" s="2929"/>
      <c r="E60" s="2929"/>
      <c r="F60" s="2930"/>
      <c r="G60" s="2988"/>
      <c r="H60" s="2989"/>
      <c r="I60" s="2990"/>
      <c r="J60" s="2991"/>
      <c r="K60" s="2992"/>
      <c r="L60" s="2992"/>
      <c r="M60" s="2898"/>
      <c r="N60" s="1261"/>
      <c r="O60" s="2898"/>
      <c r="P60" s="2992"/>
      <c r="Q60" s="2984"/>
      <c r="R60" s="2983"/>
      <c r="S60" s="2992"/>
      <c r="T60" s="2950"/>
      <c r="U60" s="2961"/>
      <c r="V60" s="2911"/>
      <c r="W60" s="2909"/>
      <c r="X60" s="2897"/>
      <c r="Y60" s="2906"/>
      <c r="Z60" s="2906"/>
      <c r="AA60" s="2906"/>
      <c r="AB60" s="2906"/>
      <c r="AC60" s="2906"/>
      <c r="AD60" s="2906"/>
      <c r="AE60" s="2964"/>
      <c r="AF60" s="1274"/>
      <c r="AG60" s="1274"/>
      <c r="AH60" s="1274"/>
      <c r="AI60" s="1274"/>
      <c r="AJ60" s="1274"/>
      <c r="AK60" s="1274"/>
      <c r="AL60" s="1274"/>
      <c r="AM60" s="1274"/>
      <c r="AN60" s="2906"/>
      <c r="AO60" s="2903"/>
      <c r="AP60" s="2903"/>
      <c r="AQ60" s="2954"/>
    </row>
    <row r="61" spans="1:43" ht="21" customHeight="1" x14ac:dyDescent="0.2">
      <c r="A61" s="2924"/>
      <c r="B61" s="2925"/>
      <c r="C61" s="2926"/>
      <c r="D61" s="543">
        <v>3</v>
      </c>
      <c r="E61" s="544" t="s">
        <v>796</v>
      </c>
      <c r="F61" s="544"/>
      <c r="G61" s="544"/>
      <c r="H61" s="544"/>
      <c r="I61" s="544"/>
      <c r="J61" s="176"/>
      <c r="K61" s="169"/>
      <c r="L61" s="169"/>
      <c r="M61" s="176"/>
      <c r="N61" s="170"/>
      <c r="O61" s="545"/>
      <c r="P61" s="169"/>
      <c r="Q61" s="325"/>
      <c r="R61" s="546"/>
      <c r="S61" s="169"/>
      <c r="T61" s="169"/>
      <c r="U61" s="169"/>
      <c r="V61" s="562"/>
      <c r="W61" s="175"/>
      <c r="X61" s="170"/>
      <c r="Y61" s="547"/>
      <c r="Z61" s="547"/>
      <c r="AA61" s="176"/>
      <c r="AB61" s="176"/>
      <c r="AC61" s="176"/>
      <c r="AD61" s="176"/>
      <c r="AE61" s="176"/>
      <c r="AF61" s="176"/>
      <c r="AG61" s="176"/>
      <c r="AH61" s="176"/>
      <c r="AI61" s="176"/>
      <c r="AJ61" s="176"/>
      <c r="AK61" s="176"/>
      <c r="AL61" s="176"/>
      <c r="AM61" s="176"/>
      <c r="AN61" s="547"/>
      <c r="AO61" s="563"/>
      <c r="AP61" s="563"/>
      <c r="AQ61" s="564"/>
    </row>
    <row r="62" spans="1:43" ht="24.75" customHeight="1" x14ac:dyDescent="0.2">
      <c r="A62" s="2924"/>
      <c r="B62" s="2925"/>
      <c r="C62" s="2926"/>
      <c r="D62" s="2995"/>
      <c r="E62" s="2996"/>
      <c r="F62" s="2997"/>
      <c r="G62" s="551">
        <v>11</v>
      </c>
      <c r="H62" s="552" t="s">
        <v>797</v>
      </c>
      <c r="I62" s="552"/>
      <c r="J62" s="190"/>
      <c r="K62" s="183"/>
      <c r="L62" s="183"/>
      <c r="M62" s="190"/>
      <c r="N62" s="184"/>
      <c r="O62" s="207"/>
      <c r="P62" s="183"/>
      <c r="Q62" s="553"/>
      <c r="R62" s="554"/>
      <c r="S62" s="183"/>
      <c r="T62" s="183"/>
      <c r="U62" s="183"/>
      <c r="V62" s="559"/>
      <c r="W62" s="189"/>
      <c r="X62" s="184"/>
      <c r="Y62" s="555"/>
      <c r="Z62" s="555"/>
      <c r="AA62" s="190"/>
      <c r="AB62" s="190"/>
      <c r="AC62" s="190"/>
      <c r="AD62" s="190"/>
      <c r="AE62" s="190"/>
      <c r="AF62" s="190"/>
      <c r="AG62" s="190"/>
      <c r="AH62" s="190"/>
      <c r="AI62" s="190"/>
      <c r="AJ62" s="190"/>
      <c r="AK62" s="190"/>
      <c r="AL62" s="190"/>
      <c r="AM62" s="190"/>
      <c r="AN62" s="555"/>
      <c r="AO62" s="560"/>
      <c r="AP62" s="560"/>
      <c r="AQ62" s="561"/>
    </row>
    <row r="63" spans="1:43" ht="39" customHeight="1" x14ac:dyDescent="0.2">
      <c r="A63" s="2924"/>
      <c r="B63" s="2925"/>
      <c r="C63" s="2926"/>
      <c r="D63" s="2998"/>
      <c r="E63" s="2999"/>
      <c r="F63" s="3000"/>
      <c r="G63" s="146"/>
      <c r="H63" s="146"/>
      <c r="I63" s="146"/>
      <c r="J63" s="2973">
        <v>50</v>
      </c>
      <c r="K63" s="2939" t="s">
        <v>798</v>
      </c>
      <c r="L63" s="2939" t="s">
        <v>799</v>
      </c>
      <c r="M63" s="2897">
        <v>5</v>
      </c>
      <c r="N63" s="2896" t="s">
        <v>800</v>
      </c>
      <c r="O63" s="2896" t="s">
        <v>801</v>
      </c>
      <c r="P63" s="2938" t="s">
        <v>802</v>
      </c>
      <c r="Q63" s="2913">
        <f>(V63)/R63</f>
        <v>0.80006709158000666</v>
      </c>
      <c r="R63" s="3004">
        <f>SUM(V63:V67)</f>
        <v>149050000</v>
      </c>
      <c r="S63" s="2938" t="s">
        <v>803</v>
      </c>
      <c r="T63" s="2948" t="s">
        <v>804</v>
      </c>
      <c r="U63" s="2914" t="s">
        <v>805</v>
      </c>
      <c r="V63" s="3003">
        <v>119250000</v>
      </c>
      <c r="W63" s="2907">
        <v>20</v>
      </c>
      <c r="X63" s="2591" t="s">
        <v>844</v>
      </c>
      <c r="Y63" s="2904">
        <v>294321</v>
      </c>
      <c r="Z63" s="2904">
        <v>283947</v>
      </c>
      <c r="AA63" s="2904">
        <v>135754</v>
      </c>
      <c r="AB63" s="2904">
        <v>44640</v>
      </c>
      <c r="AC63" s="2904">
        <v>308178</v>
      </c>
      <c r="AD63" s="2907">
        <v>89696</v>
      </c>
      <c r="AE63" s="2962"/>
      <c r="AF63" s="1959"/>
      <c r="AG63" s="1959"/>
      <c r="AH63" s="1959"/>
      <c r="AI63" s="1959"/>
      <c r="AJ63" s="1959"/>
      <c r="AK63" s="1959"/>
      <c r="AL63" s="1959"/>
      <c r="AM63" s="1959"/>
      <c r="AN63" s="2904">
        <f>+Y63+Z63</f>
        <v>578268</v>
      </c>
      <c r="AO63" s="2901">
        <v>43467</v>
      </c>
      <c r="AP63" s="2901">
        <v>43830</v>
      </c>
      <c r="AQ63" s="2952" t="s">
        <v>748</v>
      </c>
    </row>
    <row r="64" spans="1:43" ht="25.5" customHeight="1" x14ac:dyDescent="0.2">
      <c r="A64" s="2924"/>
      <c r="B64" s="2925"/>
      <c r="C64" s="2926"/>
      <c r="D64" s="2998"/>
      <c r="E64" s="2999"/>
      <c r="F64" s="3000"/>
      <c r="G64" s="146"/>
      <c r="H64" s="146"/>
      <c r="I64" s="146"/>
      <c r="J64" s="2973"/>
      <c r="K64" s="2939"/>
      <c r="L64" s="2939"/>
      <c r="M64" s="2897"/>
      <c r="N64" s="2897"/>
      <c r="O64" s="2897"/>
      <c r="P64" s="2939"/>
      <c r="Q64" s="2913"/>
      <c r="R64" s="3005"/>
      <c r="S64" s="2939"/>
      <c r="T64" s="2949"/>
      <c r="U64" s="2915"/>
      <c r="V64" s="3003"/>
      <c r="W64" s="2908"/>
      <c r="X64" s="2591"/>
      <c r="Y64" s="2905"/>
      <c r="Z64" s="2905"/>
      <c r="AA64" s="2905"/>
      <c r="AB64" s="2905"/>
      <c r="AC64" s="2905"/>
      <c r="AD64" s="2908"/>
      <c r="AE64" s="2963"/>
      <c r="AF64" s="1960"/>
      <c r="AG64" s="1960"/>
      <c r="AH64" s="1960"/>
      <c r="AI64" s="1960"/>
      <c r="AJ64" s="1960"/>
      <c r="AK64" s="1960"/>
      <c r="AL64" s="1960"/>
      <c r="AM64" s="1960"/>
      <c r="AN64" s="2905"/>
      <c r="AO64" s="2902"/>
      <c r="AP64" s="2902"/>
      <c r="AQ64" s="2953"/>
    </row>
    <row r="65" spans="1:43" ht="15.75" customHeight="1" x14ac:dyDescent="0.2">
      <c r="A65" s="2924"/>
      <c r="B65" s="2925"/>
      <c r="C65" s="2926"/>
      <c r="D65" s="2998"/>
      <c r="E65" s="2999"/>
      <c r="F65" s="3000"/>
      <c r="G65" s="146"/>
      <c r="H65" s="146"/>
      <c r="I65" s="146"/>
      <c r="J65" s="2973"/>
      <c r="K65" s="2939"/>
      <c r="L65" s="2939"/>
      <c r="M65" s="2897"/>
      <c r="N65" s="2897"/>
      <c r="O65" s="2897"/>
      <c r="P65" s="2939"/>
      <c r="Q65" s="2913"/>
      <c r="R65" s="3005"/>
      <c r="S65" s="2939"/>
      <c r="T65" s="2949"/>
      <c r="U65" s="2915"/>
      <c r="V65" s="3003"/>
      <c r="W65" s="2909"/>
      <c r="X65" s="2591"/>
      <c r="Y65" s="2905"/>
      <c r="Z65" s="2905"/>
      <c r="AA65" s="2905"/>
      <c r="AB65" s="2905"/>
      <c r="AC65" s="2905"/>
      <c r="AD65" s="2908"/>
      <c r="AE65" s="2963"/>
      <c r="AF65" s="1960"/>
      <c r="AG65" s="1960"/>
      <c r="AH65" s="1960"/>
      <c r="AI65" s="1960"/>
      <c r="AJ65" s="1960"/>
      <c r="AK65" s="1960"/>
      <c r="AL65" s="1960"/>
      <c r="AM65" s="1960"/>
      <c r="AN65" s="2905"/>
      <c r="AO65" s="2902"/>
      <c r="AP65" s="2902"/>
      <c r="AQ65" s="2953"/>
    </row>
    <row r="66" spans="1:43" ht="32.25" customHeight="1" x14ac:dyDescent="0.2">
      <c r="A66" s="2924"/>
      <c r="B66" s="2925"/>
      <c r="C66" s="2926"/>
      <c r="D66" s="2998"/>
      <c r="E66" s="2999"/>
      <c r="F66" s="3000"/>
      <c r="G66" s="146"/>
      <c r="H66" s="146"/>
      <c r="I66" s="146"/>
      <c r="J66" s="2972">
        <v>51</v>
      </c>
      <c r="K66" s="2938" t="s">
        <v>807</v>
      </c>
      <c r="L66" s="2938" t="s">
        <v>808</v>
      </c>
      <c r="M66" s="2896">
        <v>1</v>
      </c>
      <c r="N66" s="2897"/>
      <c r="O66" s="2897"/>
      <c r="P66" s="2939"/>
      <c r="Q66" s="2912">
        <f>(V66)/R63</f>
        <v>0.19993290841999328</v>
      </c>
      <c r="R66" s="3005"/>
      <c r="S66" s="2939"/>
      <c r="T66" s="2949"/>
      <c r="U66" s="2914" t="s">
        <v>809</v>
      </c>
      <c r="V66" s="3003">
        <v>29800000</v>
      </c>
      <c r="W66" s="2907">
        <v>20</v>
      </c>
      <c r="X66" s="2591" t="s">
        <v>844</v>
      </c>
      <c r="Y66" s="2905"/>
      <c r="Z66" s="2905"/>
      <c r="AA66" s="2905"/>
      <c r="AB66" s="2905"/>
      <c r="AC66" s="2905"/>
      <c r="AD66" s="2908"/>
      <c r="AE66" s="2963"/>
      <c r="AF66" s="1960"/>
      <c r="AG66" s="1960"/>
      <c r="AH66" s="1960"/>
      <c r="AI66" s="1960"/>
      <c r="AJ66" s="1960"/>
      <c r="AK66" s="1960"/>
      <c r="AL66" s="1960"/>
      <c r="AM66" s="1960"/>
      <c r="AN66" s="2905"/>
      <c r="AO66" s="2902"/>
      <c r="AP66" s="2902"/>
      <c r="AQ66" s="2953"/>
    </row>
    <row r="67" spans="1:43" ht="31.5" customHeight="1" x14ac:dyDescent="0.2">
      <c r="A67" s="2924"/>
      <c r="B67" s="2925"/>
      <c r="C67" s="2926"/>
      <c r="D67" s="2998"/>
      <c r="E67" s="2999"/>
      <c r="F67" s="3000"/>
      <c r="G67" s="146"/>
      <c r="H67" s="146"/>
      <c r="I67" s="146"/>
      <c r="J67" s="2973"/>
      <c r="K67" s="2939"/>
      <c r="L67" s="2939"/>
      <c r="M67" s="2897"/>
      <c r="N67" s="2898"/>
      <c r="O67" s="2898"/>
      <c r="P67" s="2992"/>
      <c r="Q67" s="2913"/>
      <c r="R67" s="3005"/>
      <c r="S67" s="2939"/>
      <c r="T67" s="2949"/>
      <c r="U67" s="2961"/>
      <c r="V67" s="3003"/>
      <c r="W67" s="2909"/>
      <c r="X67" s="2591"/>
      <c r="Y67" s="2906"/>
      <c r="Z67" s="2906"/>
      <c r="AA67" s="2906"/>
      <c r="AB67" s="2906"/>
      <c r="AC67" s="2906"/>
      <c r="AD67" s="2909"/>
      <c r="AE67" s="2964"/>
      <c r="AF67" s="1961"/>
      <c r="AG67" s="1961"/>
      <c r="AH67" s="1961"/>
      <c r="AI67" s="1961"/>
      <c r="AJ67" s="1961"/>
      <c r="AK67" s="1961"/>
      <c r="AL67" s="1961"/>
      <c r="AM67" s="1961"/>
      <c r="AN67" s="2906"/>
      <c r="AO67" s="2903"/>
      <c r="AP67" s="2903"/>
      <c r="AQ67" s="2954"/>
    </row>
    <row r="68" spans="1:43" ht="23.25" customHeight="1" x14ac:dyDescent="0.2">
      <c r="A68" s="2924"/>
      <c r="B68" s="2925"/>
      <c r="C68" s="2926"/>
      <c r="D68" s="2998"/>
      <c r="E68" s="2999"/>
      <c r="F68" s="3000"/>
      <c r="G68" s="551">
        <v>12</v>
      </c>
      <c r="H68" s="552" t="s">
        <v>810</v>
      </c>
      <c r="I68" s="552"/>
      <c r="J68" s="190"/>
      <c r="K68" s="183"/>
      <c r="L68" s="183"/>
      <c r="M68" s="190"/>
      <c r="N68" s="255"/>
      <c r="O68" s="207"/>
      <c r="P68" s="183"/>
      <c r="Q68" s="553"/>
      <c r="R68" s="554"/>
      <c r="S68" s="183"/>
      <c r="T68" s="183"/>
      <c r="U68" s="183"/>
      <c r="V68" s="559"/>
      <c r="W68" s="189"/>
      <c r="X68" s="184"/>
      <c r="Y68" s="555"/>
      <c r="Z68" s="555"/>
      <c r="AA68" s="190"/>
      <c r="AB68" s="190"/>
      <c r="AC68" s="190"/>
      <c r="AD68" s="190"/>
      <c r="AE68" s="190"/>
      <c r="AF68" s="190"/>
      <c r="AG68" s="190"/>
      <c r="AH68" s="190"/>
      <c r="AI68" s="190"/>
      <c r="AJ68" s="190"/>
      <c r="AK68" s="190"/>
      <c r="AL68" s="190"/>
      <c r="AM68" s="190"/>
      <c r="AN68" s="555"/>
      <c r="AO68" s="560"/>
      <c r="AP68" s="560"/>
      <c r="AQ68" s="561"/>
    </row>
    <row r="69" spans="1:43" ht="30.75" customHeight="1" x14ac:dyDescent="0.2">
      <c r="A69" s="2924"/>
      <c r="B69" s="2925"/>
      <c r="C69" s="2926"/>
      <c r="D69" s="2998"/>
      <c r="E69" s="2999"/>
      <c r="F69" s="3000"/>
      <c r="G69" s="2996"/>
      <c r="H69" s="2996"/>
      <c r="I69" s="2997"/>
      <c r="J69" s="2972">
        <v>52</v>
      </c>
      <c r="K69" s="2938" t="s">
        <v>811</v>
      </c>
      <c r="L69" s="2938" t="s">
        <v>812</v>
      </c>
      <c r="M69" s="2993">
        <v>3</v>
      </c>
      <c r="N69" s="565"/>
      <c r="O69" s="2932" t="s">
        <v>813</v>
      </c>
      <c r="P69" s="2938" t="s">
        <v>814</v>
      </c>
      <c r="Q69" s="2912">
        <f>(V69+V71+V73+V75+V77+V79)/R69</f>
        <v>1</v>
      </c>
      <c r="R69" s="2946">
        <f>SUM(V69:V80)</f>
        <v>119240000</v>
      </c>
      <c r="S69" s="2938" t="s">
        <v>815</v>
      </c>
      <c r="T69" s="2948" t="s">
        <v>816</v>
      </c>
      <c r="U69" s="2914" t="s">
        <v>817</v>
      </c>
      <c r="V69" s="2911">
        <v>25000000</v>
      </c>
      <c r="W69" s="2595">
        <v>20</v>
      </c>
      <c r="X69" s="2896" t="s">
        <v>844</v>
      </c>
      <c r="Y69" s="2904">
        <v>294321</v>
      </c>
      <c r="Z69" s="2904">
        <v>283947</v>
      </c>
      <c r="AA69" s="2904">
        <v>135754</v>
      </c>
      <c r="AB69" s="2904">
        <v>44640</v>
      </c>
      <c r="AC69" s="2904">
        <v>308178</v>
      </c>
      <c r="AD69" s="2907">
        <v>89696</v>
      </c>
      <c r="AE69" s="2907"/>
      <c r="AF69" s="1957"/>
      <c r="AG69" s="1957"/>
      <c r="AH69" s="1957"/>
      <c r="AI69" s="1957"/>
      <c r="AJ69" s="1957"/>
      <c r="AK69" s="1957"/>
      <c r="AL69" s="1957"/>
      <c r="AM69" s="1957"/>
      <c r="AN69" s="2904">
        <f>+Y69+Z69</f>
        <v>578268</v>
      </c>
      <c r="AO69" s="2901">
        <v>43467</v>
      </c>
      <c r="AP69" s="2901">
        <v>43830</v>
      </c>
      <c r="AQ69" s="2952" t="s">
        <v>748</v>
      </c>
    </row>
    <row r="70" spans="1:43" ht="29.25" customHeight="1" x14ac:dyDescent="0.2">
      <c r="A70" s="2924"/>
      <c r="B70" s="2925"/>
      <c r="C70" s="2926"/>
      <c r="D70" s="2998"/>
      <c r="E70" s="2999"/>
      <c r="F70" s="3000"/>
      <c r="G70" s="2999"/>
      <c r="H70" s="2999"/>
      <c r="I70" s="3000"/>
      <c r="J70" s="2973"/>
      <c r="K70" s="2939"/>
      <c r="L70" s="2939"/>
      <c r="M70" s="2951"/>
      <c r="N70" s="1260"/>
      <c r="O70" s="2933"/>
      <c r="P70" s="2939"/>
      <c r="Q70" s="2913"/>
      <c r="R70" s="2947"/>
      <c r="S70" s="2939"/>
      <c r="T70" s="2949"/>
      <c r="U70" s="2961"/>
      <c r="V70" s="2911"/>
      <c r="W70" s="2595"/>
      <c r="X70" s="2897"/>
      <c r="Y70" s="2905"/>
      <c r="Z70" s="2905"/>
      <c r="AA70" s="2905"/>
      <c r="AB70" s="2905"/>
      <c r="AC70" s="2905"/>
      <c r="AD70" s="2908"/>
      <c r="AE70" s="2908"/>
      <c r="AF70" s="1962"/>
      <c r="AG70" s="1962"/>
      <c r="AH70" s="1962"/>
      <c r="AI70" s="1962"/>
      <c r="AJ70" s="1962"/>
      <c r="AK70" s="1962"/>
      <c r="AL70" s="1962"/>
      <c r="AM70" s="1962"/>
      <c r="AN70" s="2905"/>
      <c r="AO70" s="2902"/>
      <c r="AP70" s="2902"/>
      <c r="AQ70" s="2953"/>
    </row>
    <row r="71" spans="1:43" ht="24.75" customHeight="1" x14ac:dyDescent="0.2">
      <c r="A71" s="2924"/>
      <c r="B71" s="2925"/>
      <c r="C71" s="2926"/>
      <c r="D71" s="2998"/>
      <c r="E71" s="2999"/>
      <c r="F71" s="3000"/>
      <c r="G71" s="2999"/>
      <c r="H71" s="2999"/>
      <c r="I71" s="3000"/>
      <c r="J71" s="2973"/>
      <c r="K71" s="2939"/>
      <c r="L71" s="2939"/>
      <c r="M71" s="2951"/>
      <c r="N71" s="1260"/>
      <c r="O71" s="2933"/>
      <c r="P71" s="2939"/>
      <c r="Q71" s="2913"/>
      <c r="R71" s="2947"/>
      <c r="S71" s="2939"/>
      <c r="T71" s="2949"/>
      <c r="U71" s="2914" t="s">
        <v>818</v>
      </c>
      <c r="V71" s="2911">
        <v>25000000</v>
      </c>
      <c r="W71" s="2595">
        <v>20</v>
      </c>
      <c r="X71" s="2897"/>
      <c r="Y71" s="2905"/>
      <c r="Z71" s="2905"/>
      <c r="AA71" s="2905"/>
      <c r="AB71" s="2905"/>
      <c r="AC71" s="2905"/>
      <c r="AD71" s="2908"/>
      <c r="AE71" s="2908"/>
      <c r="AF71" s="1962"/>
      <c r="AG71" s="1962"/>
      <c r="AH71" s="1962"/>
      <c r="AI71" s="1962"/>
      <c r="AJ71" s="1962"/>
      <c r="AK71" s="1962"/>
      <c r="AL71" s="1962"/>
      <c r="AM71" s="1962"/>
      <c r="AN71" s="2905"/>
      <c r="AO71" s="2902"/>
      <c r="AP71" s="2902"/>
      <c r="AQ71" s="2953"/>
    </row>
    <row r="72" spans="1:43" ht="21" customHeight="1" x14ac:dyDescent="0.2">
      <c r="A72" s="2924"/>
      <c r="B72" s="2925"/>
      <c r="C72" s="2926"/>
      <c r="D72" s="2998"/>
      <c r="E72" s="2999"/>
      <c r="F72" s="3000"/>
      <c r="G72" s="2999"/>
      <c r="H72" s="2999"/>
      <c r="I72" s="3000"/>
      <c r="J72" s="2973"/>
      <c r="K72" s="2939"/>
      <c r="L72" s="2939"/>
      <c r="M72" s="2951"/>
      <c r="N72" s="1260"/>
      <c r="O72" s="2933"/>
      <c r="P72" s="2939"/>
      <c r="Q72" s="2913"/>
      <c r="R72" s="2947"/>
      <c r="S72" s="2939"/>
      <c r="T72" s="2949"/>
      <c r="U72" s="2961"/>
      <c r="V72" s="2911"/>
      <c r="W72" s="2595"/>
      <c r="X72" s="2897"/>
      <c r="Y72" s="2905"/>
      <c r="Z72" s="2905"/>
      <c r="AA72" s="2905"/>
      <c r="AB72" s="2905"/>
      <c r="AC72" s="2905"/>
      <c r="AD72" s="2908"/>
      <c r="AE72" s="2908"/>
      <c r="AF72" s="1962"/>
      <c r="AG72" s="1962"/>
      <c r="AH72" s="1962"/>
      <c r="AI72" s="1962"/>
      <c r="AJ72" s="1962"/>
      <c r="AK72" s="1962"/>
      <c r="AL72" s="1962"/>
      <c r="AM72" s="1962"/>
      <c r="AN72" s="2905"/>
      <c r="AO72" s="2902"/>
      <c r="AP72" s="2902"/>
      <c r="AQ72" s="2953"/>
    </row>
    <row r="73" spans="1:43" ht="28.5" customHeight="1" x14ac:dyDescent="0.2">
      <c r="A73" s="2924"/>
      <c r="B73" s="2925"/>
      <c r="C73" s="2926"/>
      <c r="D73" s="2998"/>
      <c r="E73" s="2999"/>
      <c r="F73" s="3000"/>
      <c r="G73" s="2999"/>
      <c r="H73" s="2999"/>
      <c r="I73" s="3000"/>
      <c r="J73" s="2973"/>
      <c r="K73" s="2939"/>
      <c r="L73" s="2939"/>
      <c r="M73" s="2951"/>
      <c r="N73" s="1260" t="s">
        <v>819</v>
      </c>
      <c r="O73" s="2933"/>
      <c r="P73" s="2939"/>
      <c r="Q73" s="2913"/>
      <c r="R73" s="2947"/>
      <c r="S73" s="2939"/>
      <c r="T73" s="2949"/>
      <c r="U73" s="2914" t="s">
        <v>820</v>
      </c>
      <c r="V73" s="2911">
        <v>30000000</v>
      </c>
      <c r="W73" s="2595">
        <v>20</v>
      </c>
      <c r="X73" s="2897"/>
      <c r="Y73" s="2905"/>
      <c r="Z73" s="2905"/>
      <c r="AA73" s="2905"/>
      <c r="AB73" s="2905"/>
      <c r="AC73" s="2905"/>
      <c r="AD73" s="2908"/>
      <c r="AE73" s="2908"/>
      <c r="AF73" s="1962"/>
      <c r="AG73" s="1962"/>
      <c r="AH73" s="1962"/>
      <c r="AI73" s="1962"/>
      <c r="AJ73" s="1962"/>
      <c r="AK73" s="1962"/>
      <c r="AL73" s="1962"/>
      <c r="AM73" s="1962"/>
      <c r="AN73" s="2905"/>
      <c r="AO73" s="2902"/>
      <c r="AP73" s="2902"/>
      <c r="AQ73" s="2953"/>
    </row>
    <row r="74" spans="1:43" ht="21" customHeight="1" x14ac:dyDescent="0.2">
      <c r="A74" s="2924"/>
      <c r="B74" s="2925"/>
      <c r="C74" s="2926"/>
      <c r="D74" s="2998"/>
      <c r="E74" s="2999"/>
      <c r="F74" s="3000"/>
      <c r="G74" s="2999"/>
      <c r="H74" s="2999"/>
      <c r="I74" s="3000"/>
      <c r="J74" s="2973"/>
      <c r="K74" s="2939"/>
      <c r="L74" s="2939"/>
      <c r="M74" s="2951"/>
      <c r="N74" s="1260"/>
      <c r="O74" s="2933"/>
      <c r="P74" s="2939"/>
      <c r="Q74" s="2913"/>
      <c r="R74" s="2947"/>
      <c r="S74" s="2939"/>
      <c r="T74" s="2949"/>
      <c r="U74" s="2961"/>
      <c r="V74" s="2911"/>
      <c r="W74" s="2595"/>
      <c r="X74" s="2897"/>
      <c r="Y74" s="2905"/>
      <c r="Z74" s="2905"/>
      <c r="AA74" s="2905"/>
      <c r="AB74" s="2905"/>
      <c r="AC74" s="2905"/>
      <c r="AD74" s="2908"/>
      <c r="AE74" s="2908"/>
      <c r="AF74" s="1962"/>
      <c r="AG74" s="1962"/>
      <c r="AH74" s="1962"/>
      <c r="AI74" s="1962"/>
      <c r="AJ74" s="1962"/>
      <c r="AK74" s="1962"/>
      <c r="AL74" s="1962"/>
      <c r="AM74" s="1962"/>
      <c r="AN74" s="2905"/>
      <c r="AO74" s="2902"/>
      <c r="AP74" s="2902"/>
      <c r="AQ74" s="2953"/>
    </row>
    <row r="75" spans="1:43" ht="39.75" customHeight="1" x14ac:dyDescent="0.2">
      <c r="A75" s="2924"/>
      <c r="B75" s="2925"/>
      <c r="C75" s="2926"/>
      <c r="D75" s="2998"/>
      <c r="E75" s="2999"/>
      <c r="F75" s="3000"/>
      <c r="G75" s="2999"/>
      <c r="H75" s="2999"/>
      <c r="I75" s="3000"/>
      <c r="J75" s="2973"/>
      <c r="K75" s="2939"/>
      <c r="L75" s="2939"/>
      <c r="M75" s="2951"/>
      <c r="N75" s="1260"/>
      <c r="O75" s="2933"/>
      <c r="P75" s="2939"/>
      <c r="Q75" s="2913"/>
      <c r="R75" s="2947"/>
      <c r="S75" s="2939"/>
      <c r="T75" s="2949"/>
      <c r="U75" s="2914" t="s">
        <v>821</v>
      </c>
      <c r="V75" s="2911">
        <v>12000000</v>
      </c>
      <c r="W75" s="2595">
        <v>20</v>
      </c>
      <c r="X75" s="2897"/>
      <c r="Y75" s="2905"/>
      <c r="Z75" s="2905"/>
      <c r="AA75" s="2905"/>
      <c r="AB75" s="2905"/>
      <c r="AC75" s="2905"/>
      <c r="AD75" s="2908"/>
      <c r="AE75" s="2908"/>
      <c r="AF75" s="1962"/>
      <c r="AG75" s="1962"/>
      <c r="AH75" s="1962"/>
      <c r="AI75" s="1962"/>
      <c r="AJ75" s="1962"/>
      <c r="AK75" s="1962"/>
      <c r="AL75" s="1962"/>
      <c r="AM75" s="1962"/>
      <c r="AN75" s="2905"/>
      <c r="AO75" s="2902"/>
      <c r="AP75" s="2902"/>
      <c r="AQ75" s="2953"/>
    </row>
    <row r="76" spans="1:43" ht="18" customHeight="1" x14ac:dyDescent="0.2">
      <c r="A76" s="2924"/>
      <c r="B76" s="2925"/>
      <c r="C76" s="2926"/>
      <c r="D76" s="2998"/>
      <c r="E76" s="2999"/>
      <c r="F76" s="3000"/>
      <c r="G76" s="2999"/>
      <c r="H76" s="2999"/>
      <c r="I76" s="3000"/>
      <c r="J76" s="2973"/>
      <c r="K76" s="2939"/>
      <c r="L76" s="2939"/>
      <c r="M76" s="2951"/>
      <c r="N76" s="1260"/>
      <c r="O76" s="2933"/>
      <c r="P76" s="2939"/>
      <c r="Q76" s="2913"/>
      <c r="R76" s="2947"/>
      <c r="S76" s="2939"/>
      <c r="T76" s="2949"/>
      <c r="U76" s="2961"/>
      <c r="V76" s="2911"/>
      <c r="W76" s="2595"/>
      <c r="X76" s="2897"/>
      <c r="Y76" s="2905"/>
      <c r="Z76" s="2905"/>
      <c r="AA76" s="2905"/>
      <c r="AB76" s="2905"/>
      <c r="AC76" s="2905"/>
      <c r="AD76" s="2908"/>
      <c r="AE76" s="2908"/>
      <c r="AF76" s="1962"/>
      <c r="AG76" s="1962"/>
      <c r="AH76" s="1962"/>
      <c r="AI76" s="1962"/>
      <c r="AJ76" s="1962"/>
      <c r="AK76" s="1962"/>
      <c r="AL76" s="1962"/>
      <c r="AM76" s="1962"/>
      <c r="AN76" s="2905"/>
      <c r="AO76" s="2902"/>
      <c r="AP76" s="2902"/>
      <c r="AQ76" s="2953"/>
    </row>
    <row r="77" spans="1:43" ht="42.75" customHeight="1" x14ac:dyDescent="0.2">
      <c r="A77" s="2924"/>
      <c r="B77" s="2925"/>
      <c r="C77" s="2926"/>
      <c r="D77" s="2998"/>
      <c r="E77" s="2999"/>
      <c r="F77" s="3000"/>
      <c r="G77" s="2999"/>
      <c r="H77" s="2999"/>
      <c r="I77" s="3000"/>
      <c r="J77" s="2973"/>
      <c r="K77" s="2939"/>
      <c r="L77" s="2939"/>
      <c r="M77" s="2951"/>
      <c r="N77" s="1260"/>
      <c r="O77" s="2933"/>
      <c r="P77" s="2939"/>
      <c r="Q77" s="2913"/>
      <c r="R77" s="2947"/>
      <c r="S77" s="2939"/>
      <c r="T77" s="2949"/>
      <c r="U77" s="2914" t="s">
        <v>822</v>
      </c>
      <c r="V77" s="2911">
        <v>4740000</v>
      </c>
      <c r="W77" s="2595">
        <v>20</v>
      </c>
      <c r="X77" s="2897"/>
      <c r="Y77" s="2905"/>
      <c r="Z77" s="2905"/>
      <c r="AA77" s="2905"/>
      <c r="AB77" s="2905"/>
      <c r="AC77" s="2905"/>
      <c r="AD77" s="2908"/>
      <c r="AE77" s="2908"/>
      <c r="AF77" s="1962"/>
      <c r="AG77" s="1962"/>
      <c r="AH77" s="1962"/>
      <c r="AI77" s="1962"/>
      <c r="AJ77" s="1962"/>
      <c r="AK77" s="1962"/>
      <c r="AL77" s="1962"/>
      <c r="AM77" s="1962"/>
      <c r="AN77" s="2905"/>
      <c r="AO77" s="2902"/>
      <c r="AP77" s="2902"/>
      <c r="AQ77" s="2953"/>
    </row>
    <row r="78" spans="1:43" ht="19.5" customHeight="1" x14ac:dyDescent="0.2">
      <c r="A78" s="2924"/>
      <c r="B78" s="2925"/>
      <c r="C78" s="2926"/>
      <c r="D78" s="2998"/>
      <c r="E78" s="2999"/>
      <c r="F78" s="3000"/>
      <c r="G78" s="2999"/>
      <c r="H78" s="2999"/>
      <c r="I78" s="3000"/>
      <c r="J78" s="2973"/>
      <c r="K78" s="2939"/>
      <c r="L78" s="2939"/>
      <c r="M78" s="2951"/>
      <c r="N78" s="1260"/>
      <c r="O78" s="2933"/>
      <c r="P78" s="2939"/>
      <c r="Q78" s="2913"/>
      <c r="R78" s="2947"/>
      <c r="S78" s="2939"/>
      <c r="T78" s="2949"/>
      <c r="U78" s="2961"/>
      <c r="V78" s="2911"/>
      <c r="W78" s="2595"/>
      <c r="X78" s="2897"/>
      <c r="Y78" s="2905"/>
      <c r="Z78" s="2905"/>
      <c r="AA78" s="2905"/>
      <c r="AB78" s="2905"/>
      <c r="AC78" s="2905"/>
      <c r="AD78" s="2908"/>
      <c r="AE78" s="2908"/>
      <c r="AF78" s="1962"/>
      <c r="AG78" s="1962"/>
      <c r="AH78" s="1962"/>
      <c r="AI78" s="1962"/>
      <c r="AJ78" s="1962"/>
      <c r="AK78" s="1962"/>
      <c r="AL78" s="1962"/>
      <c r="AM78" s="1962"/>
      <c r="AN78" s="2905"/>
      <c r="AO78" s="2902"/>
      <c r="AP78" s="2902"/>
      <c r="AQ78" s="2953"/>
    </row>
    <row r="79" spans="1:43" ht="30.75" customHeight="1" x14ac:dyDescent="0.2">
      <c r="A79" s="2924"/>
      <c r="B79" s="2925"/>
      <c r="C79" s="2926"/>
      <c r="D79" s="2998"/>
      <c r="E79" s="2999"/>
      <c r="F79" s="3000"/>
      <c r="G79" s="2999"/>
      <c r="H79" s="2999"/>
      <c r="I79" s="3000"/>
      <c r="J79" s="2973"/>
      <c r="K79" s="2939"/>
      <c r="L79" s="2939"/>
      <c r="M79" s="2951"/>
      <c r="N79" s="1260"/>
      <c r="O79" s="2933"/>
      <c r="P79" s="2939"/>
      <c r="Q79" s="2913"/>
      <c r="R79" s="2947"/>
      <c r="S79" s="2939"/>
      <c r="T79" s="2949"/>
      <c r="U79" s="2914" t="s">
        <v>823</v>
      </c>
      <c r="V79" s="2911">
        <v>22500000</v>
      </c>
      <c r="W79" s="2595">
        <v>20</v>
      </c>
      <c r="X79" s="2897"/>
      <c r="Y79" s="2905"/>
      <c r="Z79" s="2905"/>
      <c r="AA79" s="2905"/>
      <c r="AB79" s="2905"/>
      <c r="AC79" s="2905"/>
      <c r="AD79" s="2908"/>
      <c r="AE79" s="2908"/>
      <c r="AF79" s="1962"/>
      <c r="AG79" s="1962"/>
      <c r="AH79" s="1962"/>
      <c r="AI79" s="1962"/>
      <c r="AJ79" s="1962"/>
      <c r="AK79" s="1962"/>
      <c r="AL79" s="1962"/>
      <c r="AM79" s="1962"/>
      <c r="AN79" s="2905"/>
      <c r="AO79" s="2902"/>
      <c r="AP79" s="2902"/>
      <c r="AQ79" s="2953"/>
    </row>
    <row r="80" spans="1:43" ht="30.75" customHeight="1" x14ac:dyDescent="0.2">
      <c r="A80" s="2924"/>
      <c r="B80" s="2925"/>
      <c r="C80" s="2926"/>
      <c r="D80" s="2998"/>
      <c r="E80" s="2999"/>
      <c r="F80" s="3000"/>
      <c r="G80" s="3001"/>
      <c r="H80" s="3001"/>
      <c r="I80" s="3002"/>
      <c r="J80" s="2991"/>
      <c r="K80" s="2992"/>
      <c r="L80" s="2992"/>
      <c r="M80" s="2994"/>
      <c r="N80" s="1261"/>
      <c r="O80" s="2935"/>
      <c r="P80" s="2992"/>
      <c r="Q80" s="2984"/>
      <c r="R80" s="2983"/>
      <c r="S80" s="2992"/>
      <c r="T80" s="2950"/>
      <c r="U80" s="2961"/>
      <c r="V80" s="2911"/>
      <c r="W80" s="2595"/>
      <c r="X80" s="2898"/>
      <c r="Y80" s="2906"/>
      <c r="Z80" s="2906"/>
      <c r="AA80" s="2906"/>
      <c r="AB80" s="2906"/>
      <c r="AC80" s="2906"/>
      <c r="AD80" s="2909"/>
      <c r="AE80" s="2909"/>
      <c r="AF80" s="1958"/>
      <c r="AG80" s="1958"/>
      <c r="AH80" s="1958"/>
      <c r="AI80" s="1958"/>
      <c r="AJ80" s="1958"/>
      <c r="AK80" s="1958"/>
      <c r="AL80" s="1958"/>
      <c r="AM80" s="1958"/>
      <c r="AN80" s="2906"/>
      <c r="AO80" s="2903"/>
      <c r="AP80" s="2903"/>
      <c r="AQ80" s="2954"/>
    </row>
    <row r="81" spans="1:44" ht="18" customHeight="1" x14ac:dyDescent="0.2">
      <c r="A81" s="2924"/>
      <c r="B81" s="2925"/>
      <c r="C81" s="2926"/>
      <c r="D81" s="2998"/>
      <c r="E81" s="2999"/>
      <c r="F81" s="3000"/>
      <c r="G81" s="551">
        <v>13</v>
      </c>
      <c r="H81" s="552" t="s">
        <v>824</v>
      </c>
      <c r="I81" s="552"/>
      <c r="J81" s="566"/>
      <c r="K81" s="567"/>
      <c r="L81" s="567"/>
      <c r="M81" s="566"/>
      <c r="N81" s="568"/>
      <c r="O81" s="569"/>
      <c r="P81" s="567"/>
      <c r="Q81" s="570"/>
      <c r="R81" s="571"/>
      <c r="S81" s="567"/>
      <c r="T81" s="567"/>
      <c r="U81" s="567"/>
      <c r="V81" s="559"/>
      <c r="W81" s="572"/>
      <c r="X81" s="429"/>
      <c r="Y81" s="573"/>
      <c r="Z81" s="573"/>
      <c r="AA81" s="566"/>
      <c r="AB81" s="566"/>
      <c r="AC81" s="566"/>
      <c r="AD81" s="566"/>
      <c r="AE81" s="566"/>
      <c r="AF81" s="566"/>
      <c r="AG81" s="566"/>
      <c r="AH81" s="566"/>
      <c r="AI81" s="566"/>
      <c r="AJ81" s="566"/>
      <c r="AK81" s="566"/>
      <c r="AL81" s="566"/>
      <c r="AM81" s="566"/>
      <c r="AN81" s="573"/>
      <c r="AO81" s="574"/>
      <c r="AP81" s="574"/>
      <c r="AQ81" s="575"/>
    </row>
    <row r="82" spans="1:44" ht="49.5" customHeight="1" x14ac:dyDescent="0.2">
      <c r="A82" s="2924"/>
      <c r="B82" s="2925"/>
      <c r="C82" s="2926"/>
      <c r="D82" s="2998"/>
      <c r="E82" s="2999"/>
      <c r="F82" s="3000"/>
      <c r="G82" s="2995"/>
      <c r="H82" s="2996"/>
      <c r="I82" s="2997"/>
      <c r="J82" s="2973">
        <v>53</v>
      </c>
      <c r="K82" s="2938" t="s">
        <v>825</v>
      </c>
      <c r="L82" s="2938" t="s">
        <v>826</v>
      </c>
      <c r="M82" s="2896">
        <v>1</v>
      </c>
      <c r="N82" s="2896" t="s">
        <v>2234</v>
      </c>
      <c r="O82" s="2896" t="s">
        <v>827</v>
      </c>
      <c r="P82" s="2938" t="s">
        <v>828</v>
      </c>
      <c r="Q82" s="2912">
        <f>(V82+V84)/R82</f>
        <v>0.5018878401402882</v>
      </c>
      <c r="R82" s="3004">
        <f>SUM(V82:V85)</f>
        <v>829924879</v>
      </c>
      <c r="S82" s="2938" t="s">
        <v>829</v>
      </c>
      <c r="T82" s="2948" t="s">
        <v>830</v>
      </c>
      <c r="U82" s="2914" t="s">
        <v>831</v>
      </c>
      <c r="V82" s="1777">
        <v>248604326</v>
      </c>
      <c r="W82" s="1170">
        <v>20</v>
      </c>
      <c r="X82" s="1242" t="s">
        <v>91</v>
      </c>
      <c r="Y82" s="3007">
        <v>294321</v>
      </c>
      <c r="Z82" s="3007">
        <v>283947</v>
      </c>
      <c r="AA82" s="3007">
        <v>135754</v>
      </c>
      <c r="AB82" s="3007">
        <v>44640</v>
      </c>
      <c r="AC82" s="3007">
        <v>308178</v>
      </c>
      <c r="AD82" s="2907">
        <v>89696</v>
      </c>
      <c r="AE82" s="2907"/>
      <c r="AF82" s="1957"/>
      <c r="AG82" s="1957"/>
      <c r="AH82" s="1957"/>
      <c r="AI82" s="1957"/>
      <c r="AJ82" s="1957"/>
      <c r="AK82" s="1957"/>
      <c r="AL82" s="1957"/>
      <c r="AM82" s="1957"/>
      <c r="AN82" s="2904">
        <f>+Y82+Z82</f>
        <v>578268</v>
      </c>
      <c r="AO82" s="2901">
        <v>43467</v>
      </c>
      <c r="AP82" s="2901">
        <v>43830</v>
      </c>
      <c r="AQ82" s="2952" t="s">
        <v>748</v>
      </c>
      <c r="AR82" s="426"/>
    </row>
    <row r="83" spans="1:44" ht="39" customHeight="1" x14ac:dyDescent="0.2">
      <c r="A83" s="2924"/>
      <c r="B83" s="2925"/>
      <c r="C83" s="2926"/>
      <c r="D83" s="2998"/>
      <c r="E83" s="2999"/>
      <c r="F83" s="3000"/>
      <c r="G83" s="2998"/>
      <c r="H83" s="2999"/>
      <c r="I83" s="3000"/>
      <c r="J83" s="2973"/>
      <c r="K83" s="2939"/>
      <c r="L83" s="2939"/>
      <c r="M83" s="2897"/>
      <c r="N83" s="2897"/>
      <c r="O83" s="2897"/>
      <c r="P83" s="2939"/>
      <c r="Q83" s="2913"/>
      <c r="R83" s="3005"/>
      <c r="S83" s="2939"/>
      <c r="T83" s="2949"/>
      <c r="U83" s="2961"/>
      <c r="V83" s="1777">
        <f>581320553-V84</f>
        <v>413395674</v>
      </c>
      <c r="W83" s="1241">
        <v>52</v>
      </c>
      <c r="X83" s="1261" t="s">
        <v>2235</v>
      </c>
      <c r="Y83" s="3008"/>
      <c r="Z83" s="3008"/>
      <c r="AA83" s="3008"/>
      <c r="AB83" s="3008"/>
      <c r="AC83" s="3008"/>
      <c r="AD83" s="2908"/>
      <c r="AE83" s="2908"/>
      <c r="AF83" s="1962"/>
      <c r="AG83" s="1962"/>
      <c r="AH83" s="1962"/>
      <c r="AI83" s="1962"/>
      <c r="AJ83" s="1962"/>
      <c r="AK83" s="1962"/>
      <c r="AL83" s="1962"/>
      <c r="AM83" s="1962"/>
      <c r="AN83" s="2905"/>
      <c r="AO83" s="2902"/>
      <c r="AP83" s="2902"/>
      <c r="AQ83" s="2953"/>
      <c r="AR83" s="426"/>
    </row>
    <row r="84" spans="1:44" ht="48" customHeight="1" x14ac:dyDescent="0.2">
      <c r="A84" s="2924"/>
      <c r="B84" s="2925"/>
      <c r="C84" s="2926"/>
      <c r="D84" s="2998"/>
      <c r="E84" s="2999"/>
      <c r="F84" s="3000"/>
      <c r="G84" s="2998"/>
      <c r="H84" s="2999"/>
      <c r="I84" s="3000"/>
      <c r="J84" s="2973"/>
      <c r="K84" s="2939"/>
      <c r="L84" s="2939"/>
      <c r="M84" s="2897"/>
      <c r="N84" s="2897"/>
      <c r="O84" s="2897"/>
      <c r="P84" s="2939"/>
      <c r="Q84" s="2913"/>
      <c r="R84" s="3005"/>
      <c r="S84" s="2939"/>
      <c r="T84" s="2949"/>
      <c r="U84" s="2914" t="s">
        <v>832</v>
      </c>
      <c r="V84" s="3003">
        <v>167924879</v>
      </c>
      <c r="W84" s="2544">
        <v>52</v>
      </c>
      <c r="X84" s="2897" t="s">
        <v>2235</v>
      </c>
      <c r="Y84" s="3008"/>
      <c r="Z84" s="3008"/>
      <c r="AA84" s="3008"/>
      <c r="AB84" s="3008"/>
      <c r="AC84" s="3008"/>
      <c r="AD84" s="2908"/>
      <c r="AE84" s="2908"/>
      <c r="AF84" s="1962"/>
      <c r="AG84" s="1962"/>
      <c r="AH84" s="1962"/>
      <c r="AI84" s="1962"/>
      <c r="AJ84" s="1962"/>
      <c r="AK84" s="1962"/>
      <c r="AL84" s="1962"/>
      <c r="AM84" s="1962"/>
      <c r="AN84" s="2905"/>
      <c r="AO84" s="2902"/>
      <c r="AP84" s="2902"/>
      <c r="AQ84" s="2953"/>
    </row>
    <row r="85" spans="1:44" ht="39.75" customHeight="1" thickBot="1" x14ac:dyDescent="0.25">
      <c r="A85" s="2924"/>
      <c r="B85" s="2925"/>
      <c r="C85" s="2926"/>
      <c r="D85" s="2998"/>
      <c r="E85" s="2999"/>
      <c r="F85" s="3000"/>
      <c r="G85" s="2998"/>
      <c r="H85" s="2999"/>
      <c r="I85" s="3000"/>
      <c r="J85" s="2973"/>
      <c r="K85" s="2939"/>
      <c r="L85" s="2939"/>
      <c r="M85" s="2897"/>
      <c r="N85" s="2897"/>
      <c r="O85" s="2897"/>
      <c r="P85" s="2939"/>
      <c r="Q85" s="2913"/>
      <c r="R85" s="3005"/>
      <c r="S85" s="2939"/>
      <c r="T85" s="2949"/>
      <c r="U85" s="2915"/>
      <c r="V85" s="3003"/>
      <c r="W85" s="2899"/>
      <c r="X85" s="2900"/>
      <c r="Y85" s="3008"/>
      <c r="Z85" s="3008"/>
      <c r="AA85" s="3008"/>
      <c r="AB85" s="3008"/>
      <c r="AC85" s="3008"/>
      <c r="AD85" s="2908"/>
      <c r="AE85" s="2908"/>
      <c r="AF85" s="1962"/>
      <c r="AG85" s="1962"/>
      <c r="AH85" s="1962"/>
      <c r="AI85" s="1962"/>
      <c r="AJ85" s="1962"/>
      <c r="AK85" s="1962"/>
      <c r="AL85" s="1962"/>
      <c r="AM85" s="1962"/>
      <c r="AN85" s="2905"/>
      <c r="AO85" s="2902"/>
      <c r="AP85" s="2902"/>
      <c r="AQ85" s="2953"/>
    </row>
    <row r="86" spans="1:44" ht="21.75" customHeight="1" thickBot="1" x14ac:dyDescent="0.25">
      <c r="A86" s="576"/>
      <c r="B86" s="282"/>
      <c r="C86" s="282"/>
      <c r="D86" s="282"/>
      <c r="E86" s="282"/>
      <c r="F86" s="282"/>
      <c r="G86" s="282"/>
      <c r="H86" s="282"/>
      <c r="I86" s="282"/>
      <c r="J86" s="282"/>
      <c r="K86" s="271"/>
      <c r="L86" s="272"/>
      <c r="M86" s="577"/>
      <c r="N86" s="577"/>
      <c r="O86" s="274"/>
      <c r="P86" s="578" t="s">
        <v>262</v>
      </c>
      <c r="Q86" s="435"/>
      <c r="R86" s="579">
        <f>R82+R69+R63+R52+R33+R23+R13</f>
        <v>1753914879</v>
      </c>
      <c r="S86" s="277"/>
      <c r="T86" s="271"/>
      <c r="U86" s="278"/>
      <c r="V86" s="580">
        <f>SUM(V13:V85)</f>
        <v>1753914879</v>
      </c>
      <c r="W86" s="280"/>
      <c r="X86" s="281"/>
      <c r="Y86" s="581"/>
      <c r="Z86" s="581"/>
      <c r="AA86" s="282"/>
      <c r="AB86" s="282"/>
      <c r="AC86" s="282"/>
      <c r="AD86" s="282"/>
      <c r="AE86" s="282"/>
      <c r="AF86" s="282"/>
      <c r="AG86" s="282"/>
      <c r="AH86" s="282"/>
      <c r="AI86" s="282"/>
      <c r="AJ86" s="282"/>
      <c r="AK86" s="282"/>
      <c r="AL86" s="282"/>
      <c r="AM86" s="282"/>
      <c r="AN86" s="581"/>
      <c r="AO86" s="582"/>
      <c r="AP86" s="582"/>
      <c r="AQ86" s="285"/>
    </row>
    <row r="87" spans="1:44" ht="11.25" customHeight="1" x14ac:dyDescent="0.2">
      <c r="O87" s="1267"/>
      <c r="V87" s="584"/>
    </row>
    <row r="88" spans="1:44" ht="11.25" customHeight="1" x14ac:dyDescent="0.2">
      <c r="O88" s="1267"/>
    </row>
    <row r="89" spans="1:44" ht="11.25" customHeight="1" x14ac:dyDescent="0.2">
      <c r="O89" s="1267"/>
    </row>
    <row r="90" spans="1:44" ht="11.25" customHeight="1" x14ac:dyDescent="0.2">
      <c r="O90" s="1267"/>
    </row>
    <row r="91" spans="1:44" ht="11.25" customHeight="1" x14ac:dyDescent="0.2">
      <c r="O91" s="1267"/>
    </row>
    <row r="92" spans="1:44" ht="22.5" customHeight="1" x14ac:dyDescent="0.2">
      <c r="D92" s="31"/>
      <c r="E92" s="31"/>
      <c r="F92" s="31"/>
      <c r="G92" s="31"/>
      <c r="H92" s="31"/>
      <c r="I92" s="31"/>
      <c r="J92" s="31"/>
      <c r="O92" s="1267"/>
    </row>
    <row r="93" spans="1:44" ht="22.5" customHeight="1" x14ac:dyDescent="0.25">
      <c r="D93" s="3006" t="s">
        <v>833</v>
      </c>
      <c r="E93" s="3006"/>
      <c r="F93" s="3006"/>
      <c r="G93" s="3006"/>
      <c r="H93" s="3006"/>
      <c r="I93" s="3006"/>
      <c r="J93" s="3006"/>
      <c r="O93" s="1267"/>
    </row>
    <row r="94" spans="1:44" ht="22.5" customHeight="1" x14ac:dyDescent="0.25">
      <c r="D94" s="33" t="s">
        <v>834</v>
      </c>
      <c r="E94" s="33"/>
      <c r="F94" s="33"/>
      <c r="O94" s="1267"/>
    </row>
    <row r="95" spans="1:44" ht="22.5" customHeight="1" x14ac:dyDescent="0.2">
      <c r="O95" s="1267"/>
    </row>
    <row r="96" spans="1:44" ht="22.5" customHeight="1" x14ac:dyDescent="0.2">
      <c r="O96" s="1267"/>
    </row>
    <row r="97" spans="15:15" ht="11.25" customHeight="1" x14ac:dyDescent="0.2">
      <c r="O97" s="1267"/>
    </row>
    <row r="98" spans="15:15" ht="11.25" customHeight="1" x14ac:dyDescent="0.2">
      <c r="O98" s="1267"/>
    </row>
  </sheetData>
  <mergeCells count="329">
    <mergeCell ref="AQ69:AQ80"/>
    <mergeCell ref="AQ82:AQ85"/>
    <mergeCell ref="U84:U85"/>
    <mergeCell ref="V84:V85"/>
    <mergeCell ref="D93:J93"/>
    <mergeCell ref="AA82:AA85"/>
    <mergeCell ref="AB82:AB85"/>
    <mergeCell ref="AC82:AC85"/>
    <mergeCell ref="AD82:AD85"/>
    <mergeCell ref="AE82:AE85"/>
    <mergeCell ref="AN82:AN85"/>
    <mergeCell ref="U82:U83"/>
    <mergeCell ref="Y82:Y85"/>
    <mergeCell ref="Z82:Z85"/>
    <mergeCell ref="O82:O85"/>
    <mergeCell ref="P82:P85"/>
    <mergeCell ref="Q82:Q85"/>
    <mergeCell ref="R82:R85"/>
    <mergeCell ref="S82:S85"/>
    <mergeCell ref="T82:T85"/>
    <mergeCell ref="U69:U70"/>
    <mergeCell ref="V69:V70"/>
    <mergeCell ref="X69:X80"/>
    <mergeCell ref="Y69:Y80"/>
    <mergeCell ref="U77:U78"/>
    <mergeCell ref="V77:V78"/>
    <mergeCell ref="U79:U80"/>
    <mergeCell ref="V79:V80"/>
    <mergeCell ref="U71:U72"/>
    <mergeCell ref="V71:V72"/>
    <mergeCell ref="U73:U74"/>
    <mergeCell ref="V73:V74"/>
    <mergeCell ref="U75:U76"/>
    <mergeCell ref="V75:V76"/>
    <mergeCell ref="AQ63:AQ67"/>
    <mergeCell ref="J66:J67"/>
    <mergeCell ref="K66:K67"/>
    <mergeCell ref="L66:L67"/>
    <mergeCell ref="M66:M67"/>
    <mergeCell ref="Q66:Q67"/>
    <mergeCell ref="U66:U67"/>
    <mergeCell ref="V66:V67"/>
    <mergeCell ref="AA63:AA67"/>
    <mergeCell ref="AB63:AB67"/>
    <mergeCell ref="AC63:AC67"/>
    <mergeCell ref="AD63:AD67"/>
    <mergeCell ref="AE63:AE67"/>
    <mergeCell ref="AN63:AN67"/>
    <mergeCell ref="U63:U65"/>
    <mergeCell ref="V63:V65"/>
    <mergeCell ref="Y63:Y67"/>
    <mergeCell ref="Z63:Z67"/>
    <mergeCell ref="O63:O67"/>
    <mergeCell ref="P63:P67"/>
    <mergeCell ref="Q63:Q65"/>
    <mergeCell ref="R63:R67"/>
    <mergeCell ref="S63:S67"/>
    <mergeCell ref="T63:T67"/>
    <mergeCell ref="D62:F85"/>
    <mergeCell ref="J63:J65"/>
    <mergeCell ref="K63:K65"/>
    <mergeCell ref="L63:L65"/>
    <mergeCell ref="M63:M65"/>
    <mergeCell ref="N63:N67"/>
    <mergeCell ref="G69:I80"/>
    <mergeCell ref="J69:J80"/>
    <mergeCell ref="K69:K80"/>
    <mergeCell ref="L69:L80"/>
    <mergeCell ref="G82:I85"/>
    <mergeCell ref="J82:J85"/>
    <mergeCell ref="K82:K85"/>
    <mergeCell ref="L82:L85"/>
    <mergeCell ref="M82:M85"/>
    <mergeCell ref="N82:N85"/>
    <mergeCell ref="T69:T80"/>
    <mergeCell ref="M69:M80"/>
    <mergeCell ref="O69:O80"/>
    <mergeCell ref="P69:P80"/>
    <mergeCell ref="Q69:Q80"/>
    <mergeCell ref="R69:R80"/>
    <mergeCell ref="S69:S80"/>
    <mergeCell ref="AP52:AP60"/>
    <mergeCell ref="AQ52:AQ60"/>
    <mergeCell ref="AC52:AC60"/>
    <mergeCell ref="AD52:AD60"/>
    <mergeCell ref="AE52:AE60"/>
    <mergeCell ref="AN52:AN60"/>
    <mergeCell ref="AO52:AO60"/>
    <mergeCell ref="W58:W60"/>
    <mergeCell ref="W63:W65"/>
    <mergeCell ref="AP63:AP67"/>
    <mergeCell ref="W66:W67"/>
    <mergeCell ref="W69:W70"/>
    <mergeCell ref="W71:W72"/>
    <mergeCell ref="W73:W74"/>
    <mergeCell ref="W75:W76"/>
    <mergeCell ref="W77:W78"/>
    <mergeCell ref="W79:W80"/>
    <mergeCell ref="T52:T54"/>
    <mergeCell ref="U52:U54"/>
    <mergeCell ref="Q58:Q60"/>
    <mergeCell ref="U58:U60"/>
    <mergeCell ref="W52:W54"/>
    <mergeCell ref="W55:W57"/>
    <mergeCell ref="Q55:Q57"/>
    <mergeCell ref="T55:T60"/>
    <mergeCell ref="U55:U57"/>
    <mergeCell ref="V55:V57"/>
    <mergeCell ref="AB52:AB60"/>
    <mergeCell ref="V52:V54"/>
    <mergeCell ref="Y52:Y60"/>
    <mergeCell ref="Z52:Z60"/>
    <mergeCell ref="AA52:AA60"/>
    <mergeCell ref="V58:V60"/>
    <mergeCell ref="G52:I60"/>
    <mergeCell ref="J52:J54"/>
    <mergeCell ref="K52:K54"/>
    <mergeCell ref="L52:L54"/>
    <mergeCell ref="M52:M54"/>
    <mergeCell ref="O52:O60"/>
    <mergeCell ref="J58:J60"/>
    <mergeCell ref="K58:K60"/>
    <mergeCell ref="L58:L60"/>
    <mergeCell ref="M58:M60"/>
    <mergeCell ref="J55:J57"/>
    <mergeCell ref="K55:K57"/>
    <mergeCell ref="L55:L57"/>
    <mergeCell ref="M55:M57"/>
    <mergeCell ref="P52:P60"/>
    <mergeCell ref="Q52:Q54"/>
    <mergeCell ref="R52:R60"/>
    <mergeCell ref="S52:S60"/>
    <mergeCell ref="AQ33:AQ50"/>
    <mergeCell ref="U36:U38"/>
    <mergeCell ref="V36:V38"/>
    <mergeCell ref="J39:J42"/>
    <mergeCell ref="K39:K42"/>
    <mergeCell ref="L39:L42"/>
    <mergeCell ref="M39:M42"/>
    <mergeCell ref="Q39:Q42"/>
    <mergeCell ref="T39:T50"/>
    <mergeCell ref="AB33:AB50"/>
    <mergeCell ref="AC33:AC50"/>
    <mergeCell ref="AD33:AD50"/>
    <mergeCell ref="AE33:AE50"/>
    <mergeCell ref="AN33:AN50"/>
    <mergeCell ref="AO33:AO50"/>
    <mergeCell ref="V33:V35"/>
    <mergeCell ref="Y33:Y50"/>
    <mergeCell ref="Z33:Z50"/>
    <mergeCell ref="AA33:AA50"/>
    <mergeCell ref="V39:V42"/>
    <mergeCell ref="V47:V50"/>
    <mergeCell ref="Q43:Q46"/>
    <mergeCell ref="P33:P50"/>
    <mergeCell ref="Q33:Q38"/>
    <mergeCell ref="U43:U46"/>
    <mergeCell ref="V43:V46"/>
    <mergeCell ref="J47:J50"/>
    <mergeCell ref="K47:K50"/>
    <mergeCell ref="L47:L50"/>
    <mergeCell ref="M47:M50"/>
    <mergeCell ref="Q47:Q50"/>
    <mergeCell ref="U47:U50"/>
    <mergeCell ref="AP33:AP50"/>
    <mergeCell ref="R33:R50"/>
    <mergeCell ref="S33:S50"/>
    <mergeCell ref="T33:T38"/>
    <mergeCell ref="U33:U35"/>
    <mergeCell ref="U39:U42"/>
    <mergeCell ref="W33:W35"/>
    <mergeCell ref="W36:W38"/>
    <mergeCell ref="W39:W42"/>
    <mergeCell ref="W43:W46"/>
    <mergeCell ref="W47:W50"/>
    <mergeCell ref="G33:I50"/>
    <mergeCell ref="J33:J38"/>
    <mergeCell ref="K33:K38"/>
    <mergeCell ref="L33:L38"/>
    <mergeCell ref="M33:M38"/>
    <mergeCell ref="O33:O50"/>
    <mergeCell ref="N40:N41"/>
    <mergeCell ref="J43:J46"/>
    <mergeCell ref="K43:K46"/>
    <mergeCell ref="L43:L46"/>
    <mergeCell ref="M43:M46"/>
    <mergeCell ref="J23:J25"/>
    <mergeCell ref="K23:K25"/>
    <mergeCell ref="L23:L25"/>
    <mergeCell ref="M23:M25"/>
    <mergeCell ref="O23:O31"/>
    <mergeCell ref="P23:P31"/>
    <mergeCell ref="AQ23:AQ31"/>
    <mergeCell ref="J26:J28"/>
    <mergeCell ref="K26:K28"/>
    <mergeCell ref="L26:L28"/>
    <mergeCell ref="M26:M28"/>
    <mergeCell ref="Q26:Q28"/>
    <mergeCell ref="T26:T31"/>
    <mergeCell ref="U26:U28"/>
    <mergeCell ref="V26:V28"/>
    <mergeCell ref="J29:J31"/>
    <mergeCell ref="AC23:AC31"/>
    <mergeCell ref="AD23:AD31"/>
    <mergeCell ref="AE23:AE31"/>
    <mergeCell ref="AN23:AN31"/>
    <mergeCell ref="AO23:AO31"/>
    <mergeCell ref="AP23:AP31"/>
    <mergeCell ref="Y23:Y31"/>
    <mergeCell ref="Z23:Z31"/>
    <mergeCell ref="L17:L22"/>
    <mergeCell ref="M17:M22"/>
    <mergeCell ref="K29:K31"/>
    <mergeCell ref="L29:L31"/>
    <mergeCell ref="M29:M31"/>
    <mergeCell ref="AQ13:AQ22"/>
    <mergeCell ref="Y13:Y22"/>
    <mergeCell ref="Z13:Z22"/>
    <mergeCell ref="AA13:AA22"/>
    <mergeCell ref="AB13:AB22"/>
    <mergeCell ref="AC13:AC22"/>
    <mergeCell ref="U13:U14"/>
    <mergeCell ref="V13:V14"/>
    <mergeCell ref="O13:O22"/>
    <mergeCell ref="P13:P22"/>
    <mergeCell ref="S23:S31"/>
    <mergeCell ref="T23:T25"/>
    <mergeCell ref="AA23:AA31"/>
    <mergeCell ref="AB23:AB31"/>
    <mergeCell ref="Q23:Q25"/>
    <mergeCell ref="R23:R31"/>
    <mergeCell ref="AD13:AD22"/>
    <mergeCell ref="AE13:AE22"/>
    <mergeCell ref="AN13:AN22"/>
    <mergeCell ref="AO13:AO22"/>
    <mergeCell ref="AP13:AP22"/>
    <mergeCell ref="Q17:Q22"/>
    <mergeCell ref="R13:R22"/>
    <mergeCell ref="S13:S22"/>
    <mergeCell ref="T13:T22"/>
    <mergeCell ref="X13:X14"/>
    <mergeCell ref="X15:X16"/>
    <mergeCell ref="X17:X22"/>
    <mergeCell ref="A11:C85"/>
    <mergeCell ref="D12:F60"/>
    <mergeCell ref="G13:I31"/>
    <mergeCell ref="J13:J16"/>
    <mergeCell ref="K13:K16"/>
    <mergeCell ref="V7:V8"/>
    <mergeCell ref="W7:W9"/>
    <mergeCell ref="X7:X9"/>
    <mergeCell ref="Y7:Z7"/>
    <mergeCell ref="P7:P9"/>
    <mergeCell ref="Q7:Q9"/>
    <mergeCell ref="R7:R9"/>
    <mergeCell ref="S7:S9"/>
    <mergeCell ref="T7:T9"/>
    <mergeCell ref="U7:U9"/>
    <mergeCell ref="J7:J9"/>
    <mergeCell ref="K7:K9"/>
    <mergeCell ref="U15:U16"/>
    <mergeCell ref="V15:V16"/>
    <mergeCell ref="L13:L16"/>
    <mergeCell ref="M13:M16"/>
    <mergeCell ref="Q13:Q16"/>
    <mergeCell ref="J17:J22"/>
    <mergeCell ref="K17:K22"/>
    <mergeCell ref="L7:L9"/>
    <mergeCell ref="N7:N9"/>
    <mergeCell ref="O7:O9"/>
    <mergeCell ref="A1:AP4"/>
    <mergeCell ref="A5:M6"/>
    <mergeCell ref="N5:AQ5"/>
    <mergeCell ref="Y6:AM6"/>
    <mergeCell ref="A7:A9"/>
    <mergeCell ref="B7:C9"/>
    <mergeCell ref="D7:D9"/>
    <mergeCell ref="E7:F9"/>
    <mergeCell ref="G7:G9"/>
    <mergeCell ref="H7:I9"/>
    <mergeCell ref="M7:M9"/>
    <mergeCell ref="AK7:AM7"/>
    <mergeCell ref="AN7:AN8"/>
    <mergeCell ref="AO7:AO8"/>
    <mergeCell ref="AP7:AP8"/>
    <mergeCell ref="AQ7:AQ9"/>
    <mergeCell ref="AA7:AD7"/>
    <mergeCell ref="AE7:AJ7"/>
    <mergeCell ref="N13:N22"/>
    <mergeCell ref="W13:W14"/>
    <mergeCell ref="W15:W16"/>
    <mergeCell ref="W23:W25"/>
    <mergeCell ref="W26:W28"/>
    <mergeCell ref="W29:W31"/>
    <mergeCell ref="U23:U25"/>
    <mergeCell ref="V23:V25"/>
    <mergeCell ref="Q29:Q31"/>
    <mergeCell ref="U29:U31"/>
    <mergeCell ref="V29:V31"/>
    <mergeCell ref="U17:U22"/>
    <mergeCell ref="V17:V22"/>
    <mergeCell ref="W17:W22"/>
    <mergeCell ref="W84:W85"/>
    <mergeCell ref="X84:X85"/>
    <mergeCell ref="AO63:AO67"/>
    <mergeCell ref="AN69:AN80"/>
    <mergeCell ref="AO69:AO80"/>
    <mergeCell ref="AP69:AP80"/>
    <mergeCell ref="AC69:AC80"/>
    <mergeCell ref="AD69:AD80"/>
    <mergeCell ref="AE69:AE80"/>
    <mergeCell ref="Z69:Z80"/>
    <mergeCell ref="AA69:AA80"/>
    <mergeCell ref="AB69:AB80"/>
    <mergeCell ref="AO82:AO85"/>
    <mergeCell ref="AP82:AP85"/>
    <mergeCell ref="X63:X65"/>
    <mergeCell ref="X66:X67"/>
    <mergeCell ref="X23:X25"/>
    <mergeCell ref="X26:X28"/>
    <mergeCell ref="X29:X31"/>
    <mergeCell ref="X52:X54"/>
    <mergeCell ref="X55:X57"/>
    <mergeCell ref="X58:X60"/>
    <mergeCell ref="X33:X35"/>
    <mergeCell ref="X36:X38"/>
    <mergeCell ref="X39:X42"/>
    <mergeCell ref="X43:X46"/>
    <mergeCell ref="X47:X50"/>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BH77"/>
  <sheetViews>
    <sheetView showGridLines="0" zoomScale="60" zoomScaleNormal="60" workbookViewId="0">
      <pane ySplit="8" topLeftCell="A9" activePane="bottomLeft" state="frozen"/>
      <selection pane="bottomLeft" activeCell="A9" sqref="A9"/>
    </sheetView>
  </sheetViews>
  <sheetFormatPr baseColWidth="10" defaultRowHeight="14.25" x14ac:dyDescent="0.25"/>
  <cols>
    <col min="1" max="1" width="10.28515625" style="1474" customWidth="1"/>
    <col min="2" max="2" width="13.5703125" style="1331" customWidth="1"/>
    <col min="3" max="3" width="11" style="1331" customWidth="1"/>
    <col min="4" max="4" width="16.7109375" style="1331" customWidth="1"/>
    <col min="5" max="5" width="11.140625" style="1331" customWidth="1"/>
    <col min="6" max="6" width="13" style="1331" customWidth="1"/>
    <col min="7" max="7" width="9.42578125" style="1338" customWidth="1"/>
    <col min="8" max="8" width="35.5703125" style="513" customWidth="1"/>
    <col min="9" max="9" width="24.42578125" style="1330" customWidth="1"/>
    <col min="10" max="10" width="10.7109375" style="1330" customWidth="1"/>
    <col min="11" max="11" width="22.42578125" style="1330" customWidth="1"/>
    <col min="12" max="12" width="17.85546875" style="517" customWidth="1"/>
    <col min="13" max="13" width="22.140625" style="513" customWidth="1"/>
    <col min="14" max="14" width="12.7109375" style="1475" customWidth="1"/>
    <col min="15" max="15" width="22.42578125" style="519" customWidth="1"/>
    <col min="16" max="16" width="29.7109375" style="513" customWidth="1"/>
    <col min="17" max="17" width="29.140625" style="513" customWidth="1"/>
    <col min="18" max="18" width="33.5703125" style="513" customWidth="1"/>
    <col min="19" max="19" width="25" style="520" customWidth="1"/>
    <col min="20" max="20" width="11.7109375" style="516" customWidth="1"/>
    <col min="21" max="21" width="17.28515625" style="517" customWidth="1"/>
    <col min="22" max="22" width="9.140625" style="1331" customWidth="1"/>
    <col min="23" max="23" width="9.7109375" style="1331" customWidth="1"/>
    <col min="24" max="24" width="9.85546875" style="1331" customWidth="1"/>
    <col min="25" max="25" width="7.28515625" style="1331" customWidth="1"/>
    <col min="26" max="26" width="10.42578125" style="1331" customWidth="1"/>
    <col min="27" max="27" width="9.42578125" style="1331" customWidth="1"/>
    <col min="28" max="36" width="7.28515625" style="1331" customWidth="1"/>
    <col min="37" max="37" width="9.85546875" style="1331" customWidth="1"/>
    <col min="38" max="38" width="13.7109375" style="1195" customWidth="1"/>
    <col min="39" max="39" width="13.7109375" style="1476" customWidth="1"/>
    <col min="40" max="40" width="20.85546875" style="1196" customWidth="1"/>
    <col min="41" max="256" width="11.42578125" style="1331"/>
    <col min="257" max="257" width="13.140625" style="1331" customWidth="1"/>
    <col min="258" max="258" width="35.28515625" style="1331" customWidth="1"/>
    <col min="259" max="259" width="12.85546875" style="1331" customWidth="1"/>
    <col min="260" max="260" width="19.5703125" style="1331" customWidth="1"/>
    <col min="261" max="261" width="12.28515625" style="1331" customWidth="1"/>
    <col min="262" max="262" width="21.28515625" style="1331" customWidth="1"/>
    <col min="263" max="263" width="11.5703125" style="1331" customWidth="1"/>
    <col min="264" max="264" width="33.140625" style="1331" customWidth="1"/>
    <col min="265" max="265" width="22.7109375" style="1331" customWidth="1"/>
    <col min="266" max="266" width="10.7109375" style="1331" customWidth="1"/>
    <col min="267" max="267" width="27.7109375" style="1331" customWidth="1"/>
    <col min="268" max="268" width="21.42578125" style="1331" customWidth="1"/>
    <col min="269" max="269" width="22.140625" style="1331" customWidth="1"/>
    <col min="270" max="270" width="12.7109375" style="1331" customWidth="1"/>
    <col min="271" max="271" width="16.42578125" style="1331" customWidth="1"/>
    <col min="272" max="272" width="29.7109375" style="1331" customWidth="1"/>
    <col min="273" max="273" width="29.140625" style="1331" customWidth="1"/>
    <col min="274" max="274" width="33.5703125" style="1331" customWidth="1"/>
    <col min="275" max="275" width="25" style="1331" customWidth="1"/>
    <col min="276" max="276" width="11.7109375" style="1331" customWidth="1"/>
    <col min="277" max="277" width="17.28515625" style="1331" customWidth="1"/>
    <col min="278" max="293" width="7.28515625" style="1331" customWidth="1"/>
    <col min="294" max="295" width="13.7109375" style="1331" customWidth="1"/>
    <col min="296" max="296" width="20.85546875" style="1331" customWidth="1"/>
    <col min="297" max="512" width="11.42578125" style="1331"/>
    <col min="513" max="513" width="13.140625" style="1331" customWidth="1"/>
    <col min="514" max="514" width="35.28515625" style="1331" customWidth="1"/>
    <col min="515" max="515" width="12.85546875" style="1331" customWidth="1"/>
    <col min="516" max="516" width="19.5703125" style="1331" customWidth="1"/>
    <col min="517" max="517" width="12.28515625" style="1331" customWidth="1"/>
    <col min="518" max="518" width="21.28515625" style="1331" customWidth="1"/>
    <col min="519" max="519" width="11.5703125" style="1331" customWidth="1"/>
    <col min="520" max="520" width="33.140625" style="1331" customWidth="1"/>
    <col min="521" max="521" width="22.7109375" style="1331" customWidth="1"/>
    <col min="522" max="522" width="10.7109375" style="1331" customWidth="1"/>
    <col min="523" max="523" width="27.7109375" style="1331" customWidth="1"/>
    <col min="524" max="524" width="21.42578125" style="1331" customWidth="1"/>
    <col min="525" max="525" width="22.140625" style="1331" customWidth="1"/>
    <col min="526" max="526" width="12.7109375" style="1331" customWidth="1"/>
    <col min="527" max="527" width="16.42578125" style="1331" customWidth="1"/>
    <col min="528" max="528" width="29.7109375" style="1331" customWidth="1"/>
    <col min="529" max="529" width="29.140625" style="1331" customWidth="1"/>
    <col min="530" max="530" width="33.5703125" style="1331" customWidth="1"/>
    <col min="531" max="531" width="25" style="1331" customWidth="1"/>
    <col min="532" max="532" width="11.7109375" style="1331" customWidth="1"/>
    <col min="533" max="533" width="17.28515625" style="1331" customWidth="1"/>
    <col min="534" max="549" width="7.28515625" style="1331" customWidth="1"/>
    <col min="550" max="551" width="13.7109375" style="1331" customWidth="1"/>
    <col min="552" max="552" width="20.85546875" style="1331" customWidth="1"/>
    <col min="553" max="768" width="11.42578125" style="1331"/>
    <col min="769" max="769" width="13.140625" style="1331" customWidth="1"/>
    <col min="770" max="770" width="35.28515625" style="1331" customWidth="1"/>
    <col min="771" max="771" width="12.85546875" style="1331" customWidth="1"/>
    <col min="772" max="772" width="19.5703125" style="1331" customWidth="1"/>
    <col min="773" max="773" width="12.28515625" style="1331" customWidth="1"/>
    <col min="774" max="774" width="21.28515625" style="1331" customWidth="1"/>
    <col min="775" max="775" width="11.5703125" style="1331" customWidth="1"/>
    <col min="776" max="776" width="33.140625" style="1331" customWidth="1"/>
    <col min="777" max="777" width="22.7109375" style="1331" customWidth="1"/>
    <col min="778" max="778" width="10.7109375" style="1331" customWidth="1"/>
    <col min="779" max="779" width="27.7109375" style="1331" customWidth="1"/>
    <col min="780" max="780" width="21.42578125" style="1331" customWidth="1"/>
    <col min="781" max="781" width="22.140625" style="1331" customWidth="1"/>
    <col min="782" max="782" width="12.7109375" style="1331" customWidth="1"/>
    <col min="783" max="783" width="16.42578125" style="1331" customWidth="1"/>
    <col min="784" max="784" width="29.7109375" style="1331" customWidth="1"/>
    <col min="785" max="785" width="29.140625" style="1331" customWidth="1"/>
    <col min="786" max="786" width="33.5703125" style="1331" customWidth="1"/>
    <col min="787" max="787" width="25" style="1331" customWidth="1"/>
    <col min="788" max="788" width="11.7109375" style="1331" customWidth="1"/>
    <col min="789" max="789" width="17.28515625" style="1331" customWidth="1"/>
    <col min="790" max="805" width="7.28515625" style="1331" customWidth="1"/>
    <col min="806" max="807" width="13.7109375" style="1331" customWidth="1"/>
    <col min="808" max="808" width="20.85546875" style="1331" customWidth="1"/>
    <col min="809" max="1024" width="11.42578125" style="1331"/>
    <col min="1025" max="1025" width="13.140625" style="1331" customWidth="1"/>
    <col min="1026" max="1026" width="35.28515625" style="1331" customWidth="1"/>
    <col min="1027" max="1027" width="12.85546875" style="1331" customWidth="1"/>
    <col min="1028" max="1028" width="19.5703125" style="1331" customWidth="1"/>
    <col min="1029" max="1029" width="12.28515625" style="1331" customWidth="1"/>
    <col min="1030" max="1030" width="21.28515625" style="1331" customWidth="1"/>
    <col min="1031" max="1031" width="11.5703125" style="1331" customWidth="1"/>
    <col min="1032" max="1032" width="33.140625" style="1331" customWidth="1"/>
    <col min="1033" max="1033" width="22.7109375" style="1331" customWidth="1"/>
    <col min="1034" max="1034" width="10.7109375" style="1331" customWidth="1"/>
    <col min="1035" max="1035" width="27.7109375" style="1331" customWidth="1"/>
    <col min="1036" max="1036" width="21.42578125" style="1331" customWidth="1"/>
    <col min="1037" max="1037" width="22.140625" style="1331" customWidth="1"/>
    <col min="1038" max="1038" width="12.7109375" style="1331" customWidth="1"/>
    <col min="1039" max="1039" width="16.42578125" style="1331" customWidth="1"/>
    <col min="1040" max="1040" width="29.7109375" style="1331" customWidth="1"/>
    <col min="1041" max="1041" width="29.140625" style="1331" customWidth="1"/>
    <col min="1042" max="1042" width="33.5703125" style="1331" customWidth="1"/>
    <col min="1043" max="1043" width="25" style="1331" customWidth="1"/>
    <col min="1044" max="1044" width="11.7109375" style="1331" customWidth="1"/>
    <col min="1045" max="1045" width="17.28515625" style="1331" customWidth="1"/>
    <col min="1046" max="1061" width="7.28515625" style="1331" customWidth="1"/>
    <col min="1062" max="1063" width="13.7109375" style="1331" customWidth="1"/>
    <col min="1064" max="1064" width="20.85546875" style="1331" customWidth="1"/>
    <col min="1065" max="1280" width="11.42578125" style="1331"/>
    <col min="1281" max="1281" width="13.140625" style="1331" customWidth="1"/>
    <col min="1282" max="1282" width="35.28515625" style="1331" customWidth="1"/>
    <col min="1283" max="1283" width="12.85546875" style="1331" customWidth="1"/>
    <col min="1284" max="1284" width="19.5703125" style="1331" customWidth="1"/>
    <col min="1285" max="1285" width="12.28515625" style="1331" customWidth="1"/>
    <col min="1286" max="1286" width="21.28515625" style="1331" customWidth="1"/>
    <col min="1287" max="1287" width="11.5703125" style="1331" customWidth="1"/>
    <col min="1288" max="1288" width="33.140625" style="1331" customWidth="1"/>
    <col min="1289" max="1289" width="22.7109375" style="1331" customWidth="1"/>
    <col min="1290" max="1290" width="10.7109375" style="1331" customWidth="1"/>
    <col min="1291" max="1291" width="27.7109375" style="1331" customWidth="1"/>
    <col min="1292" max="1292" width="21.42578125" style="1331" customWidth="1"/>
    <col min="1293" max="1293" width="22.140625" style="1331" customWidth="1"/>
    <col min="1294" max="1294" width="12.7109375" style="1331" customWidth="1"/>
    <col min="1295" max="1295" width="16.42578125" style="1331" customWidth="1"/>
    <col min="1296" max="1296" width="29.7109375" style="1331" customWidth="1"/>
    <col min="1297" max="1297" width="29.140625" style="1331" customWidth="1"/>
    <col min="1298" max="1298" width="33.5703125" style="1331" customWidth="1"/>
    <col min="1299" max="1299" width="25" style="1331" customWidth="1"/>
    <col min="1300" max="1300" width="11.7109375" style="1331" customWidth="1"/>
    <col min="1301" max="1301" width="17.28515625" style="1331" customWidth="1"/>
    <col min="1302" max="1317" width="7.28515625" style="1331" customWidth="1"/>
    <col min="1318" max="1319" width="13.7109375" style="1331" customWidth="1"/>
    <col min="1320" max="1320" width="20.85546875" style="1331" customWidth="1"/>
    <col min="1321" max="1536" width="11.42578125" style="1331"/>
    <col min="1537" max="1537" width="13.140625" style="1331" customWidth="1"/>
    <col min="1538" max="1538" width="35.28515625" style="1331" customWidth="1"/>
    <col min="1539" max="1539" width="12.85546875" style="1331" customWidth="1"/>
    <col min="1540" max="1540" width="19.5703125" style="1331" customWidth="1"/>
    <col min="1541" max="1541" width="12.28515625" style="1331" customWidth="1"/>
    <col min="1542" max="1542" width="21.28515625" style="1331" customWidth="1"/>
    <col min="1543" max="1543" width="11.5703125" style="1331" customWidth="1"/>
    <col min="1544" max="1544" width="33.140625" style="1331" customWidth="1"/>
    <col min="1545" max="1545" width="22.7109375" style="1331" customWidth="1"/>
    <col min="1546" max="1546" width="10.7109375" style="1331" customWidth="1"/>
    <col min="1547" max="1547" width="27.7109375" style="1331" customWidth="1"/>
    <col min="1548" max="1548" width="21.42578125" style="1331" customWidth="1"/>
    <col min="1549" max="1549" width="22.140625" style="1331" customWidth="1"/>
    <col min="1550" max="1550" width="12.7109375" style="1331" customWidth="1"/>
    <col min="1551" max="1551" width="16.42578125" style="1331" customWidth="1"/>
    <col min="1552" max="1552" width="29.7109375" style="1331" customWidth="1"/>
    <col min="1553" max="1553" width="29.140625" style="1331" customWidth="1"/>
    <col min="1554" max="1554" width="33.5703125" style="1331" customWidth="1"/>
    <col min="1555" max="1555" width="25" style="1331" customWidth="1"/>
    <col min="1556" max="1556" width="11.7109375" style="1331" customWidth="1"/>
    <col min="1557" max="1557" width="17.28515625" style="1331" customWidth="1"/>
    <col min="1558" max="1573" width="7.28515625" style="1331" customWidth="1"/>
    <col min="1574" max="1575" width="13.7109375" style="1331" customWidth="1"/>
    <col min="1576" max="1576" width="20.85546875" style="1331" customWidth="1"/>
    <col min="1577" max="1792" width="11.42578125" style="1331"/>
    <col min="1793" max="1793" width="13.140625" style="1331" customWidth="1"/>
    <col min="1794" max="1794" width="35.28515625" style="1331" customWidth="1"/>
    <col min="1795" max="1795" width="12.85546875" style="1331" customWidth="1"/>
    <col min="1796" max="1796" width="19.5703125" style="1331" customWidth="1"/>
    <col min="1797" max="1797" width="12.28515625" style="1331" customWidth="1"/>
    <col min="1798" max="1798" width="21.28515625" style="1331" customWidth="1"/>
    <col min="1799" max="1799" width="11.5703125" style="1331" customWidth="1"/>
    <col min="1800" max="1800" width="33.140625" style="1331" customWidth="1"/>
    <col min="1801" max="1801" width="22.7109375" style="1331" customWidth="1"/>
    <col min="1802" max="1802" width="10.7109375" style="1331" customWidth="1"/>
    <col min="1803" max="1803" width="27.7109375" style="1331" customWidth="1"/>
    <col min="1804" max="1804" width="21.42578125" style="1331" customWidth="1"/>
    <col min="1805" max="1805" width="22.140625" style="1331" customWidth="1"/>
    <col min="1806" max="1806" width="12.7109375" style="1331" customWidth="1"/>
    <col min="1807" max="1807" width="16.42578125" style="1331" customWidth="1"/>
    <col min="1808" max="1808" width="29.7109375" style="1331" customWidth="1"/>
    <col min="1809" max="1809" width="29.140625" style="1331" customWidth="1"/>
    <col min="1810" max="1810" width="33.5703125" style="1331" customWidth="1"/>
    <col min="1811" max="1811" width="25" style="1331" customWidth="1"/>
    <col min="1812" max="1812" width="11.7109375" style="1331" customWidth="1"/>
    <col min="1813" max="1813" width="17.28515625" style="1331" customWidth="1"/>
    <col min="1814" max="1829" width="7.28515625" style="1331" customWidth="1"/>
    <col min="1830" max="1831" width="13.7109375" style="1331" customWidth="1"/>
    <col min="1832" max="1832" width="20.85546875" style="1331" customWidth="1"/>
    <col min="1833" max="2048" width="11.42578125" style="1331"/>
    <col min="2049" max="2049" width="13.140625" style="1331" customWidth="1"/>
    <col min="2050" max="2050" width="35.28515625" style="1331" customWidth="1"/>
    <col min="2051" max="2051" width="12.85546875" style="1331" customWidth="1"/>
    <col min="2052" max="2052" width="19.5703125" style="1331" customWidth="1"/>
    <col min="2053" max="2053" width="12.28515625" style="1331" customWidth="1"/>
    <col min="2054" max="2054" width="21.28515625" style="1331" customWidth="1"/>
    <col min="2055" max="2055" width="11.5703125" style="1331" customWidth="1"/>
    <col min="2056" max="2056" width="33.140625" style="1331" customWidth="1"/>
    <col min="2057" max="2057" width="22.7109375" style="1331" customWidth="1"/>
    <col min="2058" max="2058" width="10.7109375" style="1331" customWidth="1"/>
    <col min="2059" max="2059" width="27.7109375" style="1331" customWidth="1"/>
    <col min="2060" max="2060" width="21.42578125" style="1331" customWidth="1"/>
    <col min="2061" max="2061" width="22.140625" style="1331" customWidth="1"/>
    <col min="2062" max="2062" width="12.7109375" style="1331" customWidth="1"/>
    <col min="2063" max="2063" width="16.42578125" style="1331" customWidth="1"/>
    <col min="2064" max="2064" width="29.7109375" style="1331" customWidth="1"/>
    <col min="2065" max="2065" width="29.140625" style="1331" customWidth="1"/>
    <col min="2066" max="2066" width="33.5703125" style="1331" customWidth="1"/>
    <col min="2067" max="2067" width="25" style="1331" customWidth="1"/>
    <col min="2068" max="2068" width="11.7109375" style="1331" customWidth="1"/>
    <col min="2069" max="2069" width="17.28515625" style="1331" customWidth="1"/>
    <col min="2070" max="2085" width="7.28515625" style="1331" customWidth="1"/>
    <col min="2086" max="2087" width="13.7109375" style="1331" customWidth="1"/>
    <col min="2088" max="2088" width="20.85546875" style="1331" customWidth="1"/>
    <col min="2089" max="2304" width="11.42578125" style="1331"/>
    <col min="2305" max="2305" width="13.140625" style="1331" customWidth="1"/>
    <col min="2306" max="2306" width="35.28515625" style="1331" customWidth="1"/>
    <col min="2307" max="2307" width="12.85546875" style="1331" customWidth="1"/>
    <col min="2308" max="2308" width="19.5703125" style="1331" customWidth="1"/>
    <col min="2309" max="2309" width="12.28515625" style="1331" customWidth="1"/>
    <col min="2310" max="2310" width="21.28515625" style="1331" customWidth="1"/>
    <col min="2311" max="2311" width="11.5703125" style="1331" customWidth="1"/>
    <col min="2312" max="2312" width="33.140625" style="1331" customWidth="1"/>
    <col min="2313" max="2313" width="22.7109375" style="1331" customWidth="1"/>
    <col min="2314" max="2314" width="10.7109375" style="1331" customWidth="1"/>
    <col min="2315" max="2315" width="27.7109375" style="1331" customWidth="1"/>
    <col min="2316" max="2316" width="21.42578125" style="1331" customWidth="1"/>
    <col min="2317" max="2317" width="22.140625" style="1331" customWidth="1"/>
    <col min="2318" max="2318" width="12.7109375" style="1331" customWidth="1"/>
    <col min="2319" max="2319" width="16.42578125" style="1331" customWidth="1"/>
    <col min="2320" max="2320" width="29.7109375" style="1331" customWidth="1"/>
    <col min="2321" max="2321" width="29.140625" style="1331" customWidth="1"/>
    <col min="2322" max="2322" width="33.5703125" style="1331" customWidth="1"/>
    <col min="2323" max="2323" width="25" style="1331" customWidth="1"/>
    <col min="2324" max="2324" width="11.7109375" style="1331" customWidth="1"/>
    <col min="2325" max="2325" width="17.28515625" style="1331" customWidth="1"/>
    <col min="2326" max="2341" width="7.28515625" style="1331" customWidth="1"/>
    <col min="2342" max="2343" width="13.7109375" style="1331" customWidth="1"/>
    <col min="2344" max="2344" width="20.85546875" style="1331" customWidth="1"/>
    <col min="2345" max="2560" width="11.42578125" style="1331"/>
    <col min="2561" max="2561" width="13.140625" style="1331" customWidth="1"/>
    <col min="2562" max="2562" width="35.28515625" style="1331" customWidth="1"/>
    <col min="2563" max="2563" width="12.85546875" style="1331" customWidth="1"/>
    <col min="2564" max="2564" width="19.5703125" style="1331" customWidth="1"/>
    <col min="2565" max="2565" width="12.28515625" style="1331" customWidth="1"/>
    <col min="2566" max="2566" width="21.28515625" style="1331" customWidth="1"/>
    <col min="2567" max="2567" width="11.5703125" style="1331" customWidth="1"/>
    <col min="2568" max="2568" width="33.140625" style="1331" customWidth="1"/>
    <col min="2569" max="2569" width="22.7109375" style="1331" customWidth="1"/>
    <col min="2570" max="2570" width="10.7109375" style="1331" customWidth="1"/>
    <col min="2571" max="2571" width="27.7109375" style="1331" customWidth="1"/>
    <col min="2572" max="2572" width="21.42578125" style="1331" customWidth="1"/>
    <col min="2573" max="2573" width="22.140625" style="1331" customWidth="1"/>
    <col min="2574" max="2574" width="12.7109375" style="1331" customWidth="1"/>
    <col min="2575" max="2575" width="16.42578125" style="1331" customWidth="1"/>
    <col min="2576" max="2576" width="29.7109375" style="1331" customWidth="1"/>
    <col min="2577" max="2577" width="29.140625" style="1331" customWidth="1"/>
    <col min="2578" max="2578" width="33.5703125" style="1331" customWidth="1"/>
    <col min="2579" max="2579" width="25" style="1331" customWidth="1"/>
    <col min="2580" max="2580" width="11.7109375" style="1331" customWidth="1"/>
    <col min="2581" max="2581" width="17.28515625" style="1331" customWidth="1"/>
    <col min="2582" max="2597" width="7.28515625" style="1331" customWidth="1"/>
    <col min="2598" max="2599" width="13.7109375" style="1331" customWidth="1"/>
    <col min="2600" max="2600" width="20.85546875" style="1331" customWidth="1"/>
    <col min="2601" max="2816" width="11.42578125" style="1331"/>
    <col min="2817" max="2817" width="13.140625" style="1331" customWidth="1"/>
    <col min="2818" max="2818" width="35.28515625" style="1331" customWidth="1"/>
    <col min="2819" max="2819" width="12.85546875" style="1331" customWidth="1"/>
    <col min="2820" max="2820" width="19.5703125" style="1331" customWidth="1"/>
    <col min="2821" max="2821" width="12.28515625" style="1331" customWidth="1"/>
    <col min="2822" max="2822" width="21.28515625" style="1331" customWidth="1"/>
    <col min="2823" max="2823" width="11.5703125" style="1331" customWidth="1"/>
    <col min="2824" max="2824" width="33.140625" style="1331" customWidth="1"/>
    <col min="2825" max="2825" width="22.7109375" style="1331" customWidth="1"/>
    <col min="2826" max="2826" width="10.7109375" style="1331" customWidth="1"/>
    <col min="2827" max="2827" width="27.7109375" style="1331" customWidth="1"/>
    <col min="2828" max="2828" width="21.42578125" style="1331" customWidth="1"/>
    <col min="2829" max="2829" width="22.140625" style="1331" customWidth="1"/>
    <col min="2830" max="2830" width="12.7109375" style="1331" customWidth="1"/>
    <col min="2831" max="2831" width="16.42578125" style="1331" customWidth="1"/>
    <col min="2832" max="2832" width="29.7109375" style="1331" customWidth="1"/>
    <col min="2833" max="2833" width="29.140625" style="1331" customWidth="1"/>
    <col min="2834" max="2834" width="33.5703125" style="1331" customWidth="1"/>
    <col min="2835" max="2835" width="25" style="1331" customWidth="1"/>
    <col min="2836" max="2836" width="11.7109375" style="1331" customWidth="1"/>
    <col min="2837" max="2837" width="17.28515625" style="1331" customWidth="1"/>
    <col min="2838" max="2853" width="7.28515625" style="1331" customWidth="1"/>
    <col min="2854" max="2855" width="13.7109375" style="1331" customWidth="1"/>
    <col min="2856" max="2856" width="20.85546875" style="1331" customWidth="1"/>
    <col min="2857" max="3072" width="11.42578125" style="1331"/>
    <col min="3073" max="3073" width="13.140625" style="1331" customWidth="1"/>
    <col min="3074" max="3074" width="35.28515625" style="1331" customWidth="1"/>
    <col min="3075" max="3075" width="12.85546875" style="1331" customWidth="1"/>
    <col min="3076" max="3076" width="19.5703125" style="1331" customWidth="1"/>
    <col min="3077" max="3077" width="12.28515625" style="1331" customWidth="1"/>
    <col min="3078" max="3078" width="21.28515625" style="1331" customWidth="1"/>
    <col min="3079" max="3079" width="11.5703125" style="1331" customWidth="1"/>
    <col min="3080" max="3080" width="33.140625" style="1331" customWidth="1"/>
    <col min="3081" max="3081" width="22.7109375" style="1331" customWidth="1"/>
    <col min="3082" max="3082" width="10.7109375" style="1331" customWidth="1"/>
    <col min="3083" max="3083" width="27.7109375" style="1331" customWidth="1"/>
    <col min="3084" max="3084" width="21.42578125" style="1331" customWidth="1"/>
    <col min="3085" max="3085" width="22.140625" style="1331" customWidth="1"/>
    <col min="3086" max="3086" width="12.7109375" style="1331" customWidth="1"/>
    <col min="3087" max="3087" width="16.42578125" style="1331" customWidth="1"/>
    <col min="3088" max="3088" width="29.7109375" style="1331" customWidth="1"/>
    <col min="3089" max="3089" width="29.140625" style="1331" customWidth="1"/>
    <col min="3090" max="3090" width="33.5703125" style="1331" customWidth="1"/>
    <col min="3091" max="3091" width="25" style="1331" customWidth="1"/>
    <col min="3092" max="3092" width="11.7109375" style="1331" customWidth="1"/>
    <col min="3093" max="3093" width="17.28515625" style="1331" customWidth="1"/>
    <col min="3094" max="3109" width="7.28515625" style="1331" customWidth="1"/>
    <col min="3110" max="3111" width="13.7109375" style="1331" customWidth="1"/>
    <col min="3112" max="3112" width="20.85546875" style="1331" customWidth="1"/>
    <col min="3113" max="3328" width="11.42578125" style="1331"/>
    <col min="3329" max="3329" width="13.140625" style="1331" customWidth="1"/>
    <col min="3330" max="3330" width="35.28515625" style="1331" customWidth="1"/>
    <col min="3331" max="3331" width="12.85546875" style="1331" customWidth="1"/>
    <col min="3332" max="3332" width="19.5703125" style="1331" customWidth="1"/>
    <col min="3333" max="3333" width="12.28515625" style="1331" customWidth="1"/>
    <col min="3334" max="3334" width="21.28515625" style="1331" customWidth="1"/>
    <col min="3335" max="3335" width="11.5703125" style="1331" customWidth="1"/>
    <col min="3336" max="3336" width="33.140625" style="1331" customWidth="1"/>
    <col min="3337" max="3337" width="22.7109375" style="1331" customWidth="1"/>
    <col min="3338" max="3338" width="10.7109375" style="1331" customWidth="1"/>
    <col min="3339" max="3339" width="27.7109375" style="1331" customWidth="1"/>
    <col min="3340" max="3340" width="21.42578125" style="1331" customWidth="1"/>
    <col min="3341" max="3341" width="22.140625" style="1331" customWidth="1"/>
    <col min="3342" max="3342" width="12.7109375" style="1331" customWidth="1"/>
    <col min="3343" max="3343" width="16.42578125" style="1331" customWidth="1"/>
    <col min="3344" max="3344" width="29.7109375" style="1331" customWidth="1"/>
    <col min="3345" max="3345" width="29.140625" style="1331" customWidth="1"/>
    <col min="3346" max="3346" width="33.5703125" style="1331" customWidth="1"/>
    <col min="3347" max="3347" width="25" style="1331" customWidth="1"/>
    <col min="3348" max="3348" width="11.7109375" style="1331" customWidth="1"/>
    <col min="3349" max="3349" width="17.28515625" style="1331" customWidth="1"/>
    <col min="3350" max="3365" width="7.28515625" style="1331" customWidth="1"/>
    <col min="3366" max="3367" width="13.7109375" style="1331" customWidth="1"/>
    <col min="3368" max="3368" width="20.85546875" style="1331" customWidth="1"/>
    <col min="3369" max="3584" width="11.42578125" style="1331"/>
    <col min="3585" max="3585" width="13.140625" style="1331" customWidth="1"/>
    <col min="3586" max="3586" width="35.28515625" style="1331" customWidth="1"/>
    <col min="3587" max="3587" width="12.85546875" style="1331" customWidth="1"/>
    <col min="3588" max="3588" width="19.5703125" style="1331" customWidth="1"/>
    <col min="3589" max="3589" width="12.28515625" style="1331" customWidth="1"/>
    <col min="3590" max="3590" width="21.28515625" style="1331" customWidth="1"/>
    <col min="3591" max="3591" width="11.5703125" style="1331" customWidth="1"/>
    <col min="3592" max="3592" width="33.140625" style="1331" customWidth="1"/>
    <col min="3593" max="3593" width="22.7109375" style="1331" customWidth="1"/>
    <col min="3594" max="3594" width="10.7109375" style="1331" customWidth="1"/>
    <col min="3595" max="3595" width="27.7109375" style="1331" customWidth="1"/>
    <col min="3596" max="3596" width="21.42578125" style="1331" customWidth="1"/>
    <col min="3597" max="3597" width="22.140625" style="1331" customWidth="1"/>
    <col min="3598" max="3598" width="12.7109375" style="1331" customWidth="1"/>
    <col min="3599" max="3599" width="16.42578125" style="1331" customWidth="1"/>
    <col min="3600" max="3600" width="29.7109375" style="1331" customWidth="1"/>
    <col min="3601" max="3601" width="29.140625" style="1331" customWidth="1"/>
    <col min="3602" max="3602" width="33.5703125" style="1331" customWidth="1"/>
    <col min="3603" max="3603" width="25" style="1331" customWidth="1"/>
    <col min="3604" max="3604" width="11.7109375" style="1331" customWidth="1"/>
    <col min="3605" max="3605" width="17.28515625" style="1331" customWidth="1"/>
    <col min="3606" max="3621" width="7.28515625" style="1331" customWidth="1"/>
    <col min="3622" max="3623" width="13.7109375" style="1331" customWidth="1"/>
    <col min="3624" max="3624" width="20.85546875" style="1331" customWidth="1"/>
    <col min="3625" max="3840" width="11.42578125" style="1331"/>
    <col min="3841" max="3841" width="13.140625" style="1331" customWidth="1"/>
    <col min="3842" max="3842" width="35.28515625" style="1331" customWidth="1"/>
    <col min="3843" max="3843" width="12.85546875" style="1331" customWidth="1"/>
    <col min="3844" max="3844" width="19.5703125" style="1331" customWidth="1"/>
    <col min="3845" max="3845" width="12.28515625" style="1331" customWidth="1"/>
    <col min="3846" max="3846" width="21.28515625" style="1331" customWidth="1"/>
    <col min="3847" max="3847" width="11.5703125" style="1331" customWidth="1"/>
    <col min="3848" max="3848" width="33.140625" style="1331" customWidth="1"/>
    <col min="3849" max="3849" width="22.7109375" style="1331" customWidth="1"/>
    <col min="3850" max="3850" width="10.7109375" style="1331" customWidth="1"/>
    <col min="3851" max="3851" width="27.7109375" style="1331" customWidth="1"/>
    <col min="3852" max="3852" width="21.42578125" style="1331" customWidth="1"/>
    <col min="3853" max="3853" width="22.140625" style="1331" customWidth="1"/>
    <col min="3854" max="3854" width="12.7109375" style="1331" customWidth="1"/>
    <col min="3855" max="3855" width="16.42578125" style="1331" customWidth="1"/>
    <col min="3856" max="3856" width="29.7109375" style="1331" customWidth="1"/>
    <col min="3857" max="3857" width="29.140625" style="1331" customWidth="1"/>
    <col min="3858" max="3858" width="33.5703125" style="1331" customWidth="1"/>
    <col min="3859" max="3859" width="25" style="1331" customWidth="1"/>
    <col min="3860" max="3860" width="11.7109375" style="1331" customWidth="1"/>
    <col min="3861" max="3861" width="17.28515625" style="1331" customWidth="1"/>
    <col min="3862" max="3877" width="7.28515625" style="1331" customWidth="1"/>
    <col min="3878" max="3879" width="13.7109375" style="1331" customWidth="1"/>
    <col min="3880" max="3880" width="20.85546875" style="1331" customWidth="1"/>
    <col min="3881" max="4096" width="11.42578125" style="1331"/>
    <col min="4097" max="4097" width="13.140625" style="1331" customWidth="1"/>
    <col min="4098" max="4098" width="35.28515625" style="1331" customWidth="1"/>
    <col min="4099" max="4099" width="12.85546875" style="1331" customWidth="1"/>
    <col min="4100" max="4100" width="19.5703125" style="1331" customWidth="1"/>
    <col min="4101" max="4101" width="12.28515625" style="1331" customWidth="1"/>
    <col min="4102" max="4102" width="21.28515625" style="1331" customWidth="1"/>
    <col min="4103" max="4103" width="11.5703125" style="1331" customWidth="1"/>
    <col min="4104" max="4104" width="33.140625" style="1331" customWidth="1"/>
    <col min="4105" max="4105" width="22.7109375" style="1331" customWidth="1"/>
    <col min="4106" max="4106" width="10.7109375" style="1331" customWidth="1"/>
    <col min="4107" max="4107" width="27.7109375" style="1331" customWidth="1"/>
    <col min="4108" max="4108" width="21.42578125" style="1331" customWidth="1"/>
    <col min="4109" max="4109" width="22.140625" style="1331" customWidth="1"/>
    <col min="4110" max="4110" width="12.7109375" style="1331" customWidth="1"/>
    <col min="4111" max="4111" width="16.42578125" style="1331" customWidth="1"/>
    <col min="4112" max="4112" width="29.7109375" style="1331" customWidth="1"/>
    <col min="4113" max="4113" width="29.140625" style="1331" customWidth="1"/>
    <col min="4114" max="4114" width="33.5703125" style="1331" customWidth="1"/>
    <col min="4115" max="4115" width="25" style="1331" customWidth="1"/>
    <col min="4116" max="4116" width="11.7109375" style="1331" customWidth="1"/>
    <col min="4117" max="4117" width="17.28515625" style="1331" customWidth="1"/>
    <col min="4118" max="4133" width="7.28515625" style="1331" customWidth="1"/>
    <col min="4134" max="4135" width="13.7109375" style="1331" customWidth="1"/>
    <col min="4136" max="4136" width="20.85546875" style="1331" customWidth="1"/>
    <col min="4137" max="4352" width="11.42578125" style="1331"/>
    <col min="4353" max="4353" width="13.140625" style="1331" customWidth="1"/>
    <col min="4354" max="4354" width="35.28515625" style="1331" customWidth="1"/>
    <col min="4355" max="4355" width="12.85546875" style="1331" customWidth="1"/>
    <col min="4356" max="4356" width="19.5703125" style="1331" customWidth="1"/>
    <col min="4357" max="4357" width="12.28515625" style="1331" customWidth="1"/>
    <col min="4358" max="4358" width="21.28515625" style="1331" customWidth="1"/>
    <col min="4359" max="4359" width="11.5703125" style="1331" customWidth="1"/>
    <col min="4360" max="4360" width="33.140625" style="1331" customWidth="1"/>
    <col min="4361" max="4361" width="22.7109375" style="1331" customWidth="1"/>
    <col min="4362" max="4362" width="10.7109375" style="1331" customWidth="1"/>
    <col min="4363" max="4363" width="27.7109375" style="1331" customWidth="1"/>
    <col min="4364" max="4364" width="21.42578125" style="1331" customWidth="1"/>
    <col min="4365" max="4365" width="22.140625" style="1331" customWidth="1"/>
    <col min="4366" max="4366" width="12.7109375" style="1331" customWidth="1"/>
    <col min="4367" max="4367" width="16.42578125" style="1331" customWidth="1"/>
    <col min="4368" max="4368" width="29.7109375" style="1331" customWidth="1"/>
    <col min="4369" max="4369" width="29.140625" style="1331" customWidth="1"/>
    <col min="4370" max="4370" width="33.5703125" style="1331" customWidth="1"/>
    <col min="4371" max="4371" width="25" style="1331" customWidth="1"/>
    <col min="4372" max="4372" width="11.7109375" style="1331" customWidth="1"/>
    <col min="4373" max="4373" width="17.28515625" style="1331" customWidth="1"/>
    <col min="4374" max="4389" width="7.28515625" style="1331" customWidth="1"/>
    <col min="4390" max="4391" width="13.7109375" style="1331" customWidth="1"/>
    <col min="4392" max="4392" width="20.85546875" style="1331" customWidth="1"/>
    <col min="4393" max="4608" width="11.42578125" style="1331"/>
    <col min="4609" max="4609" width="13.140625" style="1331" customWidth="1"/>
    <col min="4610" max="4610" width="35.28515625" style="1331" customWidth="1"/>
    <col min="4611" max="4611" width="12.85546875" style="1331" customWidth="1"/>
    <col min="4612" max="4612" width="19.5703125" style="1331" customWidth="1"/>
    <col min="4613" max="4613" width="12.28515625" style="1331" customWidth="1"/>
    <col min="4614" max="4614" width="21.28515625" style="1331" customWidth="1"/>
    <col min="4615" max="4615" width="11.5703125" style="1331" customWidth="1"/>
    <col min="4616" max="4616" width="33.140625" style="1331" customWidth="1"/>
    <col min="4617" max="4617" width="22.7109375" style="1331" customWidth="1"/>
    <col min="4618" max="4618" width="10.7109375" style="1331" customWidth="1"/>
    <col min="4619" max="4619" width="27.7109375" style="1331" customWidth="1"/>
    <col min="4620" max="4620" width="21.42578125" style="1331" customWidth="1"/>
    <col min="4621" max="4621" width="22.140625" style="1331" customWidth="1"/>
    <col min="4622" max="4622" width="12.7109375" style="1331" customWidth="1"/>
    <col min="4623" max="4623" width="16.42578125" style="1331" customWidth="1"/>
    <col min="4624" max="4624" width="29.7109375" style="1331" customWidth="1"/>
    <col min="4625" max="4625" width="29.140625" style="1331" customWidth="1"/>
    <col min="4626" max="4626" width="33.5703125" style="1331" customWidth="1"/>
    <col min="4627" max="4627" width="25" style="1331" customWidth="1"/>
    <col min="4628" max="4628" width="11.7109375" style="1331" customWidth="1"/>
    <col min="4629" max="4629" width="17.28515625" style="1331" customWidth="1"/>
    <col min="4630" max="4645" width="7.28515625" style="1331" customWidth="1"/>
    <col min="4646" max="4647" width="13.7109375" style="1331" customWidth="1"/>
    <col min="4648" max="4648" width="20.85546875" style="1331" customWidth="1"/>
    <col min="4649" max="4864" width="11.42578125" style="1331"/>
    <col min="4865" max="4865" width="13.140625" style="1331" customWidth="1"/>
    <col min="4866" max="4866" width="35.28515625" style="1331" customWidth="1"/>
    <col min="4867" max="4867" width="12.85546875" style="1331" customWidth="1"/>
    <col min="4868" max="4868" width="19.5703125" style="1331" customWidth="1"/>
    <col min="4869" max="4869" width="12.28515625" style="1331" customWidth="1"/>
    <col min="4870" max="4870" width="21.28515625" style="1331" customWidth="1"/>
    <col min="4871" max="4871" width="11.5703125" style="1331" customWidth="1"/>
    <col min="4872" max="4872" width="33.140625" style="1331" customWidth="1"/>
    <col min="4873" max="4873" width="22.7109375" style="1331" customWidth="1"/>
    <col min="4874" max="4874" width="10.7109375" style="1331" customWidth="1"/>
    <col min="4875" max="4875" width="27.7109375" style="1331" customWidth="1"/>
    <col min="4876" max="4876" width="21.42578125" style="1331" customWidth="1"/>
    <col min="4877" max="4877" width="22.140625" style="1331" customWidth="1"/>
    <col min="4878" max="4878" width="12.7109375" style="1331" customWidth="1"/>
    <col min="4879" max="4879" width="16.42578125" style="1331" customWidth="1"/>
    <col min="4880" max="4880" width="29.7109375" style="1331" customWidth="1"/>
    <col min="4881" max="4881" width="29.140625" style="1331" customWidth="1"/>
    <col min="4882" max="4882" width="33.5703125" style="1331" customWidth="1"/>
    <col min="4883" max="4883" width="25" style="1331" customWidth="1"/>
    <col min="4884" max="4884" width="11.7109375" style="1331" customWidth="1"/>
    <col min="4885" max="4885" width="17.28515625" style="1331" customWidth="1"/>
    <col min="4886" max="4901" width="7.28515625" style="1331" customWidth="1"/>
    <col min="4902" max="4903" width="13.7109375" style="1331" customWidth="1"/>
    <col min="4904" max="4904" width="20.85546875" style="1331" customWidth="1"/>
    <col min="4905" max="5120" width="11.42578125" style="1331"/>
    <col min="5121" max="5121" width="13.140625" style="1331" customWidth="1"/>
    <col min="5122" max="5122" width="35.28515625" style="1331" customWidth="1"/>
    <col min="5123" max="5123" width="12.85546875" style="1331" customWidth="1"/>
    <col min="5124" max="5124" width="19.5703125" style="1331" customWidth="1"/>
    <col min="5125" max="5125" width="12.28515625" style="1331" customWidth="1"/>
    <col min="5126" max="5126" width="21.28515625" style="1331" customWidth="1"/>
    <col min="5127" max="5127" width="11.5703125" style="1331" customWidth="1"/>
    <col min="5128" max="5128" width="33.140625" style="1331" customWidth="1"/>
    <col min="5129" max="5129" width="22.7109375" style="1331" customWidth="1"/>
    <col min="5130" max="5130" width="10.7109375" style="1331" customWidth="1"/>
    <col min="5131" max="5131" width="27.7109375" style="1331" customWidth="1"/>
    <col min="5132" max="5132" width="21.42578125" style="1331" customWidth="1"/>
    <col min="5133" max="5133" width="22.140625" style="1331" customWidth="1"/>
    <col min="5134" max="5134" width="12.7109375" style="1331" customWidth="1"/>
    <col min="5135" max="5135" width="16.42578125" style="1331" customWidth="1"/>
    <col min="5136" max="5136" width="29.7109375" style="1331" customWidth="1"/>
    <col min="5137" max="5137" width="29.140625" style="1331" customWidth="1"/>
    <col min="5138" max="5138" width="33.5703125" style="1331" customWidth="1"/>
    <col min="5139" max="5139" width="25" style="1331" customWidth="1"/>
    <col min="5140" max="5140" width="11.7109375" style="1331" customWidth="1"/>
    <col min="5141" max="5141" width="17.28515625" style="1331" customWidth="1"/>
    <col min="5142" max="5157" width="7.28515625" style="1331" customWidth="1"/>
    <col min="5158" max="5159" width="13.7109375" style="1331" customWidth="1"/>
    <col min="5160" max="5160" width="20.85546875" style="1331" customWidth="1"/>
    <col min="5161" max="5376" width="11.42578125" style="1331"/>
    <col min="5377" max="5377" width="13.140625" style="1331" customWidth="1"/>
    <col min="5378" max="5378" width="35.28515625" style="1331" customWidth="1"/>
    <col min="5379" max="5379" width="12.85546875" style="1331" customWidth="1"/>
    <col min="5380" max="5380" width="19.5703125" style="1331" customWidth="1"/>
    <col min="5381" max="5381" width="12.28515625" style="1331" customWidth="1"/>
    <col min="5382" max="5382" width="21.28515625" style="1331" customWidth="1"/>
    <col min="5383" max="5383" width="11.5703125" style="1331" customWidth="1"/>
    <col min="5384" max="5384" width="33.140625" style="1331" customWidth="1"/>
    <col min="5385" max="5385" width="22.7109375" style="1331" customWidth="1"/>
    <col min="5386" max="5386" width="10.7109375" style="1331" customWidth="1"/>
    <col min="5387" max="5387" width="27.7109375" style="1331" customWidth="1"/>
    <col min="5388" max="5388" width="21.42578125" style="1331" customWidth="1"/>
    <col min="5389" max="5389" width="22.140625" style="1331" customWidth="1"/>
    <col min="5390" max="5390" width="12.7109375" style="1331" customWidth="1"/>
    <col min="5391" max="5391" width="16.42578125" style="1331" customWidth="1"/>
    <col min="5392" max="5392" width="29.7109375" style="1331" customWidth="1"/>
    <col min="5393" max="5393" width="29.140625" style="1331" customWidth="1"/>
    <col min="5394" max="5394" width="33.5703125" style="1331" customWidth="1"/>
    <col min="5395" max="5395" width="25" style="1331" customWidth="1"/>
    <col min="5396" max="5396" width="11.7109375" style="1331" customWidth="1"/>
    <col min="5397" max="5397" width="17.28515625" style="1331" customWidth="1"/>
    <col min="5398" max="5413" width="7.28515625" style="1331" customWidth="1"/>
    <col min="5414" max="5415" width="13.7109375" style="1331" customWidth="1"/>
    <col min="5416" max="5416" width="20.85546875" style="1331" customWidth="1"/>
    <col min="5417" max="5632" width="11.42578125" style="1331"/>
    <col min="5633" max="5633" width="13.140625" style="1331" customWidth="1"/>
    <col min="5634" max="5634" width="35.28515625" style="1331" customWidth="1"/>
    <col min="5635" max="5635" width="12.85546875" style="1331" customWidth="1"/>
    <col min="5636" max="5636" width="19.5703125" style="1331" customWidth="1"/>
    <col min="5637" max="5637" width="12.28515625" style="1331" customWidth="1"/>
    <col min="5638" max="5638" width="21.28515625" style="1331" customWidth="1"/>
    <col min="5639" max="5639" width="11.5703125" style="1331" customWidth="1"/>
    <col min="5640" max="5640" width="33.140625" style="1331" customWidth="1"/>
    <col min="5641" max="5641" width="22.7109375" style="1331" customWidth="1"/>
    <col min="5642" max="5642" width="10.7109375" style="1331" customWidth="1"/>
    <col min="5643" max="5643" width="27.7109375" style="1331" customWidth="1"/>
    <col min="5644" max="5644" width="21.42578125" style="1331" customWidth="1"/>
    <col min="5645" max="5645" width="22.140625" style="1331" customWidth="1"/>
    <col min="5646" max="5646" width="12.7109375" style="1331" customWidth="1"/>
    <col min="5647" max="5647" width="16.42578125" style="1331" customWidth="1"/>
    <col min="5648" max="5648" width="29.7109375" style="1331" customWidth="1"/>
    <col min="5649" max="5649" width="29.140625" style="1331" customWidth="1"/>
    <col min="5650" max="5650" width="33.5703125" style="1331" customWidth="1"/>
    <col min="5651" max="5651" width="25" style="1331" customWidth="1"/>
    <col min="5652" max="5652" width="11.7109375" style="1331" customWidth="1"/>
    <col min="5653" max="5653" width="17.28515625" style="1331" customWidth="1"/>
    <col min="5654" max="5669" width="7.28515625" style="1331" customWidth="1"/>
    <col min="5670" max="5671" width="13.7109375" style="1331" customWidth="1"/>
    <col min="5672" max="5672" width="20.85546875" style="1331" customWidth="1"/>
    <col min="5673" max="5888" width="11.42578125" style="1331"/>
    <col min="5889" max="5889" width="13.140625" style="1331" customWidth="1"/>
    <col min="5890" max="5890" width="35.28515625" style="1331" customWidth="1"/>
    <col min="5891" max="5891" width="12.85546875" style="1331" customWidth="1"/>
    <col min="5892" max="5892" width="19.5703125" style="1331" customWidth="1"/>
    <col min="5893" max="5893" width="12.28515625" style="1331" customWidth="1"/>
    <col min="5894" max="5894" width="21.28515625" style="1331" customWidth="1"/>
    <col min="5895" max="5895" width="11.5703125" style="1331" customWidth="1"/>
    <col min="5896" max="5896" width="33.140625" style="1331" customWidth="1"/>
    <col min="5897" max="5897" width="22.7109375" style="1331" customWidth="1"/>
    <col min="5898" max="5898" width="10.7109375" style="1331" customWidth="1"/>
    <col min="5899" max="5899" width="27.7109375" style="1331" customWidth="1"/>
    <col min="5900" max="5900" width="21.42578125" style="1331" customWidth="1"/>
    <col min="5901" max="5901" width="22.140625" style="1331" customWidth="1"/>
    <col min="5902" max="5902" width="12.7109375" style="1331" customWidth="1"/>
    <col min="5903" max="5903" width="16.42578125" style="1331" customWidth="1"/>
    <col min="5904" max="5904" width="29.7109375" style="1331" customWidth="1"/>
    <col min="5905" max="5905" width="29.140625" style="1331" customWidth="1"/>
    <col min="5906" max="5906" width="33.5703125" style="1331" customWidth="1"/>
    <col min="5907" max="5907" width="25" style="1331" customWidth="1"/>
    <col min="5908" max="5908" width="11.7109375" style="1331" customWidth="1"/>
    <col min="5909" max="5909" width="17.28515625" style="1331" customWidth="1"/>
    <col min="5910" max="5925" width="7.28515625" style="1331" customWidth="1"/>
    <col min="5926" max="5927" width="13.7109375" style="1331" customWidth="1"/>
    <col min="5928" max="5928" width="20.85546875" style="1331" customWidth="1"/>
    <col min="5929" max="6144" width="11.42578125" style="1331"/>
    <col min="6145" max="6145" width="13.140625" style="1331" customWidth="1"/>
    <col min="6146" max="6146" width="35.28515625" style="1331" customWidth="1"/>
    <col min="6147" max="6147" width="12.85546875" style="1331" customWidth="1"/>
    <col min="6148" max="6148" width="19.5703125" style="1331" customWidth="1"/>
    <col min="6149" max="6149" width="12.28515625" style="1331" customWidth="1"/>
    <col min="6150" max="6150" width="21.28515625" style="1331" customWidth="1"/>
    <col min="6151" max="6151" width="11.5703125" style="1331" customWidth="1"/>
    <col min="6152" max="6152" width="33.140625" style="1331" customWidth="1"/>
    <col min="6153" max="6153" width="22.7109375" style="1331" customWidth="1"/>
    <col min="6154" max="6154" width="10.7109375" style="1331" customWidth="1"/>
    <col min="6155" max="6155" width="27.7109375" style="1331" customWidth="1"/>
    <col min="6156" max="6156" width="21.42578125" style="1331" customWidth="1"/>
    <col min="6157" max="6157" width="22.140625" style="1331" customWidth="1"/>
    <col min="6158" max="6158" width="12.7109375" style="1331" customWidth="1"/>
    <col min="6159" max="6159" width="16.42578125" style="1331" customWidth="1"/>
    <col min="6160" max="6160" width="29.7109375" style="1331" customWidth="1"/>
    <col min="6161" max="6161" width="29.140625" style="1331" customWidth="1"/>
    <col min="6162" max="6162" width="33.5703125" style="1331" customWidth="1"/>
    <col min="6163" max="6163" width="25" style="1331" customWidth="1"/>
    <col min="6164" max="6164" width="11.7109375" style="1331" customWidth="1"/>
    <col min="6165" max="6165" width="17.28515625" style="1331" customWidth="1"/>
    <col min="6166" max="6181" width="7.28515625" style="1331" customWidth="1"/>
    <col min="6182" max="6183" width="13.7109375" style="1331" customWidth="1"/>
    <col min="6184" max="6184" width="20.85546875" style="1331" customWidth="1"/>
    <col min="6185" max="6400" width="11.42578125" style="1331"/>
    <col min="6401" max="6401" width="13.140625" style="1331" customWidth="1"/>
    <col min="6402" max="6402" width="35.28515625" style="1331" customWidth="1"/>
    <col min="6403" max="6403" width="12.85546875" style="1331" customWidth="1"/>
    <col min="6404" max="6404" width="19.5703125" style="1331" customWidth="1"/>
    <col min="6405" max="6405" width="12.28515625" style="1331" customWidth="1"/>
    <col min="6406" max="6406" width="21.28515625" style="1331" customWidth="1"/>
    <col min="6407" max="6407" width="11.5703125" style="1331" customWidth="1"/>
    <col min="6408" max="6408" width="33.140625" style="1331" customWidth="1"/>
    <col min="6409" max="6409" width="22.7109375" style="1331" customWidth="1"/>
    <col min="6410" max="6410" width="10.7109375" style="1331" customWidth="1"/>
    <col min="6411" max="6411" width="27.7109375" style="1331" customWidth="1"/>
    <col min="6412" max="6412" width="21.42578125" style="1331" customWidth="1"/>
    <col min="6413" max="6413" width="22.140625" style="1331" customWidth="1"/>
    <col min="6414" max="6414" width="12.7109375" style="1331" customWidth="1"/>
    <col min="6415" max="6415" width="16.42578125" style="1331" customWidth="1"/>
    <col min="6416" max="6416" width="29.7109375" style="1331" customWidth="1"/>
    <col min="6417" max="6417" width="29.140625" style="1331" customWidth="1"/>
    <col min="6418" max="6418" width="33.5703125" style="1331" customWidth="1"/>
    <col min="6419" max="6419" width="25" style="1331" customWidth="1"/>
    <col min="6420" max="6420" width="11.7109375" style="1331" customWidth="1"/>
    <col min="6421" max="6421" width="17.28515625" style="1331" customWidth="1"/>
    <col min="6422" max="6437" width="7.28515625" style="1331" customWidth="1"/>
    <col min="6438" max="6439" width="13.7109375" style="1331" customWidth="1"/>
    <col min="6440" max="6440" width="20.85546875" style="1331" customWidth="1"/>
    <col min="6441" max="6656" width="11.42578125" style="1331"/>
    <col min="6657" max="6657" width="13.140625" style="1331" customWidth="1"/>
    <col min="6658" max="6658" width="35.28515625" style="1331" customWidth="1"/>
    <col min="6659" max="6659" width="12.85546875" style="1331" customWidth="1"/>
    <col min="6660" max="6660" width="19.5703125" style="1331" customWidth="1"/>
    <col min="6661" max="6661" width="12.28515625" style="1331" customWidth="1"/>
    <col min="6662" max="6662" width="21.28515625" style="1331" customWidth="1"/>
    <col min="6663" max="6663" width="11.5703125" style="1331" customWidth="1"/>
    <col min="6664" max="6664" width="33.140625" style="1331" customWidth="1"/>
    <col min="6665" max="6665" width="22.7109375" style="1331" customWidth="1"/>
    <col min="6666" max="6666" width="10.7109375" style="1331" customWidth="1"/>
    <col min="6667" max="6667" width="27.7109375" style="1331" customWidth="1"/>
    <col min="6668" max="6668" width="21.42578125" style="1331" customWidth="1"/>
    <col min="6669" max="6669" width="22.140625" style="1331" customWidth="1"/>
    <col min="6670" max="6670" width="12.7109375" style="1331" customWidth="1"/>
    <col min="6671" max="6671" width="16.42578125" style="1331" customWidth="1"/>
    <col min="6672" max="6672" width="29.7109375" style="1331" customWidth="1"/>
    <col min="6673" max="6673" width="29.140625" style="1331" customWidth="1"/>
    <col min="6674" max="6674" width="33.5703125" style="1331" customWidth="1"/>
    <col min="6675" max="6675" width="25" style="1331" customWidth="1"/>
    <col min="6676" max="6676" width="11.7109375" style="1331" customWidth="1"/>
    <col min="6677" max="6677" width="17.28515625" style="1331" customWidth="1"/>
    <col min="6678" max="6693" width="7.28515625" style="1331" customWidth="1"/>
    <col min="6694" max="6695" width="13.7109375" style="1331" customWidth="1"/>
    <col min="6696" max="6696" width="20.85546875" style="1331" customWidth="1"/>
    <col min="6697" max="6912" width="11.42578125" style="1331"/>
    <col min="6913" max="6913" width="13.140625" style="1331" customWidth="1"/>
    <col min="6914" max="6914" width="35.28515625" style="1331" customWidth="1"/>
    <col min="6915" max="6915" width="12.85546875" style="1331" customWidth="1"/>
    <col min="6916" max="6916" width="19.5703125" style="1331" customWidth="1"/>
    <col min="6917" max="6917" width="12.28515625" style="1331" customWidth="1"/>
    <col min="6918" max="6918" width="21.28515625" style="1331" customWidth="1"/>
    <col min="6919" max="6919" width="11.5703125" style="1331" customWidth="1"/>
    <col min="6920" max="6920" width="33.140625" style="1331" customWidth="1"/>
    <col min="6921" max="6921" width="22.7109375" style="1331" customWidth="1"/>
    <col min="6922" max="6922" width="10.7109375" style="1331" customWidth="1"/>
    <col min="6923" max="6923" width="27.7109375" style="1331" customWidth="1"/>
    <col min="6924" max="6924" width="21.42578125" style="1331" customWidth="1"/>
    <col min="6925" max="6925" width="22.140625" style="1331" customWidth="1"/>
    <col min="6926" max="6926" width="12.7109375" style="1331" customWidth="1"/>
    <col min="6927" max="6927" width="16.42578125" style="1331" customWidth="1"/>
    <col min="6928" max="6928" width="29.7109375" style="1331" customWidth="1"/>
    <col min="6929" max="6929" width="29.140625" style="1331" customWidth="1"/>
    <col min="6930" max="6930" width="33.5703125" style="1331" customWidth="1"/>
    <col min="6931" max="6931" width="25" style="1331" customWidth="1"/>
    <col min="6932" max="6932" width="11.7109375" style="1331" customWidth="1"/>
    <col min="6933" max="6933" width="17.28515625" style="1331" customWidth="1"/>
    <col min="6934" max="6949" width="7.28515625" style="1331" customWidth="1"/>
    <col min="6950" max="6951" width="13.7109375" style="1331" customWidth="1"/>
    <col min="6952" max="6952" width="20.85546875" style="1331" customWidth="1"/>
    <col min="6953" max="7168" width="11.42578125" style="1331"/>
    <col min="7169" max="7169" width="13.140625" style="1331" customWidth="1"/>
    <col min="7170" max="7170" width="35.28515625" style="1331" customWidth="1"/>
    <col min="7171" max="7171" width="12.85546875" style="1331" customWidth="1"/>
    <col min="7172" max="7172" width="19.5703125" style="1331" customWidth="1"/>
    <col min="7173" max="7173" width="12.28515625" style="1331" customWidth="1"/>
    <col min="7174" max="7174" width="21.28515625" style="1331" customWidth="1"/>
    <col min="7175" max="7175" width="11.5703125" style="1331" customWidth="1"/>
    <col min="7176" max="7176" width="33.140625" style="1331" customWidth="1"/>
    <col min="7177" max="7177" width="22.7109375" style="1331" customWidth="1"/>
    <col min="7178" max="7178" width="10.7109375" style="1331" customWidth="1"/>
    <col min="7179" max="7179" width="27.7109375" style="1331" customWidth="1"/>
    <col min="7180" max="7180" width="21.42578125" style="1331" customWidth="1"/>
    <col min="7181" max="7181" width="22.140625" style="1331" customWidth="1"/>
    <col min="7182" max="7182" width="12.7109375" style="1331" customWidth="1"/>
    <col min="7183" max="7183" width="16.42578125" style="1331" customWidth="1"/>
    <col min="7184" max="7184" width="29.7109375" style="1331" customWidth="1"/>
    <col min="7185" max="7185" width="29.140625" style="1331" customWidth="1"/>
    <col min="7186" max="7186" width="33.5703125" style="1331" customWidth="1"/>
    <col min="7187" max="7187" width="25" style="1331" customWidth="1"/>
    <col min="7188" max="7188" width="11.7109375" style="1331" customWidth="1"/>
    <col min="7189" max="7189" width="17.28515625" style="1331" customWidth="1"/>
    <col min="7190" max="7205" width="7.28515625" style="1331" customWidth="1"/>
    <col min="7206" max="7207" width="13.7109375" style="1331" customWidth="1"/>
    <col min="7208" max="7208" width="20.85546875" style="1331" customWidth="1"/>
    <col min="7209" max="7424" width="11.42578125" style="1331"/>
    <col min="7425" max="7425" width="13.140625" style="1331" customWidth="1"/>
    <col min="7426" max="7426" width="35.28515625" style="1331" customWidth="1"/>
    <col min="7427" max="7427" width="12.85546875" style="1331" customWidth="1"/>
    <col min="7428" max="7428" width="19.5703125" style="1331" customWidth="1"/>
    <col min="7429" max="7429" width="12.28515625" style="1331" customWidth="1"/>
    <col min="7430" max="7430" width="21.28515625" style="1331" customWidth="1"/>
    <col min="7431" max="7431" width="11.5703125" style="1331" customWidth="1"/>
    <col min="7432" max="7432" width="33.140625" style="1331" customWidth="1"/>
    <col min="7433" max="7433" width="22.7109375" style="1331" customWidth="1"/>
    <col min="7434" max="7434" width="10.7109375" style="1331" customWidth="1"/>
    <col min="7435" max="7435" width="27.7109375" style="1331" customWidth="1"/>
    <col min="7436" max="7436" width="21.42578125" style="1331" customWidth="1"/>
    <col min="7437" max="7437" width="22.140625" style="1331" customWidth="1"/>
    <col min="7438" max="7438" width="12.7109375" style="1331" customWidth="1"/>
    <col min="7439" max="7439" width="16.42578125" style="1331" customWidth="1"/>
    <col min="7440" max="7440" width="29.7109375" style="1331" customWidth="1"/>
    <col min="7441" max="7441" width="29.140625" style="1331" customWidth="1"/>
    <col min="7442" max="7442" width="33.5703125" style="1331" customWidth="1"/>
    <col min="7443" max="7443" width="25" style="1331" customWidth="1"/>
    <col min="7444" max="7444" width="11.7109375" style="1331" customWidth="1"/>
    <col min="7445" max="7445" width="17.28515625" style="1331" customWidth="1"/>
    <col min="7446" max="7461" width="7.28515625" style="1331" customWidth="1"/>
    <col min="7462" max="7463" width="13.7109375" style="1331" customWidth="1"/>
    <col min="7464" max="7464" width="20.85546875" style="1331" customWidth="1"/>
    <col min="7465" max="7680" width="11.42578125" style="1331"/>
    <col min="7681" max="7681" width="13.140625" style="1331" customWidth="1"/>
    <col min="7682" max="7682" width="35.28515625" style="1331" customWidth="1"/>
    <col min="7683" max="7683" width="12.85546875" style="1331" customWidth="1"/>
    <col min="7684" max="7684" width="19.5703125" style="1331" customWidth="1"/>
    <col min="7685" max="7685" width="12.28515625" style="1331" customWidth="1"/>
    <col min="7686" max="7686" width="21.28515625" style="1331" customWidth="1"/>
    <col min="7687" max="7687" width="11.5703125" style="1331" customWidth="1"/>
    <col min="7688" max="7688" width="33.140625" style="1331" customWidth="1"/>
    <col min="7689" max="7689" width="22.7109375" style="1331" customWidth="1"/>
    <col min="7690" max="7690" width="10.7109375" style="1331" customWidth="1"/>
    <col min="7691" max="7691" width="27.7109375" style="1331" customWidth="1"/>
    <col min="7692" max="7692" width="21.42578125" style="1331" customWidth="1"/>
    <col min="7693" max="7693" width="22.140625" style="1331" customWidth="1"/>
    <col min="7694" max="7694" width="12.7109375" style="1331" customWidth="1"/>
    <col min="7695" max="7695" width="16.42578125" style="1331" customWidth="1"/>
    <col min="7696" max="7696" width="29.7109375" style="1331" customWidth="1"/>
    <col min="7697" max="7697" width="29.140625" style="1331" customWidth="1"/>
    <col min="7698" max="7698" width="33.5703125" style="1331" customWidth="1"/>
    <col min="7699" max="7699" width="25" style="1331" customWidth="1"/>
    <col min="7700" max="7700" width="11.7109375" style="1331" customWidth="1"/>
    <col min="7701" max="7701" width="17.28515625" style="1331" customWidth="1"/>
    <col min="7702" max="7717" width="7.28515625" style="1331" customWidth="1"/>
    <col min="7718" max="7719" width="13.7109375" style="1331" customWidth="1"/>
    <col min="7720" max="7720" width="20.85546875" style="1331" customWidth="1"/>
    <col min="7721" max="7936" width="11.42578125" style="1331"/>
    <col min="7937" max="7937" width="13.140625" style="1331" customWidth="1"/>
    <col min="7938" max="7938" width="35.28515625" style="1331" customWidth="1"/>
    <col min="7939" max="7939" width="12.85546875" style="1331" customWidth="1"/>
    <col min="7940" max="7940" width="19.5703125" style="1331" customWidth="1"/>
    <col min="7941" max="7941" width="12.28515625" style="1331" customWidth="1"/>
    <col min="7942" max="7942" width="21.28515625" style="1331" customWidth="1"/>
    <col min="7943" max="7943" width="11.5703125" style="1331" customWidth="1"/>
    <col min="7944" max="7944" width="33.140625" style="1331" customWidth="1"/>
    <col min="7945" max="7945" width="22.7109375" style="1331" customWidth="1"/>
    <col min="7946" max="7946" width="10.7109375" style="1331" customWidth="1"/>
    <col min="7947" max="7947" width="27.7109375" style="1331" customWidth="1"/>
    <col min="7948" max="7948" width="21.42578125" style="1331" customWidth="1"/>
    <col min="7949" max="7949" width="22.140625" style="1331" customWidth="1"/>
    <col min="7950" max="7950" width="12.7109375" style="1331" customWidth="1"/>
    <col min="7951" max="7951" width="16.42578125" style="1331" customWidth="1"/>
    <col min="7952" max="7952" width="29.7109375" style="1331" customWidth="1"/>
    <col min="7953" max="7953" width="29.140625" style="1331" customWidth="1"/>
    <col min="7954" max="7954" width="33.5703125" style="1331" customWidth="1"/>
    <col min="7955" max="7955" width="25" style="1331" customWidth="1"/>
    <col min="7956" max="7956" width="11.7109375" style="1331" customWidth="1"/>
    <col min="7957" max="7957" width="17.28515625" style="1331" customWidth="1"/>
    <col min="7958" max="7973" width="7.28515625" style="1331" customWidth="1"/>
    <col min="7974" max="7975" width="13.7109375" style="1331" customWidth="1"/>
    <col min="7976" max="7976" width="20.85546875" style="1331" customWidth="1"/>
    <col min="7977" max="8192" width="11.42578125" style="1331"/>
    <col min="8193" max="8193" width="13.140625" style="1331" customWidth="1"/>
    <col min="8194" max="8194" width="35.28515625" style="1331" customWidth="1"/>
    <col min="8195" max="8195" width="12.85546875" style="1331" customWidth="1"/>
    <col min="8196" max="8196" width="19.5703125" style="1331" customWidth="1"/>
    <col min="8197" max="8197" width="12.28515625" style="1331" customWidth="1"/>
    <col min="8198" max="8198" width="21.28515625" style="1331" customWidth="1"/>
    <col min="8199" max="8199" width="11.5703125" style="1331" customWidth="1"/>
    <col min="8200" max="8200" width="33.140625" style="1331" customWidth="1"/>
    <col min="8201" max="8201" width="22.7109375" style="1331" customWidth="1"/>
    <col min="8202" max="8202" width="10.7109375" style="1331" customWidth="1"/>
    <col min="8203" max="8203" width="27.7109375" style="1331" customWidth="1"/>
    <col min="8204" max="8204" width="21.42578125" style="1331" customWidth="1"/>
    <col min="8205" max="8205" width="22.140625" style="1331" customWidth="1"/>
    <col min="8206" max="8206" width="12.7109375" style="1331" customWidth="1"/>
    <col min="8207" max="8207" width="16.42578125" style="1331" customWidth="1"/>
    <col min="8208" max="8208" width="29.7109375" style="1331" customWidth="1"/>
    <col min="8209" max="8209" width="29.140625" style="1331" customWidth="1"/>
    <col min="8210" max="8210" width="33.5703125" style="1331" customWidth="1"/>
    <col min="8211" max="8211" width="25" style="1331" customWidth="1"/>
    <col min="8212" max="8212" width="11.7109375" style="1331" customWidth="1"/>
    <col min="8213" max="8213" width="17.28515625" style="1331" customWidth="1"/>
    <col min="8214" max="8229" width="7.28515625" style="1331" customWidth="1"/>
    <col min="8230" max="8231" width="13.7109375" style="1331" customWidth="1"/>
    <col min="8232" max="8232" width="20.85546875" style="1331" customWidth="1"/>
    <col min="8233" max="8448" width="11.42578125" style="1331"/>
    <col min="8449" max="8449" width="13.140625" style="1331" customWidth="1"/>
    <col min="8450" max="8450" width="35.28515625" style="1331" customWidth="1"/>
    <col min="8451" max="8451" width="12.85546875" style="1331" customWidth="1"/>
    <col min="8452" max="8452" width="19.5703125" style="1331" customWidth="1"/>
    <col min="8453" max="8453" width="12.28515625" style="1331" customWidth="1"/>
    <col min="8454" max="8454" width="21.28515625" style="1331" customWidth="1"/>
    <col min="8455" max="8455" width="11.5703125" style="1331" customWidth="1"/>
    <col min="8456" max="8456" width="33.140625" style="1331" customWidth="1"/>
    <col min="8457" max="8457" width="22.7109375" style="1331" customWidth="1"/>
    <col min="8458" max="8458" width="10.7109375" style="1331" customWidth="1"/>
    <col min="8459" max="8459" width="27.7109375" style="1331" customWidth="1"/>
    <col min="8460" max="8460" width="21.42578125" style="1331" customWidth="1"/>
    <col min="8461" max="8461" width="22.140625" style="1331" customWidth="1"/>
    <col min="8462" max="8462" width="12.7109375" style="1331" customWidth="1"/>
    <col min="8463" max="8463" width="16.42578125" style="1331" customWidth="1"/>
    <col min="8464" max="8464" width="29.7109375" style="1331" customWidth="1"/>
    <col min="8465" max="8465" width="29.140625" style="1331" customWidth="1"/>
    <col min="8466" max="8466" width="33.5703125" style="1331" customWidth="1"/>
    <col min="8467" max="8467" width="25" style="1331" customWidth="1"/>
    <col min="8468" max="8468" width="11.7109375" style="1331" customWidth="1"/>
    <col min="8469" max="8469" width="17.28515625" style="1331" customWidth="1"/>
    <col min="8470" max="8485" width="7.28515625" style="1331" customWidth="1"/>
    <col min="8486" max="8487" width="13.7109375" style="1331" customWidth="1"/>
    <col min="8488" max="8488" width="20.85546875" style="1331" customWidth="1"/>
    <col min="8489" max="8704" width="11.42578125" style="1331"/>
    <col min="8705" max="8705" width="13.140625" style="1331" customWidth="1"/>
    <col min="8706" max="8706" width="35.28515625" style="1331" customWidth="1"/>
    <col min="8707" max="8707" width="12.85546875" style="1331" customWidth="1"/>
    <col min="8708" max="8708" width="19.5703125" style="1331" customWidth="1"/>
    <col min="8709" max="8709" width="12.28515625" style="1331" customWidth="1"/>
    <col min="8710" max="8710" width="21.28515625" style="1331" customWidth="1"/>
    <col min="8711" max="8711" width="11.5703125" style="1331" customWidth="1"/>
    <col min="8712" max="8712" width="33.140625" style="1331" customWidth="1"/>
    <col min="8713" max="8713" width="22.7109375" style="1331" customWidth="1"/>
    <col min="8714" max="8714" width="10.7109375" style="1331" customWidth="1"/>
    <col min="8715" max="8715" width="27.7109375" style="1331" customWidth="1"/>
    <col min="8716" max="8716" width="21.42578125" style="1331" customWidth="1"/>
    <col min="8717" max="8717" width="22.140625" style="1331" customWidth="1"/>
    <col min="8718" max="8718" width="12.7109375" style="1331" customWidth="1"/>
    <col min="8719" max="8719" width="16.42578125" style="1331" customWidth="1"/>
    <col min="8720" max="8720" width="29.7109375" style="1331" customWidth="1"/>
    <col min="8721" max="8721" width="29.140625" style="1331" customWidth="1"/>
    <col min="8722" max="8722" width="33.5703125" style="1331" customWidth="1"/>
    <col min="8723" max="8723" width="25" style="1331" customWidth="1"/>
    <col min="8724" max="8724" width="11.7109375" style="1331" customWidth="1"/>
    <col min="8725" max="8725" width="17.28515625" style="1331" customWidth="1"/>
    <col min="8726" max="8741" width="7.28515625" style="1331" customWidth="1"/>
    <col min="8742" max="8743" width="13.7109375" style="1331" customWidth="1"/>
    <col min="8744" max="8744" width="20.85546875" style="1331" customWidth="1"/>
    <col min="8745" max="8960" width="11.42578125" style="1331"/>
    <col min="8961" max="8961" width="13.140625" style="1331" customWidth="1"/>
    <col min="8962" max="8962" width="35.28515625" style="1331" customWidth="1"/>
    <col min="8963" max="8963" width="12.85546875" style="1331" customWidth="1"/>
    <col min="8964" max="8964" width="19.5703125" style="1331" customWidth="1"/>
    <col min="8965" max="8965" width="12.28515625" style="1331" customWidth="1"/>
    <col min="8966" max="8966" width="21.28515625" style="1331" customWidth="1"/>
    <col min="8967" max="8967" width="11.5703125" style="1331" customWidth="1"/>
    <col min="8968" max="8968" width="33.140625" style="1331" customWidth="1"/>
    <col min="8969" max="8969" width="22.7109375" style="1331" customWidth="1"/>
    <col min="8970" max="8970" width="10.7109375" style="1331" customWidth="1"/>
    <col min="8971" max="8971" width="27.7109375" style="1331" customWidth="1"/>
    <col min="8972" max="8972" width="21.42578125" style="1331" customWidth="1"/>
    <col min="8973" max="8973" width="22.140625" style="1331" customWidth="1"/>
    <col min="8974" max="8974" width="12.7109375" style="1331" customWidth="1"/>
    <col min="8975" max="8975" width="16.42578125" style="1331" customWidth="1"/>
    <col min="8976" max="8976" width="29.7109375" style="1331" customWidth="1"/>
    <col min="8977" max="8977" width="29.140625" style="1331" customWidth="1"/>
    <col min="8978" max="8978" width="33.5703125" style="1331" customWidth="1"/>
    <col min="8979" max="8979" width="25" style="1331" customWidth="1"/>
    <col min="8980" max="8980" width="11.7109375" style="1331" customWidth="1"/>
    <col min="8981" max="8981" width="17.28515625" style="1331" customWidth="1"/>
    <col min="8982" max="8997" width="7.28515625" style="1331" customWidth="1"/>
    <col min="8998" max="8999" width="13.7109375" style="1331" customWidth="1"/>
    <col min="9000" max="9000" width="20.85546875" style="1331" customWidth="1"/>
    <col min="9001" max="9216" width="11.42578125" style="1331"/>
    <col min="9217" max="9217" width="13.140625" style="1331" customWidth="1"/>
    <col min="9218" max="9218" width="35.28515625" style="1331" customWidth="1"/>
    <col min="9219" max="9219" width="12.85546875" style="1331" customWidth="1"/>
    <col min="9220" max="9220" width="19.5703125" style="1331" customWidth="1"/>
    <col min="9221" max="9221" width="12.28515625" style="1331" customWidth="1"/>
    <col min="9222" max="9222" width="21.28515625" style="1331" customWidth="1"/>
    <col min="9223" max="9223" width="11.5703125" style="1331" customWidth="1"/>
    <col min="9224" max="9224" width="33.140625" style="1331" customWidth="1"/>
    <col min="9225" max="9225" width="22.7109375" style="1331" customWidth="1"/>
    <col min="9226" max="9226" width="10.7109375" style="1331" customWidth="1"/>
    <col min="9227" max="9227" width="27.7109375" style="1331" customWidth="1"/>
    <col min="9228" max="9228" width="21.42578125" style="1331" customWidth="1"/>
    <col min="9229" max="9229" width="22.140625" style="1331" customWidth="1"/>
    <col min="9230" max="9230" width="12.7109375" style="1331" customWidth="1"/>
    <col min="9231" max="9231" width="16.42578125" style="1331" customWidth="1"/>
    <col min="9232" max="9232" width="29.7109375" style="1331" customWidth="1"/>
    <col min="9233" max="9233" width="29.140625" style="1331" customWidth="1"/>
    <col min="9234" max="9234" width="33.5703125" style="1331" customWidth="1"/>
    <col min="9235" max="9235" width="25" style="1331" customWidth="1"/>
    <col min="9236" max="9236" width="11.7109375" style="1331" customWidth="1"/>
    <col min="9237" max="9237" width="17.28515625" style="1331" customWidth="1"/>
    <col min="9238" max="9253" width="7.28515625" style="1331" customWidth="1"/>
    <col min="9254" max="9255" width="13.7109375" style="1331" customWidth="1"/>
    <col min="9256" max="9256" width="20.85546875" style="1331" customWidth="1"/>
    <col min="9257" max="9472" width="11.42578125" style="1331"/>
    <col min="9473" max="9473" width="13.140625" style="1331" customWidth="1"/>
    <col min="9474" max="9474" width="35.28515625" style="1331" customWidth="1"/>
    <col min="9475" max="9475" width="12.85546875" style="1331" customWidth="1"/>
    <col min="9476" max="9476" width="19.5703125" style="1331" customWidth="1"/>
    <col min="9477" max="9477" width="12.28515625" style="1331" customWidth="1"/>
    <col min="9478" max="9478" width="21.28515625" style="1331" customWidth="1"/>
    <col min="9479" max="9479" width="11.5703125" style="1331" customWidth="1"/>
    <col min="9480" max="9480" width="33.140625" style="1331" customWidth="1"/>
    <col min="9481" max="9481" width="22.7109375" style="1331" customWidth="1"/>
    <col min="9482" max="9482" width="10.7109375" style="1331" customWidth="1"/>
    <col min="9483" max="9483" width="27.7109375" style="1331" customWidth="1"/>
    <col min="9484" max="9484" width="21.42578125" style="1331" customWidth="1"/>
    <col min="9485" max="9485" width="22.140625" style="1331" customWidth="1"/>
    <col min="9486" max="9486" width="12.7109375" style="1331" customWidth="1"/>
    <col min="9487" max="9487" width="16.42578125" style="1331" customWidth="1"/>
    <col min="9488" max="9488" width="29.7109375" style="1331" customWidth="1"/>
    <col min="9489" max="9489" width="29.140625" style="1331" customWidth="1"/>
    <col min="9490" max="9490" width="33.5703125" style="1331" customWidth="1"/>
    <col min="9491" max="9491" width="25" style="1331" customWidth="1"/>
    <col min="9492" max="9492" width="11.7109375" style="1331" customWidth="1"/>
    <col min="9493" max="9493" width="17.28515625" style="1331" customWidth="1"/>
    <col min="9494" max="9509" width="7.28515625" style="1331" customWidth="1"/>
    <col min="9510" max="9511" width="13.7109375" style="1331" customWidth="1"/>
    <col min="9512" max="9512" width="20.85546875" style="1331" customWidth="1"/>
    <col min="9513" max="9728" width="11.42578125" style="1331"/>
    <col min="9729" max="9729" width="13.140625" style="1331" customWidth="1"/>
    <col min="9730" max="9730" width="35.28515625" style="1331" customWidth="1"/>
    <col min="9731" max="9731" width="12.85546875" style="1331" customWidth="1"/>
    <col min="9732" max="9732" width="19.5703125" style="1331" customWidth="1"/>
    <col min="9733" max="9733" width="12.28515625" style="1331" customWidth="1"/>
    <col min="9734" max="9734" width="21.28515625" style="1331" customWidth="1"/>
    <col min="9735" max="9735" width="11.5703125" style="1331" customWidth="1"/>
    <col min="9736" max="9736" width="33.140625" style="1331" customWidth="1"/>
    <col min="9737" max="9737" width="22.7109375" style="1331" customWidth="1"/>
    <col min="9738" max="9738" width="10.7109375" style="1331" customWidth="1"/>
    <col min="9739" max="9739" width="27.7109375" style="1331" customWidth="1"/>
    <col min="9740" max="9740" width="21.42578125" style="1331" customWidth="1"/>
    <col min="9741" max="9741" width="22.140625" style="1331" customWidth="1"/>
    <col min="9742" max="9742" width="12.7109375" style="1331" customWidth="1"/>
    <col min="9743" max="9743" width="16.42578125" style="1331" customWidth="1"/>
    <col min="9744" max="9744" width="29.7109375" style="1331" customWidth="1"/>
    <col min="9745" max="9745" width="29.140625" style="1331" customWidth="1"/>
    <col min="9746" max="9746" width="33.5703125" style="1331" customWidth="1"/>
    <col min="9747" max="9747" width="25" style="1331" customWidth="1"/>
    <col min="9748" max="9748" width="11.7109375" style="1331" customWidth="1"/>
    <col min="9749" max="9749" width="17.28515625" style="1331" customWidth="1"/>
    <col min="9750" max="9765" width="7.28515625" style="1331" customWidth="1"/>
    <col min="9766" max="9767" width="13.7109375" style="1331" customWidth="1"/>
    <col min="9768" max="9768" width="20.85546875" style="1331" customWidth="1"/>
    <col min="9769" max="9984" width="11.42578125" style="1331"/>
    <col min="9985" max="9985" width="13.140625" style="1331" customWidth="1"/>
    <col min="9986" max="9986" width="35.28515625" style="1331" customWidth="1"/>
    <col min="9987" max="9987" width="12.85546875" style="1331" customWidth="1"/>
    <col min="9988" max="9988" width="19.5703125" style="1331" customWidth="1"/>
    <col min="9989" max="9989" width="12.28515625" style="1331" customWidth="1"/>
    <col min="9990" max="9990" width="21.28515625" style="1331" customWidth="1"/>
    <col min="9991" max="9991" width="11.5703125" style="1331" customWidth="1"/>
    <col min="9992" max="9992" width="33.140625" style="1331" customWidth="1"/>
    <col min="9993" max="9993" width="22.7109375" style="1331" customWidth="1"/>
    <col min="9994" max="9994" width="10.7109375" style="1331" customWidth="1"/>
    <col min="9995" max="9995" width="27.7109375" style="1331" customWidth="1"/>
    <col min="9996" max="9996" width="21.42578125" style="1331" customWidth="1"/>
    <col min="9997" max="9997" width="22.140625" style="1331" customWidth="1"/>
    <col min="9998" max="9998" width="12.7109375" style="1331" customWidth="1"/>
    <col min="9999" max="9999" width="16.42578125" style="1331" customWidth="1"/>
    <col min="10000" max="10000" width="29.7109375" style="1331" customWidth="1"/>
    <col min="10001" max="10001" width="29.140625" style="1331" customWidth="1"/>
    <col min="10002" max="10002" width="33.5703125" style="1331" customWidth="1"/>
    <col min="10003" max="10003" width="25" style="1331" customWidth="1"/>
    <col min="10004" max="10004" width="11.7109375" style="1331" customWidth="1"/>
    <col min="10005" max="10005" width="17.28515625" style="1331" customWidth="1"/>
    <col min="10006" max="10021" width="7.28515625" style="1331" customWidth="1"/>
    <col min="10022" max="10023" width="13.7109375" style="1331" customWidth="1"/>
    <col min="10024" max="10024" width="20.85546875" style="1331" customWidth="1"/>
    <col min="10025" max="10240" width="11.42578125" style="1331"/>
    <col min="10241" max="10241" width="13.140625" style="1331" customWidth="1"/>
    <col min="10242" max="10242" width="35.28515625" style="1331" customWidth="1"/>
    <col min="10243" max="10243" width="12.85546875" style="1331" customWidth="1"/>
    <col min="10244" max="10244" width="19.5703125" style="1331" customWidth="1"/>
    <col min="10245" max="10245" width="12.28515625" style="1331" customWidth="1"/>
    <col min="10246" max="10246" width="21.28515625" style="1331" customWidth="1"/>
    <col min="10247" max="10247" width="11.5703125" style="1331" customWidth="1"/>
    <col min="10248" max="10248" width="33.140625" style="1331" customWidth="1"/>
    <col min="10249" max="10249" width="22.7109375" style="1331" customWidth="1"/>
    <col min="10250" max="10250" width="10.7109375" style="1331" customWidth="1"/>
    <col min="10251" max="10251" width="27.7109375" style="1331" customWidth="1"/>
    <col min="10252" max="10252" width="21.42578125" style="1331" customWidth="1"/>
    <col min="10253" max="10253" width="22.140625" style="1331" customWidth="1"/>
    <col min="10254" max="10254" width="12.7109375" style="1331" customWidth="1"/>
    <col min="10255" max="10255" width="16.42578125" style="1331" customWidth="1"/>
    <col min="10256" max="10256" width="29.7109375" style="1331" customWidth="1"/>
    <col min="10257" max="10257" width="29.140625" style="1331" customWidth="1"/>
    <col min="10258" max="10258" width="33.5703125" style="1331" customWidth="1"/>
    <col min="10259" max="10259" width="25" style="1331" customWidth="1"/>
    <col min="10260" max="10260" width="11.7109375" style="1331" customWidth="1"/>
    <col min="10261" max="10261" width="17.28515625" style="1331" customWidth="1"/>
    <col min="10262" max="10277" width="7.28515625" style="1331" customWidth="1"/>
    <col min="10278" max="10279" width="13.7109375" style="1331" customWidth="1"/>
    <col min="10280" max="10280" width="20.85546875" style="1331" customWidth="1"/>
    <col min="10281" max="10496" width="11.42578125" style="1331"/>
    <col min="10497" max="10497" width="13.140625" style="1331" customWidth="1"/>
    <col min="10498" max="10498" width="35.28515625" style="1331" customWidth="1"/>
    <col min="10499" max="10499" width="12.85546875" style="1331" customWidth="1"/>
    <col min="10500" max="10500" width="19.5703125" style="1331" customWidth="1"/>
    <col min="10501" max="10501" width="12.28515625" style="1331" customWidth="1"/>
    <col min="10502" max="10502" width="21.28515625" style="1331" customWidth="1"/>
    <col min="10503" max="10503" width="11.5703125" style="1331" customWidth="1"/>
    <col min="10504" max="10504" width="33.140625" style="1331" customWidth="1"/>
    <col min="10505" max="10505" width="22.7109375" style="1331" customWidth="1"/>
    <col min="10506" max="10506" width="10.7109375" style="1331" customWidth="1"/>
    <col min="10507" max="10507" width="27.7109375" style="1331" customWidth="1"/>
    <col min="10508" max="10508" width="21.42578125" style="1331" customWidth="1"/>
    <col min="10509" max="10509" width="22.140625" style="1331" customWidth="1"/>
    <col min="10510" max="10510" width="12.7109375" style="1331" customWidth="1"/>
    <col min="10511" max="10511" width="16.42578125" style="1331" customWidth="1"/>
    <col min="10512" max="10512" width="29.7109375" style="1331" customWidth="1"/>
    <col min="10513" max="10513" width="29.140625" style="1331" customWidth="1"/>
    <col min="10514" max="10514" width="33.5703125" style="1331" customWidth="1"/>
    <col min="10515" max="10515" width="25" style="1331" customWidth="1"/>
    <col min="10516" max="10516" width="11.7109375" style="1331" customWidth="1"/>
    <col min="10517" max="10517" width="17.28515625" style="1331" customWidth="1"/>
    <col min="10518" max="10533" width="7.28515625" style="1331" customWidth="1"/>
    <col min="10534" max="10535" width="13.7109375" style="1331" customWidth="1"/>
    <col min="10536" max="10536" width="20.85546875" style="1331" customWidth="1"/>
    <col min="10537" max="10752" width="11.42578125" style="1331"/>
    <col min="10753" max="10753" width="13.140625" style="1331" customWidth="1"/>
    <col min="10754" max="10754" width="35.28515625" style="1331" customWidth="1"/>
    <col min="10755" max="10755" width="12.85546875" style="1331" customWidth="1"/>
    <col min="10756" max="10756" width="19.5703125" style="1331" customWidth="1"/>
    <col min="10757" max="10757" width="12.28515625" style="1331" customWidth="1"/>
    <col min="10758" max="10758" width="21.28515625" style="1331" customWidth="1"/>
    <col min="10759" max="10759" width="11.5703125" style="1331" customWidth="1"/>
    <col min="10760" max="10760" width="33.140625" style="1331" customWidth="1"/>
    <col min="10761" max="10761" width="22.7109375" style="1331" customWidth="1"/>
    <col min="10762" max="10762" width="10.7109375" style="1331" customWidth="1"/>
    <col min="10763" max="10763" width="27.7109375" style="1331" customWidth="1"/>
    <col min="10764" max="10764" width="21.42578125" style="1331" customWidth="1"/>
    <col min="10765" max="10765" width="22.140625" style="1331" customWidth="1"/>
    <col min="10766" max="10766" width="12.7109375" style="1331" customWidth="1"/>
    <col min="10767" max="10767" width="16.42578125" style="1331" customWidth="1"/>
    <col min="10768" max="10768" width="29.7109375" style="1331" customWidth="1"/>
    <col min="10769" max="10769" width="29.140625" style="1331" customWidth="1"/>
    <col min="10770" max="10770" width="33.5703125" style="1331" customWidth="1"/>
    <col min="10771" max="10771" width="25" style="1331" customWidth="1"/>
    <col min="10772" max="10772" width="11.7109375" style="1331" customWidth="1"/>
    <col min="10773" max="10773" width="17.28515625" style="1331" customWidth="1"/>
    <col min="10774" max="10789" width="7.28515625" style="1331" customWidth="1"/>
    <col min="10790" max="10791" width="13.7109375" style="1331" customWidth="1"/>
    <col min="10792" max="10792" width="20.85546875" style="1331" customWidth="1"/>
    <col min="10793" max="11008" width="11.42578125" style="1331"/>
    <col min="11009" max="11009" width="13.140625" style="1331" customWidth="1"/>
    <col min="11010" max="11010" width="35.28515625" style="1331" customWidth="1"/>
    <col min="11011" max="11011" width="12.85546875" style="1331" customWidth="1"/>
    <col min="11012" max="11012" width="19.5703125" style="1331" customWidth="1"/>
    <col min="11013" max="11013" width="12.28515625" style="1331" customWidth="1"/>
    <col min="11014" max="11014" width="21.28515625" style="1331" customWidth="1"/>
    <col min="11015" max="11015" width="11.5703125" style="1331" customWidth="1"/>
    <col min="11016" max="11016" width="33.140625" style="1331" customWidth="1"/>
    <col min="11017" max="11017" width="22.7109375" style="1331" customWidth="1"/>
    <col min="11018" max="11018" width="10.7109375" style="1331" customWidth="1"/>
    <col min="11019" max="11019" width="27.7109375" style="1331" customWidth="1"/>
    <col min="11020" max="11020" width="21.42578125" style="1331" customWidth="1"/>
    <col min="11021" max="11021" width="22.140625" style="1331" customWidth="1"/>
    <col min="11022" max="11022" width="12.7109375" style="1331" customWidth="1"/>
    <col min="11023" max="11023" width="16.42578125" style="1331" customWidth="1"/>
    <col min="11024" max="11024" width="29.7109375" style="1331" customWidth="1"/>
    <col min="11025" max="11025" width="29.140625" style="1331" customWidth="1"/>
    <col min="11026" max="11026" width="33.5703125" style="1331" customWidth="1"/>
    <col min="11027" max="11027" width="25" style="1331" customWidth="1"/>
    <col min="11028" max="11028" width="11.7109375" style="1331" customWidth="1"/>
    <col min="11029" max="11029" width="17.28515625" style="1331" customWidth="1"/>
    <col min="11030" max="11045" width="7.28515625" style="1331" customWidth="1"/>
    <col min="11046" max="11047" width="13.7109375" style="1331" customWidth="1"/>
    <col min="11048" max="11048" width="20.85546875" style="1331" customWidth="1"/>
    <col min="11049" max="11264" width="11.42578125" style="1331"/>
    <col min="11265" max="11265" width="13.140625" style="1331" customWidth="1"/>
    <col min="11266" max="11266" width="35.28515625" style="1331" customWidth="1"/>
    <col min="11267" max="11267" width="12.85546875" style="1331" customWidth="1"/>
    <col min="11268" max="11268" width="19.5703125" style="1331" customWidth="1"/>
    <col min="11269" max="11269" width="12.28515625" style="1331" customWidth="1"/>
    <col min="11270" max="11270" width="21.28515625" style="1331" customWidth="1"/>
    <col min="11271" max="11271" width="11.5703125" style="1331" customWidth="1"/>
    <col min="11272" max="11272" width="33.140625" style="1331" customWidth="1"/>
    <col min="11273" max="11273" width="22.7109375" style="1331" customWidth="1"/>
    <col min="11274" max="11274" width="10.7109375" style="1331" customWidth="1"/>
    <col min="11275" max="11275" width="27.7109375" style="1331" customWidth="1"/>
    <col min="11276" max="11276" width="21.42578125" style="1331" customWidth="1"/>
    <col min="11277" max="11277" width="22.140625" style="1331" customWidth="1"/>
    <col min="11278" max="11278" width="12.7109375" style="1331" customWidth="1"/>
    <col min="11279" max="11279" width="16.42578125" style="1331" customWidth="1"/>
    <col min="11280" max="11280" width="29.7109375" style="1331" customWidth="1"/>
    <col min="11281" max="11281" width="29.140625" style="1331" customWidth="1"/>
    <col min="11282" max="11282" width="33.5703125" style="1331" customWidth="1"/>
    <col min="11283" max="11283" width="25" style="1331" customWidth="1"/>
    <col min="11284" max="11284" width="11.7109375" style="1331" customWidth="1"/>
    <col min="11285" max="11285" width="17.28515625" style="1331" customWidth="1"/>
    <col min="11286" max="11301" width="7.28515625" style="1331" customWidth="1"/>
    <col min="11302" max="11303" width="13.7109375" style="1331" customWidth="1"/>
    <col min="11304" max="11304" width="20.85546875" style="1331" customWidth="1"/>
    <col min="11305" max="11520" width="11.42578125" style="1331"/>
    <col min="11521" max="11521" width="13.140625" style="1331" customWidth="1"/>
    <col min="11522" max="11522" width="35.28515625" style="1331" customWidth="1"/>
    <col min="11523" max="11523" width="12.85546875" style="1331" customWidth="1"/>
    <col min="11524" max="11524" width="19.5703125" style="1331" customWidth="1"/>
    <col min="11525" max="11525" width="12.28515625" style="1331" customWidth="1"/>
    <col min="11526" max="11526" width="21.28515625" style="1331" customWidth="1"/>
    <col min="11527" max="11527" width="11.5703125" style="1331" customWidth="1"/>
    <col min="11528" max="11528" width="33.140625" style="1331" customWidth="1"/>
    <col min="11529" max="11529" width="22.7109375" style="1331" customWidth="1"/>
    <col min="11530" max="11530" width="10.7109375" style="1331" customWidth="1"/>
    <col min="11531" max="11531" width="27.7109375" style="1331" customWidth="1"/>
    <col min="11532" max="11532" width="21.42578125" style="1331" customWidth="1"/>
    <col min="11533" max="11533" width="22.140625" style="1331" customWidth="1"/>
    <col min="11534" max="11534" width="12.7109375" style="1331" customWidth="1"/>
    <col min="11535" max="11535" width="16.42578125" style="1331" customWidth="1"/>
    <col min="11536" max="11536" width="29.7109375" style="1331" customWidth="1"/>
    <col min="11537" max="11537" width="29.140625" style="1331" customWidth="1"/>
    <col min="11538" max="11538" width="33.5703125" style="1331" customWidth="1"/>
    <col min="11539" max="11539" width="25" style="1331" customWidth="1"/>
    <col min="11540" max="11540" width="11.7109375" style="1331" customWidth="1"/>
    <col min="11541" max="11541" width="17.28515625" style="1331" customWidth="1"/>
    <col min="11542" max="11557" width="7.28515625" style="1331" customWidth="1"/>
    <col min="11558" max="11559" width="13.7109375" style="1331" customWidth="1"/>
    <col min="11560" max="11560" width="20.85546875" style="1331" customWidth="1"/>
    <col min="11561" max="11776" width="11.42578125" style="1331"/>
    <col min="11777" max="11777" width="13.140625" style="1331" customWidth="1"/>
    <col min="11778" max="11778" width="35.28515625" style="1331" customWidth="1"/>
    <col min="11779" max="11779" width="12.85546875" style="1331" customWidth="1"/>
    <col min="11780" max="11780" width="19.5703125" style="1331" customWidth="1"/>
    <col min="11781" max="11781" width="12.28515625" style="1331" customWidth="1"/>
    <col min="11782" max="11782" width="21.28515625" style="1331" customWidth="1"/>
    <col min="11783" max="11783" width="11.5703125" style="1331" customWidth="1"/>
    <col min="11784" max="11784" width="33.140625" style="1331" customWidth="1"/>
    <col min="11785" max="11785" width="22.7109375" style="1331" customWidth="1"/>
    <col min="11786" max="11786" width="10.7109375" style="1331" customWidth="1"/>
    <col min="11787" max="11787" width="27.7109375" style="1331" customWidth="1"/>
    <col min="11788" max="11788" width="21.42578125" style="1331" customWidth="1"/>
    <col min="11789" max="11789" width="22.140625" style="1331" customWidth="1"/>
    <col min="11790" max="11790" width="12.7109375" style="1331" customWidth="1"/>
    <col min="11791" max="11791" width="16.42578125" style="1331" customWidth="1"/>
    <col min="11792" max="11792" width="29.7109375" style="1331" customWidth="1"/>
    <col min="11793" max="11793" width="29.140625" style="1331" customWidth="1"/>
    <col min="11794" max="11794" width="33.5703125" style="1331" customWidth="1"/>
    <col min="11795" max="11795" width="25" style="1331" customWidth="1"/>
    <col min="11796" max="11796" width="11.7109375" style="1331" customWidth="1"/>
    <col min="11797" max="11797" width="17.28515625" style="1331" customWidth="1"/>
    <col min="11798" max="11813" width="7.28515625" style="1331" customWidth="1"/>
    <col min="11814" max="11815" width="13.7109375" style="1331" customWidth="1"/>
    <col min="11816" max="11816" width="20.85546875" style="1331" customWidth="1"/>
    <col min="11817" max="12032" width="11.42578125" style="1331"/>
    <col min="12033" max="12033" width="13.140625" style="1331" customWidth="1"/>
    <col min="12034" max="12034" width="35.28515625" style="1331" customWidth="1"/>
    <col min="12035" max="12035" width="12.85546875" style="1331" customWidth="1"/>
    <col min="12036" max="12036" width="19.5703125" style="1331" customWidth="1"/>
    <col min="12037" max="12037" width="12.28515625" style="1331" customWidth="1"/>
    <col min="12038" max="12038" width="21.28515625" style="1331" customWidth="1"/>
    <col min="12039" max="12039" width="11.5703125" style="1331" customWidth="1"/>
    <col min="12040" max="12040" width="33.140625" style="1331" customWidth="1"/>
    <col min="12041" max="12041" width="22.7109375" style="1331" customWidth="1"/>
    <col min="12042" max="12042" width="10.7109375" style="1331" customWidth="1"/>
    <col min="12043" max="12043" width="27.7109375" style="1331" customWidth="1"/>
    <col min="12044" max="12044" width="21.42578125" style="1331" customWidth="1"/>
    <col min="12045" max="12045" width="22.140625" style="1331" customWidth="1"/>
    <col min="12046" max="12046" width="12.7109375" style="1331" customWidth="1"/>
    <col min="12047" max="12047" width="16.42578125" style="1331" customWidth="1"/>
    <col min="12048" max="12048" width="29.7109375" style="1331" customWidth="1"/>
    <col min="12049" max="12049" width="29.140625" style="1331" customWidth="1"/>
    <col min="12050" max="12050" width="33.5703125" style="1331" customWidth="1"/>
    <col min="12051" max="12051" width="25" style="1331" customWidth="1"/>
    <col min="12052" max="12052" width="11.7109375" style="1331" customWidth="1"/>
    <col min="12053" max="12053" width="17.28515625" style="1331" customWidth="1"/>
    <col min="12054" max="12069" width="7.28515625" style="1331" customWidth="1"/>
    <col min="12070" max="12071" width="13.7109375" style="1331" customWidth="1"/>
    <col min="12072" max="12072" width="20.85546875" style="1331" customWidth="1"/>
    <col min="12073" max="12288" width="11.42578125" style="1331"/>
    <col min="12289" max="12289" width="13.140625" style="1331" customWidth="1"/>
    <col min="12290" max="12290" width="35.28515625" style="1331" customWidth="1"/>
    <col min="12291" max="12291" width="12.85546875" style="1331" customWidth="1"/>
    <col min="12292" max="12292" width="19.5703125" style="1331" customWidth="1"/>
    <col min="12293" max="12293" width="12.28515625" style="1331" customWidth="1"/>
    <col min="12294" max="12294" width="21.28515625" style="1331" customWidth="1"/>
    <col min="12295" max="12295" width="11.5703125" style="1331" customWidth="1"/>
    <col min="12296" max="12296" width="33.140625" style="1331" customWidth="1"/>
    <col min="12297" max="12297" width="22.7109375" style="1331" customWidth="1"/>
    <col min="12298" max="12298" width="10.7109375" style="1331" customWidth="1"/>
    <col min="12299" max="12299" width="27.7109375" style="1331" customWidth="1"/>
    <col min="12300" max="12300" width="21.42578125" style="1331" customWidth="1"/>
    <col min="12301" max="12301" width="22.140625" style="1331" customWidth="1"/>
    <col min="12302" max="12302" width="12.7109375" style="1331" customWidth="1"/>
    <col min="12303" max="12303" width="16.42578125" style="1331" customWidth="1"/>
    <col min="12304" max="12304" width="29.7109375" style="1331" customWidth="1"/>
    <col min="12305" max="12305" width="29.140625" style="1331" customWidth="1"/>
    <col min="12306" max="12306" width="33.5703125" style="1331" customWidth="1"/>
    <col min="12307" max="12307" width="25" style="1331" customWidth="1"/>
    <col min="12308" max="12308" width="11.7109375" style="1331" customWidth="1"/>
    <col min="12309" max="12309" width="17.28515625" style="1331" customWidth="1"/>
    <col min="12310" max="12325" width="7.28515625" style="1331" customWidth="1"/>
    <col min="12326" max="12327" width="13.7109375" style="1331" customWidth="1"/>
    <col min="12328" max="12328" width="20.85546875" style="1331" customWidth="1"/>
    <col min="12329" max="12544" width="11.42578125" style="1331"/>
    <col min="12545" max="12545" width="13.140625" style="1331" customWidth="1"/>
    <col min="12546" max="12546" width="35.28515625" style="1331" customWidth="1"/>
    <col min="12547" max="12547" width="12.85546875" style="1331" customWidth="1"/>
    <col min="12548" max="12548" width="19.5703125" style="1331" customWidth="1"/>
    <col min="12549" max="12549" width="12.28515625" style="1331" customWidth="1"/>
    <col min="12550" max="12550" width="21.28515625" style="1331" customWidth="1"/>
    <col min="12551" max="12551" width="11.5703125" style="1331" customWidth="1"/>
    <col min="12552" max="12552" width="33.140625" style="1331" customWidth="1"/>
    <col min="12553" max="12553" width="22.7109375" style="1331" customWidth="1"/>
    <col min="12554" max="12554" width="10.7109375" style="1331" customWidth="1"/>
    <col min="12555" max="12555" width="27.7109375" style="1331" customWidth="1"/>
    <col min="12556" max="12556" width="21.42578125" style="1331" customWidth="1"/>
    <col min="12557" max="12557" width="22.140625" style="1331" customWidth="1"/>
    <col min="12558" max="12558" width="12.7109375" style="1331" customWidth="1"/>
    <col min="12559" max="12559" width="16.42578125" style="1331" customWidth="1"/>
    <col min="12560" max="12560" width="29.7109375" style="1331" customWidth="1"/>
    <col min="12561" max="12561" width="29.140625" style="1331" customWidth="1"/>
    <col min="12562" max="12562" width="33.5703125" style="1331" customWidth="1"/>
    <col min="12563" max="12563" width="25" style="1331" customWidth="1"/>
    <col min="12564" max="12564" width="11.7109375" style="1331" customWidth="1"/>
    <col min="12565" max="12565" width="17.28515625" style="1331" customWidth="1"/>
    <col min="12566" max="12581" width="7.28515625" style="1331" customWidth="1"/>
    <col min="12582" max="12583" width="13.7109375" style="1331" customWidth="1"/>
    <col min="12584" max="12584" width="20.85546875" style="1331" customWidth="1"/>
    <col min="12585" max="12800" width="11.42578125" style="1331"/>
    <col min="12801" max="12801" width="13.140625" style="1331" customWidth="1"/>
    <col min="12802" max="12802" width="35.28515625" style="1331" customWidth="1"/>
    <col min="12803" max="12803" width="12.85546875" style="1331" customWidth="1"/>
    <col min="12804" max="12804" width="19.5703125" style="1331" customWidth="1"/>
    <col min="12805" max="12805" width="12.28515625" style="1331" customWidth="1"/>
    <col min="12806" max="12806" width="21.28515625" style="1331" customWidth="1"/>
    <col min="12807" max="12807" width="11.5703125" style="1331" customWidth="1"/>
    <col min="12808" max="12808" width="33.140625" style="1331" customWidth="1"/>
    <col min="12809" max="12809" width="22.7109375" style="1331" customWidth="1"/>
    <col min="12810" max="12810" width="10.7109375" style="1331" customWidth="1"/>
    <col min="12811" max="12811" width="27.7109375" style="1331" customWidth="1"/>
    <col min="12812" max="12812" width="21.42578125" style="1331" customWidth="1"/>
    <col min="12813" max="12813" width="22.140625" style="1331" customWidth="1"/>
    <col min="12814" max="12814" width="12.7109375" style="1331" customWidth="1"/>
    <col min="12815" max="12815" width="16.42578125" style="1331" customWidth="1"/>
    <col min="12816" max="12816" width="29.7109375" style="1331" customWidth="1"/>
    <col min="12817" max="12817" width="29.140625" style="1331" customWidth="1"/>
    <col min="12818" max="12818" width="33.5703125" style="1331" customWidth="1"/>
    <col min="12819" max="12819" width="25" style="1331" customWidth="1"/>
    <col min="12820" max="12820" width="11.7109375" style="1331" customWidth="1"/>
    <col min="12821" max="12821" width="17.28515625" style="1331" customWidth="1"/>
    <col min="12822" max="12837" width="7.28515625" style="1331" customWidth="1"/>
    <col min="12838" max="12839" width="13.7109375" style="1331" customWidth="1"/>
    <col min="12840" max="12840" width="20.85546875" style="1331" customWidth="1"/>
    <col min="12841" max="13056" width="11.42578125" style="1331"/>
    <col min="13057" max="13057" width="13.140625" style="1331" customWidth="1"/>
    <col min="13058" max="13058" width="35.28515625" style="1331" customWidth="1"/>
    <col min="13059" max="13059" width="12.85546875" style="1331" customWidth="1"/>
    <col min="13060" max="13060" width="19.5703125" style="1331" customWidth="1"/>
    <col min="13061" max="13061" width="12.28515625" style="1331" customWidth="1"/>
    <col min="13062" max="13062" width="21.28515625" style="1331" customWidth="1"/>
    <col min="13063" max="13063" width="11.5703125" style="1331" customWidth="1"/>
    <col min="13064" max="13064" width="33.140625" style="1331" customWidth="1"/>
    <col min="13065" max="13065" width="22.7109375" style="1331" customWidth="1"/>
    <col min="13066" max="13066" width="10.7109375" style="1331" customWidth="1"/>
    <col min="13067" max="13067" width="27.7109375" style="1331" customWidth="1"/>
    <col min="13068" max="13068" width="21.42578125" style="1331" customWidth="1"/>
    <col min="13069" max="13069" width="22.140625" style="1331" customWidth="1"/>
    <col min="13070" max="13070" width="12.7109375" style="1331" customWidth="1"/>
    <col min="13071" max="13071" width="16.42578125" style="1331" customWidth="1"/>
    <col min="13072" max="13072" width="29.7109375" style="1331" customWidth="1"/>
    <col min="13073" max="13073" width="29.140625" style="1331" customWidth="1"/>
    <col min="13074" max="13074" width="33.5703125" style="1331" customWidth="1"/>
    <col min="13075" max="13075" width="25" style="1331" customWidth="1"/>
    <col min="13076" max="13076" width="11.7109375" style="1331" customWidth="1"/>
    <col min="13077" max="13077" width="17.28515625" style="1331" customWidth="1"/>
    <col min="13078" max="13093" width="7.28515625" style="1331" customWidth="1"/>
    <col min="13094" max="13095" width="13.7109375" style="1331" customWidth="1"/>
    <col min="13096" max="13096" width="20.85546875" style="1331" customWidth="1"/>
    <col min="13097" max="13312" width="11.42578125" style="1331"/>
    <col min="13313" max="13313" width="13.140625" style="1331" customWidth="1"/>
    <col min="13314" max="13314" width="35.28515625" style="1331" customWidth="1"/>
    <col min="13315" max="13315" width="12.85546875" style="1331" customWidth="1"/>
    <col min="13316" max="13316" width="19.5703125" style="1331" customWidth="1"/>
    <col min="13317" max="13317" width="12.28515625" style="1331" customWidth="1"/>
    <col min="13318" max="13318" width="21.28515625" style="1331" customWidth="1"/>
    <col min="13319" max="13319" width="11.5703125" style="1331" customWidth="1"/>
    <col min="13320" max="13320" width="33.140625" style="1331" customWidth="1"/>
    <col min="13321" max="13321" width="22.7109375" style="1331" customWidth="1"/>
    <col min="13322" max="13322" width="10.7109375" style="1331" customWidth="1"/>
    <col min="13323" max="13323" width="27.7109375" style="1331" customWidth="1"/>
    <col min="13324" max="13324" width="21.42578125" style="1331" customWidth="1"/>
    <col min="13325" max="13325" width="22.140625" style="1331" customWidth="1"/>
    <col min="13326" max="13326" width="12.7109375" style="1331" customWidth="1"/>
    <col min="13327" max="13327" width="16.42578125" style="1331" customWidth="1"/>
    <col min="13328" max="13328" width="29.7109375" style="1331" customWidth="1"/>
    <col min="13329" max="13329" width="29.140625" style="1331" customWidth="1"/>
    <col min="13330" max="13330" width="33.5703125" style="1331" customWidth="1"/>
    <col min="13331" max="13331" width="25" style="1331" customWidth="1"/>
    <col min="13332" max="13332" width="11.7109375" style="1331" customWidth="1"/>
    <col min="13333" max="13333" width="17.28515625" style="1331" customWidth="1"/>
    <col min="13334" max="13349" width="7.28515625" style="1331" customWidth="1"/>
    <col min="13350" max="13351" width="13.7109375" style="1331" customWidth="1"/>
    <col min="13352" max="13352" width="20.85546875" style="1331" customWidth="1"/>
    <col min="13353" max="13568" width="11.42578125" style="1331"/>
    <col min="13569" max="13569" width="13.140625" style="1331" customWidth="1"/>
    <col min="13570" max="13570" width="35.28515625" style="1331" customWidth="1"/>
    <col min="13571" max="13571" width="12.85546875" style="1331" customWidth="1"/>
    <col min="13572" max="13572" width="19.5703125" style="1331" customWidth="1"/>
    <col min="13573" max="13573" width="12.28515625" style="1331" customWidth="1"/>
    <col min="13574" max="13574" width="21.28515625" style="1331" customWidth="1"/>
    <col min="13575" max="13575" width="11.5703125" style="1331" customWidth="1"/>
    <col min="13576" max="13576" width="33.140625" style="1331" customWidth="1"/>
    <col min="13577" max="13577" width="22.7109375" style="1331" customWidth="1"/>
    <col min="13578" max="13578" width="10.7109375" style="1331" customWidth="1"/>
    <col min="13579" max="13579" width="27.7109375" style="1331" customWidth="1"/>
    <col min="13580" max="13580" width="21.42578125" style="1331" customWidth="1"/>
    <col min="13581" max="13581" width="22.140625" style="1331" customWidth="1"/>
    <col min="13582" max="13582" width="12.7109375" style="1331" customWidth="1"/>
    <col min="13583" max="13583" width="16.42578125" style="1331" customWidth="1"/>
    <col min="13584" max="13584" width="29.7109375" style="1331" customWidth="1"/>
    <col min="13585" max="13585" width="29.140625" style="1331" customWidth="1"/>
    <col min="13586" max="13586" width="33.5703125" style="1331" customWidth="1"/>
    <col min="13587" max="13587" width="25" style="1331" customWidth="1"/>
    <col min="13588" max="13588" width="11.7109375" style="1331" customWidth="1"/>
    <col min="13589" max="13589" width="17.28515625" style="1331" customWidth="1"/>
    <col min="13590" max="13605" width="7.28515625" style="1331" customWidth="1"/>
    <col min="13606" max="13607" width="13.7109375" style="1331" customWidth="1"/>
    <col min="13608" max="13608" width="20.85546875" style="1331" customWidth="1"/>
    <col min="13609" max="13824" width="11.42578125" style="1331"/>
    <col min="13825" max="13825" width="13.140625" style="1331" customWidth="1"/>
    <col min="13826" max="13826" width="35.28515625" style="1331" customWidth="1"/>
    <col min="13827" max="13827" width="12.85546875" style="1331" customWidth="1"/>
    <col min="13828" max="13828" width="19.5703125" style="1331" customWidth="1"/>
    <col min="13829" max="13829" width="12.28515625" style="1331" customWidth="1"/>
    <col min="13830" max="13830" width="21.28515625" style="1331" customWidth="1"/>
    <col min="13831" max="13831" width="11.5703125" style="1331" customWidth="1"/>
    <col min="13832" max="13832" width="33.140625" style="1331" customWidth="1"/>
    <col min="13833" max="13833" width="22.7109375" style="1331" customWidth="1"/>
    <col min="13834" max="13834" width="10.7109375" style="1331" customWidth="1"/>
    <col min="13835" max="13835" width="27.7109375" style="1331" customWidth="1"/>
    <col min="13836" max="13836" width="21.42578125" style="1331" customWidth="1"/>
    <col min="13837" max="13837" width="22.140625" style="1331" customWidth="1"/>
    <col min="13838" max="13838" width="12.7109375" style="1331" customWidth="1"/>
    <col min="13839" max="13839" width="16.42578125" style="1331" customWidth="1"/>
    <col min="13840" max="13840" width="29.7109375" style="1331" customWidth="1"/>
    <col min="13841" max="13841" width="29.140625" style="1331" customWidth="1"/>
    <col min="13842" max="13842" width="33.5703125" style="1331" customWidth="1"/>
    <col min="13843" max="13843" width="25" style="1331" customWidth="1"/>
    <col min="13844" max="13844" width="11.7109375" style="1331" customWidth="1"/>
    <col min="13845" max="13845" width="17.28515625" style="1331" customWidth="1"/>
    <col min="13846" max="13861" width="7.28515625" style="1331" customWidth="1"/>
    <col min="13862" max="13863" width="13.7109375" style="1331" customWidth="1"/>
    <col min="13864" max="13864" width="20.85546875" style="1331" customWidth="1"/>
    <col min="13865" max="14080" width="11.42578125" style="1331"/>
    <col min="14081" max="14081" width="13.140625" style="1331" customWidth="1"/>
    <col min="14082" max="14082" width="35.28515625" style="1331" customWidth="1"/>
    <col min="14083" max="14083" width="12.85546875" style="1331" customWidth="1"/>
    <col min="14084" max="14084" width="19.5703125" style="1331" customWidth="1"/>
    <col min="14085" max="14085" width="12.28515625" style="1331" customWidth="1"/>
    <col min="14086" max="14086" width="21.28515625" style="1331" customWidth="1"/>
    <col min="14087" max="14087" width="11.5703125" style="1331" customWidth="1"/>
    <col min="14088" max="14088" width="33.140625" style="1331" customWidth="1"/>
    <col min="14089" max="14089" width="22.7109375" style="1331" customWidth="1"/>
    <col min="14090" max="14090" width="10.7109375" style="1331" customWidth="1"/>
    <col min="14091" max="14091" width="27.7109375" style="1331" customWidth="1"/>
    <col min="14092" max="14092" width="21.42578125" style="1331" customWidth="1"/>
    <col min="14093" max="14093" width="22.140625" style="1331" customWidth="1"/>
    <col min="14094" max="14094" width="12.7109375" style="1331" customWidth="1"/>
    <col min="14095" max="14095" width="16.42578125" style="1331" customWidth="1"/>
    <col min="14096" max="14096" width="29.7109375" style="1331" customWidth="1"/>
    <col min="14097" max="14097" width="29.140625" style="1331" customWidth="1"/>
    <col min="14098" max="14098" width="33.5703125" style="1331" customWidth="1"/>
    <col min="14099" max="14099" width="25" style="1331" customWidth="1"/>
    <col min="14100" max="14100" width="11.7109375" style="1331" customWidth="1"/>
    <col min="14101" max="14101" width="17.28515625" style="1331" customWidth="1"/>
    <col min="14102" max="14117" width="7.28515625" style="1331" customWidth="1"/>
    <col min="14118" max="14119" width="13.7109375" style="1331" customWidth="1"/>
    <col min="14120" max="14120" width="20.85546875" style="1331" customWidth="1"/>
    <col min="14121" max="14336" width="11.42578125" style="1331"/>
    <col min="14337" max="14337" width="13.140625" style="1331" customWidth="1"/>
    <col min="14338" max="14338" width="35.28515625" style="1331" customWidth="1"/>
    <col min="14339" max="14339" width="12.85546875" style="1331" customWidth="1"/>
    <col min="14340" max="14340" width="19.5703125" style="1331" customWidth="1"/>
    <col min="14341" max="14341" width="12.28515625" style="1331" customWidth="1"/>
    <col min="14342" max="14342" width="21.28515625" style="1331" customWidth="1"/>
    <col min="14343" max="14343" width="11.5703125" style="1331" customWidth="1"/>
    <col min="14344" max="14344" width="33.140625" style="1331" customWidth="1"/>
    <col min="14345" max="14345" width="22.7109375" style="1331" customWidth="1"/>
    <col min="14346" max="14346" width="10.7109375" style="1331" customWidth="1"/>
    <col min="14347" max="14347" width="27.7109375" style="1331" customWidth="1"/>
    <col min="14348" max="14348" width="21.42578125" style="1331" customWidth="1"/>
    <col min="14349" max="14349" width="22.140625" style="1331" customWidth="1"/>
    <col min="14350" max="14350" width="12.7109375" style="1331" customWidth="1"/>
    <col min="14351" max="14351" width="16.42578125" style="1331" customWidth="1"/>
    <col min="14352" max="14352" width="29.7109375" style="1331" customWidth="1"/>
    <col min="14353" max="14353" width="29.140625" style="1331" customWidth="1"/>
    <col min="14354" max="14354" width="33.5703125" style="1331" customWidth="1"/>
    <col min="14355" max="14355" width="25" style="1331" customWidth="1"/>
    <col min="14356" max="14356" width="11.7109375" style="1331" customWidth="1"/>
    <col min="14357" max="14357" width="17.28515625" style="1331" customWidth="1"/>
    <col min="14358" max="14373" width="7.28515625" style="1331" customWidth="1"/>
    <col min="14374" max="14375" width="13.7109375" style="1331" customWidth="1"/>
    <col min="14376" max="14376" width="20.85546875" style="1331" customWidth="1"/>
    <col min="14377" max="14592" width="11.42578125" style="1331"/>
    <col min="14593" max="14593" width="13.140625" style="1331" customWidth="1"/>
    <col min="14594" max="14594" width="35.28515625" style="1331" customWidth="1"/>
    <col min="14595" max="14595" width="12.85546875" style="1331" customWidth="1"/>
    <col min="14596" max="14596" width="19.5703125" style="1331" customWidth="1"/>
    <col min="14597" max="14597" width="12.28515625" style="1331" customWidth="1"/>
    <col min="14598" max="14598" width="21.28515625" style="1331" customWidth="1"/>
    <col min="14599" max="14599" width="11.5703125" style="1331" customWidth="1"/>
    <col min="14600" max="14600" width="33.140625" style="1331" customWidth="1"/>
    <col min="14601" max="14601" width="22.7109375" style="1331" customWidth="1"/>
    <col min="14602" max="14602" width="10.7109375" style="1331" customWidth="1"/>
    <col min="14603" max="14603" width="27.7109375" style="1331" customWidth="1"/>
    <col min="14604" max="14604" width="21.42578125" style="1331" customWidth="1"/>
    <col min="14605" max="14605" width="22.140625" style="1331" customWidth="1"/>
    <col min="14606" max="14606" width="12.7109375" style="1331" customWidth="1"/>
    <col min="14607" max="14607" width="16.42578125" style="1331" customWidth="1"/>
    <col min="14608" max="14608" width="29.7109375" style="1331" customWidth="1"/>
    <col min="14609" max="14609" width="29.140625" style="1331" customWidth="1"/>
    <col min="14610" max="14610" width="33.5703125" style="1331" customWidth="1"/>
    <col min="14611" max="14611" width="25" style="1331" customWidth="1"/>
    <col min="14612" max="14612" width="11.7109375" style="1331" customWidth="1"/>
    <col min="14613" max="14613" width="17.28515625" style="1331" customWidth="1"/>
    <col min="14614" max="14629" width="7.28515625" style="1331" customWidth="1"/>
    <col min="14630" max="14631" width="13.7109375" style="1331" customWidth="1"/>
    <col min="14632" max="14632" width="20.85546875" style="1331" customWidth="1"/>
    <col min="14633" max="14848" width="11.42578125" style="1331"/>
    <col min="14849" max="14849" width="13.140625" style="1331" customWidth="1"/>
    <col min="14850" max="14850" width="35.28515625" style="1331" customWidth="1"/>
    <col min="14851" max="14851" width="12.85546875" style="1331" customWidth="1"/>
    <col min="14852" max="14852" width="19.5703125" style="1331" customWidth="1"/>
    <col min="14853" max="14853" width="12.28515625" style="1331" customWidth="1"/>
    <col min="14854" max="14854" width="21.28515625" style="1331" customWidth="1"/>
    <col min="14855" max="14855" width="11.5703125" style="1331" customWidth="1"/>
    <col min="14856" max="14856" width="33.140625" style="1331" customWidth="1"/>
    <col min="14857" max="14857" width="22.7109375" style="1331" customWidth="1"/>
    <col min="14858" max="14858" width="10.7109375" style="1331" customWidth="1"/>
    <col min="14859" max="14859" width="27.7109375" style="1331" customWidth="1"/>
    <col min="14860" max="14860" width="21.42578125" style="1331" customWidth="1"/>
    <col min="14861" max="14861" width="22.140625" style="1331" customWidth="1"/>
    <col min="14862" max="14862" width="12.7109375" style="1331" customWidth="1"/>
    <col min="14863" max="14863" width="16.42578125" style="1331" customWidth="1"/>
    <col min="14864" max="14864" width="29.7109375" style="1331" customWidth="1"/>
    <col min="14865" max="14865" width="29.140625" style="1331" customWidth="1"/>
    <col min="14866" max="14866" width="33.5703125" style="1331" customWidth="1"/>
    <col min="14867" max="14867" width="25" style="1331" customWidth="1"/>
    <col min="14868" max="14868" width="11.7109375" style="1331" customWidth="1"/>
    <col min="14869" max="14869" width="17.28515625" style="1331" customWidth="1"/>
    <col min="14870" max="14885" width="7.28515625" style="1331" customWidth="1"/>
    <col min="14886" max="14887" width="13.7109375" style="1331" customWidth="1"/>
    <col min="14888" max="14888" width="20.85546875" style="1331" customWidth="1"/>
    <col min="14889" max="15104" width="11.42578125" style="1331"/>
    <col min="15105" max="15105" width="13.140625" style="1331" customWidth="1"/>
    <col min="15106" max="15106" width="35.28515625" style="1331" customWidth="1"/>
    <col min="15107" max="15107" width="12.85546875" style="1331" customWidth="1"/>
    <col min="15108" max="15108" width="19.5703125" style="1331" customWidth="1"/>
    <col min="15109" max="15109" width="12.28515625" style="1331" customWidth="1"/>
    <col min="15110" max="15110" width="21.28515625" style="1331" customWidth="1"/>
    <col min="15111" max="15111" width="11.5703125" style="1331" customWidth="1"/>
    <col min="15112" max="15112" width="33.140625" style="1331" customWidth="1"/>
    <col min="15113" max="15113" width="22.7109375" style="1331" customWidth="1"/>
    <col min="15114" max="15114" width="10.7109375" style="1331" customWidth="1"/>
    <col min="15115" max="15115" width="27.7109375" style="1331" customWidth="1"/>
    <col min="15116" max="15116" width="21.42578125" style="1331" customWidth="1"/>
    <col min="15117" max="15117" width="22.140625" style="1331" customWidth="1"/>
    <col min="15118" max="15118" width="12.7109375" style="1331" customWidth="1"/>
    <col min="15119" max="15119" width="16.42578125" style="1331" customWidth="1"/>
    <col min="15120" max="15120" width="29.7109375" style="1331" customWidth="1"/>
    <col min="15121" max="15121" width="29.140625" style="1331" customWidth="1"/>
    <col min="15122" max="15122" width="33.5703125" style="1331" customWidth="1"/>
    <col min="15123" max="15123" width="25" style="1331" customWidth="1"/>
    <col min="15124" max="15124" width="11.7109375" style="1331" customWidth="1"/>
    <col min="15125" max="15125" width="17.28515625" style="1331" customWidth="1"/>
    <col min="15126" max="15141" width="7.28515625" style="1331" customWidth="1"/>
    <col min="15142" max="15143" width="13.7109375" style="1331" customWidth="1"/>
    <col min="15144" max="15144" width="20.85546875" style="1331" customWidth="1"/>
    <col min="15145" max="15360" width="11.42578125" style="1331"/>
    <col min="15361" max="15361" width="13.140625" style="1331" customWidth="1"/>
    <col min="15362" max="15362" width="35.28515625" style="1331" customWidth="1"/>
    <col min="15363" max="15363" width="12.85546875" style="1331" customWidth="1"/>
    <col min="15364" max="15364" width="19.5703125" style="1331" customWidth="1"/>
    <col min="15365" max="15365" width="12.28515625" style="1331" customWidth="1"/>
    <col min="15366" max="15366" width="21.28515625" style="1331" customWidth="1"/>
    <col min="15367" max="15367" width="11.5703125" style="1331" customWidth="1"/>
    <col min="15368" max="15368" width="33.140625" style="1331" customWidth="1"/>
    <col min="15369" max="15369" width="22.7109375" style="1331" customWidth="1"/>
    <col min="15370" max="15370" width="10.7109375" style="1331" customWidth="1"/>
    <col min="15371" max="15371" width="27.7109375" style="1331" customWidth="1"/>
    <col min="15372" max="15372" width="21.42578125" style="1331" customWidth="1"/>
    <col min="15373" max="15373" width="22.140625" style="1331" customWidth="1"/>
    <col min="15374" max="15374" width="12.7109375" style="1331" customWidth="1"/>
    <col min="15375" max="15375" width="16.42578125" style="1331" customWidth="1"/>
    <col min="15376" max="15376" width="29.7109375" style="1331" customWidth="1"/>
    <col min="15377" max="15377" width="29.140625" style="1331" customWidth="1"/>
    <col min="15378" max="15378" width="33.5703125" style="1331" customWidth="1"/>
    <col min="15379" max="15379" width="25" style="1331" customWidth="1"/>
    <col min="15380" max="15380" width="11.7109375" style="1331" customWidth="1"/>
    <col min="15381" max="15381" width="17.28515625" style="1331" customWidth="1"/>
    <col min="15382" max="15397" width="7.28515625" style="1331" customWidth="1"/>
    <col min="15398" max="15399" width="13.7109375" style="1331" customWidth="1"/>
    <col min="15400" max="15400" width="20.85546875" style="1331" customWidth="1"/>
    <col min="15401" max="15616" width="11.42578125" style="1331"/>
    <col min="15617" max="15617" width="13.140625" style="1331" customWidth="1"/>
    <col min="15618" max="15618" width="35.28515625" style="1331" customWidth="1"/>
    <col min="15619" max="15619" width="12.85546875" style="1331" customWidth="1"/>
    <col min="15620" max="15620" width="19.5703125" style="1331" customWidth="1"/>
    <col min="15621" max="15621" width="12.28515625" style="1331" customWidth="1"/>
    <col min="15622" max="15622" width="21.28515625" style="1331" customWidth="1"/>
    <col min="15623" max="15623" width="11.5703125" style="1331" customWidth="1"/>
    <col min="15624" max="15624" width="33.140625" style="1331" customWidth="1"/>
    <col min="15625" max="15625" width="22.7109375" style="1331" customWidth="1"/>
    <col min="15626" max="15626" width="10.7109375" style="1331" customWidth="1"/>
    <col min="15627" max="15627" width="27.7109375" style="1331" customWidth="1"/>
    <col min="15628" max="15628" width="21.42578125" style="1331" customWidth="1"/>
    <col min="15629" max="15629" width="22.140625" style="1331" customWidth="1"/>
    <col min="15630" max="15630" width="12.7109375" style="1331" customWidth="1"/>
    <col min="15631" max="15631" width="16.42578125" style="1331" customWidth="1"/>
    <col min="15632" max="15632" width="29.7109375" style="1331" customWidth="1"/>
    <col min="15633" max="15633" width="29.140625" style="1331" customWidth="1"/>
    <col min="15634" max="15634" width="33.5703125" style="1331" customWidth="1"/>
    <col min="15635" max="15635" width="25" style="1331" customWidth="1"/>
    <col min="15636" max="15636" width="11.7109375" style="1331" customWidth="1"/>
    <col min="15637" max="15637" width="17.28515625" style="1331" customWidth="1"/>
    <col min="15638" max="15653" width="7.28515625" style="1331" customWidth="1"/>
    <col min="15654" max="15655" width="13.7109375" style="1331" customWidth="1"/>
    <col min="15656" max="15656" width="20.85546875" style="1331" customWidth="1"/>
    <col min="15657" max="15872" width="11.42578125" style="1331"/>
    <col min="15873" max="15873" width="13.140625" style="1331" customWidth="1"/>
    <col min="15874" max="15874" width="35.28515625" style="1331" customWidth="1"/>
    <col min="15875" max="15875" width="12.85546875" style="1331" customWidth="1"/>
    <col min="15876" max="15876" width="19.5703125" style="1331" customWidth="1"/>
    <col min="15877" max="15877" width="12.28515625" style="1331" customWidth="1"/>
    <col min="15878" max="15878" width="21.28515625" style="1331" customWidth="1"/>
    <col min="15879" max="15879" width="11.5703125" style="1331" customWidth="1"/>
    <col min="15880" max="15880" width="33.140625" style="1331" customWidth="1"/>
    <col min="15881" max="15881" width="22.7109375" style="1331" customWidth="1"/>
    <col min="15882" max="15882" width="10.7109375" style="1331" customWidth="1"/>
    <col min="15883" max="15883" width="27.7109375" style="1331" customWidth="1"/>
    <col min="15884" max="15884" width="21.42578125" style="1331" customWidth="1"/>
    <col min="15885" max="15885" width="22.140625" style="1331" customWidth="1"/>
    <col min="15886" max="15886" width="12.7109375" style="1331" customWidth="1"/>
    <col min="15887" max="15887" width="16.42578125" style="1331" customWidth="1"/>
    <col min="15888" max="15888" width="29.7109375" style="1331" customWidth="1"/>
    <col min="15889" max="15889" width="29.140625" style="1331" customWidth="1"/>
    <col min="15890" max="15890" width="33.5703125" style="1331" customWidth="1"/>
    <col min="15891" max="15891" width="25" style="1331" customWidth="1"/>
    <col min="15892" max="15892" width="11.7109375" style="1331" customWidth="1"/>
    <col min="15893" max="15893" width="17.28515625" style="1331" customWidth="1"/>
    <col min="15894" max="15909" width="7.28515625" style="1331" customWidth="1"/>
    <col min="15910" max="15911" width="13.7109375" style="1331" customWidth="1"/>
    <col min="15912" max="15912" width="20.85546875" style="1331" customWidth="1"/>
    <col min="15913" max="16128" width="11.42578125" style="1331"/>
    <col min="16129" max="16129" width="13.140625" style="1331" customWidth="1"/>
    <col min="16130" max="16130" width="35.28515625" style="1331" customWidth="1"/>
    <col min="16131" max="16131" width="12.85546875" style="1331" customWidth="1"/>
    <col min="16132" max="16132" width="19.5703125" style="1331" customWidth="1"/>
    <col min="16133" max="16133" width="12.28515625" style="1331" customWidth="1"/>
    <col min="16134" max="16134" width="21.28515625" style="1331" customWidth="1"/>
    <col min="16135" max="16135" width="11.5703125" style="1331" customWidth="1"/>
    <col min="16136" max="16136" width="33.140625" style="1331" customWidth="1"/>
    <col min="16137" max="16137" width="22.7109375" style="1331" customWidth="1"/>
    <col min="16138" max="16138" width="10.7109375" style="1331" customWidth="1"/>
    <col min="16139" max="16139" width="27.7109375" style="1331" customWidth="1"/>
    <col min="16140" max="16140" width="21.42578125" style="1331" customWidth="1"/>
    <col min="16141" max="16141" width="22.140625" style="1331" customWidth="1"/>
    <col min="16142" max="16142" width="12.7109375" style="1331" customWidth="1"/>
    <col min="16143" max="16143" width="16.42578125" style="1331" customWidth="1"/>
    <col min="16144" max="16144" width="29.7109375" style="1331" customWidth="1"/>
    <col min="16145" max="16145" width="29.140625" style="1331" customWidth="1"/>
    <col min="16146" max="16146" width="33.5703125" style="1331" customWidth="1"/>
    <col min="16147" max="16147" width="25" style="1331" customWidth="1"/>
    <col min="16148" max="16148" width="11.7109375" style="1331" customWidth="1"/>
    <col min="16149" max="16149" width="17.28515625" style="1331" customWidth="1"/>
    <col min="16150" max="16165" width="7.28515625" style="1331" customWidth="1"/>
    <col min="16166" max="16167" width="13.7109375" style="1331" customWidth="1"/>
    <col min="16168" max="16168" width="20.85546875" style="1331" customWidth="1"/>
    <col min="16169" max="16384" width="11.42578125" style="1331"/>
  </cols>
  <sheetData>
    <row r="1" spans="1:60" ht="14.25" customHeight="1" x14ac:dyDescent="0.25">
      <c r="A1" s="2514" t="s">
        <v>2264</v>
      </c>
      <c r="B1" s="3106"/>
      <c r="C1" s="3106"/>
      <c r="D1" s="3106"/>
      <c r="E1" s="3106"/>
      <c r="F1" s="3106"/>
      <c r="G1" s="3106"/>
      <c r="H1" s="3106"/>
      <c r="I1" s="3106"/>
      <c r="J1" s="3106"/>
      <c r="K1" s="3106"/>
      <c r="L1" s="3106"/>
      <c r="M1" s="3106"/>
      <c r="N1" s="3106"/>
      <c r="O1" s="3106"/>
      <c r="P1" s="3106"/>
      <c r="Q1" s="3106"/>
      <c r="R1" s="3106"/>
      <c r="S1" s="3106"/>
      <c r="T1" s="3106"/>
      <c r="U1" s="3106"/>
      <c r="V1" s="3106"/>
      <c r="W1" s="3106"/>
      <c r="X1" s="3106"/>
      <c r="Y1" s="3106"/>
      <c r="Z1" s="3106"/>
      <c r="AA1" s="3106"/>
      <c r="AB1" s="3106"/>
      <c r="AC1" s="3106"/>
      <c r="AD1" s="3106"/>
      <c r="AE1" s="3106"/>
      <c r="AF1" s="3106"/>
      <c r="AG1" s="3106"/>
      <c r="AH1" s="3106"/>
      <c r="AI1" s="3106"/>
      <c r="AJ1" s="3106"/>
      <c r="AK1" s="3106"/>
      <c r="AL1" s="3107"/>
      <c r="AM1" s="1026" t="s">
        <v>0</v>
      </c>
      <c r="AN1" s="1026" t="s">
        <v>265</v>
      </c>
      <c r="AO1" s="1330"/>
      <c r="AP1" s="1330"/>
      <c r="AQ1" s="1330"/>
      <c r="AR1" s="1330"/>
      <c r="AS1" s="1330"/>
      <c r="AT1" s="1330"/>
      <c r="AU1" s="1330"/>
      <c r="AV1" s="1330"/>
      <c r="AW1" s="1330"/>
      <c r="AX1" s="1330"/>
      <c r="AY1" s="1330"/>
      <c r="AZ1" s="1330"/>
      <c r="BA1" s="1330"/>
      <c r="BB1" s="1330"/>
      <c r="BC1" s="1330"/>
      <c r="BD1" s="1330"/>
      <c r="BE1" s="1330"/>
      <c r="BF1" s="1330"/>
      <c r="BG1" s="1330"/>
      <c r="BH1" s="1330"/>
    </row>
    <row r="2" spans="1:60" ht="14.25" customHeight="1" x14ac:dyDescent="0.25">
      <c r="A2" s="3106"/>
      <c r="B2" s="3106"/>
      <c r="C2" s="3106"/>
      <c r="D2" s="3106"/>
      <c r="E2" s="3106"/>
      <c r="F2" s="3106"/>
      <c r="G2" s="3106"/>
      <c r="H2" s="3106"/>
      <c r="I2" s="3106"/>
      <c r="J2" s="3106"/>
      <c r="K2" s="3106"/>
      <c r="L2" s="3106"/>
      <c r="M2" s="3106"/>
      <c r="N2" s="3106"/>
      <c r="O2" s="3106"/>
      <c r="P2" s="3106"/>
      <c r="Q2" s="3106"/>
      <c r="R2" s="3106"/>
      <c r="S2" s="3106"/>
      <c r="T2" s="3106"/>
      <c r="U2" s="3106"/>
      <c r="V2" s="3106"/>
      <c r="W2" s="3106"/>
      <c r="X2" s="3106"/>
      <c r="Y2" s="3106"/>
      <c r="Z2" s="3106"/>
      <c r="AA2" s="3106"/>
      <c r="AB2" s="3106"/>
      <c r="AC2" s="3106"/>
      <c r="AD2" s="3106"/>
      <c r="AE2" s="3106"/>
      <c r="AF2" s="3106"/>
      <c r="AG2" s="3106"/>
      <c r="AH2" s="3106"/>
      <c r="AI2" s="3106"/>
      <c r="AJ2" s="3106"/>
      <c r="AK2" s="3106"/>
      <c r="AL2" s="3107"/>
      <c r="AM2" s="1027" t="s">
        <v>2</v>
      </c>
      <c r="AN2" s="1026" t="s">
        <v>140</v>
      </c>
      <c r="AO2" s="1330"/>
      <c r="AP2" s="1330"/>
      <c r="AQ2" s="1330"/>
      <c r="AR2" s="1330"/>
      <c r="AS2" s="1330"/>
      <c r="AT2" s="1330"/>
      <c r="AU2" s="1330"/>
      <c r="AV2" s="1330"/>
      <c r="AW2" s="1330"/>
      <c r="AX2" s="1330"/>
      <c r="AY2" s="1330"/>
      <c r="AZ2" s="1330"/>
      <c r="BA2" s="1330"/>
      <c r="BB2" s="1330"/>
      <c r="BC2" s="1330"/>
      <c r="BD2" s="1330"/>
      <c r="BE2" s="1330"/>
      <c r="BF2" s="1330"/>
      <c r="BG2" s="1330"/>
      <c r="BH2" s="1330"/>
    </row>
    <row r="3" spans="1:60" ht="14.25" customHeight="1" x14ac:dyDescent="0.25">
      <c r="A3" s="3106"/>
      <c r="B3" s="3106"/>
      <c r="C3" s="3106"/>
      <c r="D3" s="3106"/>
      <c r="E3" s="3106"/>
      <c r="F3" s="3106"/>
      <c r="G3" s="3106"/>
      <c r="H3" s="3106"/>
      <c r="I3" s="3106"/>
      <c r="J3" s="3106"/>
      <c r="K3" s="3106"/>
      <c r="L3" s="3106"/>
      <c r="M3" s="3106"/>
      <c r="N3" s="3106"/>
      <c r="O3" s="3106"/>
      <c r="P3" s="3106"/>
      <c r="Q3" s="3106"/>
      <c r="R3" s="3106"/>
      <c r="S3" s="3106"/>
      <c r="T3" s="3106"/>
      <c r="U3" s="3106"/>
      <c r="V3" s="3106"/>
      <c r="W3" s="3106"/>
      <c r="X3" s="3106"/>
      <c r="Y3" s="3106"/>
      <c r="Z3" s="3106"/>
      <c r="AA3" s="3106"/>
      <c r="AB3" s="3106"/>
      <c r="AC3" s="3106"/>
      <c r="AD3" s="3106"/>
      <c r="AE3" s="3106"/>
      <c r="AF3" s="3106"/>
      <c r="AG3" s="3106"/>
      <c r="AH3" s="3106"/>
      <c r="AI3" s="3106"/>
      <c r="AJ3" s="3106"/>
      <c r="AK3" s="3106"/>
      <c r="AL3" s="3107"/>
      <c r="AM3" s="1026" t="s">
        <v>3</v>
      </c>
      <c r="AN3" s="1028" t="s">
        <v>4</v>
      </c>
      <c r="AO3" s="1330"/>
      <c r="AP3" s="1330"/>
      <c r="AQ3" s="1330"/>
      <c r="AR3" s="1330"/>
      <c r="AS3" s="1330"/>
      <c r="AT3" s="1330"/>
      <c r="AU3" s="1330"/>
      <c r="AV3" s="1330"/>
      <c r="AW3" s="1330"/>
      <c r="AX3" s="1330"/>
      <c r="AY3" s="1330"/>
      <c r="AZ3" s="1330"/>
      <c r="BA3" s="1330"/>
      <c r="BB3" s="1330"/>
      <c r="BC3" s="1330"/>
      <c r="BD3" s="1330"/>
      <c r="BE3" s="1330"/>
      <c r="BF3" s="1330"/>
      <c r="BG3" s="1330"/>
      <c r="BH3" s="1330"/>
    </row>
    <row r="4" spans="1:60" ht="15" x14ac:dyDescent="0.25">
      <c r="A4" s="3108"/>
      <c r="B4" s="3108"/>
      <c r="C4" s="3108"/>
      <c r="D4" s="3108"/>
      <c r="E4" s="3108"/>
      <c r="F4" s="3108"/>
      <c r="G4" s="3108"/>
      <c r="H4" s="3108"/>
      <c r="I4" s="3108"/>
      <c r="J4" s="3108"/>
      <c r="K4" s="3108"/>
      <c r="L4" s="3108"/>
      <c r="M4" s="3108"/>
      <c r="N4" s="3108"/>
      <c r="O4" s="3108"/>
      <c r="P4" s="3108"/>
      <c r="Q4" s="3108"/>
      <c r="R4" s="3108"/>
      <c r="S4" s="3108"/>
      <c r="T4" s="3108"/>
      <c r="U4" s="3108"/>
      <c r="V4" s="3108"/>
      <c r="W4" s="3108"/>
      <c r="X4" s="3108"/>
      <c r="Y4" s="3108"/>
      <c r="Z4" s="3108"/>
      <c r="AA4" s="3108"/>
      <c r="AB4" s="3108"/>
      <c r="AC4" s="3108"/>
      <c r="AD4" s="3108"/>
      <c r="AE4" s="3108"/>
      <c r="AF4" s="3108"/>
      <c r="AG4" s="3108"/>
      <c r="AH4" s="3108"/>
      <c r="AI4" s="3108"/>
      <c r="AJ4" s="3108"/>
      <c r="AK4" s="3108"/>
      <c r="AL4" s="3109"/>
      <c r="AM4" s="1026" t="s">
        <v>5</v>
      </c>
      <c r="AN4" s="1090" t="s">
        <v>64</v>
      </c>
      <c r="AO4" s="1330"/>
      <c r="AP4" s="1330"/>
      <c r="AQ4" s="1330"/>
      <c r="AR4" s="1330"/>
      <c r="AS4" s="1330"/>
      <c r="AT4" s="1330"/>
      <c r="AU4" s="1330"/>
      <c r="AV4" s="1330"/>
      <c r="AW4" s="1330"/>
      <c r="AX4" s="1330"/>
      <c r="AY4" s="1330"/>
      <c r="AZ4" s="1330"/>
      <c r="BA4" s="1330"/>
      <c r="BB4" s="1330"/>
      <c r="BC4" s="1330"/>
      <c r="BD4" s="1330"/>
      <c r="BE4" s="1330"/>
      <c r="BF4" s="1330"/>
      <c r="BG4" s="1330"/>
      <c r="BH4" s="1330"/>
    </row>
    <row r="5" spans="1:60" ht="15" x14ac:dyDescent="0.25">
      <c r="A5" s="2596" t="s">
        <v>7</v>
      </c>
      <c r="B5" s="2596"/>
      <c r="C5" s="2596"/>
      <c r="D5" s="2596"/>
      <c r="E5" s="2596"/>
      <c r="F5" s="2596"/>
      <c r="G5" s="2596"/>
      <c r="H5" s="2596"/>
      <c r="I5" s="2596"/>
      <c r="J5" s="2596"/>
      <c r="K5" s="2598" t="s">
        <v>8</v>
      </c>
      <c r="L5" s="2598"/>
      <c r="M5" s="2598"/>
      <c r="N5" s="2598"/>
      <c r="O5" s="2598"/>
      <c r="P5" s="2598"/>
      <c r="Q5" s="2598"/>
      <c r="R5" s="2598"/>
      <c r="S5" s="2598"/>
      <c r="T5" s="2598"/>
      <c r="U5" s="2598"/>
      <c r="V5" s="2598"/>
      <c r="W5" s="2598"/>
      <c r="X5" s="2598"/>
      <c r="Y5" s="2598"/>
      <c r="Z5" s="2598"/>
      <c r="AA5" s="2598"/>
      <c r="AB5" s="2598"/>
      <c r="AC5" s="2598"/>
      <c r="AD5" s="2598"/>
      <c r="AE5" s="2598"/>
      <c r="AF5" s="2598"/>
      <c r="AG5" s="2598"/>
      <c r="AH5" s="2598"/>
      <c r="AI5" s="2598"/>
      <c r="AJ5" s="2598"/>
      <c r="AK5" s="2598"/>
      <c r="AL5" s="2598"/>
      <c r="AM5" s="2598"/>
      <c r="AN5" s="2598"/>
      <c r="AO5" s="1330"/>
      <c r="AP5" s="1330"/>
      <c r="AQ5" s="1330"/>
      <c r="AR5" s="1330"/>
      <c r="AS5" s="1330"/>
      <c r="AT5" s="1330"/>
      <c r="AU5" s="1330"/>
      <c r="AV5" s="1330"/>
      <c r="AW5" s="1330"/>
      <c r="AX5" s="1330"/>
      <c r="AY5" s="1330"/>
      <c r="AZ5" s="1330"/>
      <c r="BA5" s="1330"/>
      <c r="BB5" s="1330"/>
      <c r="BC5" s="1330"/>
      <c r="BD5" s="1330"/>
      <c r="BE5" s="1330"/>
      <c r="BF5" s="1330"/>
      <c r="BG5" s="1330"/>
      <c r="BH5" s="1330"/>
    </row>
    <row r="6" spans="1:60" ht="15" x14ac:dyDescent="0.25">
      <c r="A6" s="2597"/>
      <c r="B6" s="2597"/>
      <c r="C6" s="2597"/>
      <c r="D6" s="2597"/>
      <c r="E6" s="2597"/>
      <c r="F6" s="2597"/>
      <c r="G6" s="2597"/>
      <c r="H6" s="2597"/>
      <c r="I6" s="2597"/>
      <c r="J6" s="2597"/>
      <c r="K6" s="1091"/>
      <c r="L6" s="1092"/>
      <c r="M6" s="1092"/>
      <c r="N6" s="1332"/>
      <c r="O6" s="1092"/>
      <c r="P6" s="1092"/>
      <c r="Q6" s="1092"/>
      <c r="R6" s="1092"/>
      <c r="S6" s="1092"/>
      <c r="T6" s="1092"/>
      <c r="U6" s="1092"/>
      <c r="V6" s="2629" t="s">
        <v>65</v>
      </c>
      <c r="W6" s="2597"/>
      <c r="X6" s="2597"/>
      <c r="Y6" s="2597"/>
      <c r="Z6" s="2597"/>
      <c r="AA6" s="2597"/>
      <c r="AB6" s="2597"/>
      <c r="AC6" s="2597"/>
      <c r="AD6" s="2597"/>
      <c r="AE6" s="2597"/>
      <c r="AF6" s="2597"/>
      <c r="AG6" s="2597"/>
      <c r="AH6" s="2597"/>
      <c r="AI6" s="2597"/>
      <c r="AJ6" s="2630"/>
      <c r="AK6" s="1844"/>
      <c r="AL6" s="1092"/>
      <c r="AM6" s="1092"/>
      <c r="AN6" s="1095"/>
      <c r="AO6" s="1330"/>
      <c r="AP6" s="1330"/>
      <c r="AQ6" s="1330"/>
      <c r="AR6" s="1330"/>
      <c r="AS6" s="1330"/>
      <c r="AT6" s="1330"/>
      <c r="AU6" s="1330"/>
      <c r="AV6" s="1330"/>
      <c r="AW6" s="1330"/>
      <c r="AX6" s="1330"/>
      <c r="AY6" s="1330"/>
      <c r="AZ6" s="1330"/>
      <c r="BA6" s="1330"/>
      <c r="BB6" s="1330"/>
      <c r="BC6" s="1330"/>
      <c r="BD6" s="1330"/>
      <c r="BE6" s="1330"/>
      <c r="BF6" s="1330"/>
      <c r="BG6" s="1330"/>
      <c r="BH6" s="1330"/>
    </row>
    <row r="7" spans="1:60" ht="60" x14ac:dyDescent="0.25">
      <c r="A7" s="2599" t="s">
        <v>9</v>
      </c>
      <c r="B7" s="2601" t="s">
        <v>10</v>
      </c>
      <c r="C7" s="3128" t="s">
        <v>9</v>
      </c>
      <c r="D7" s="2601" t="s">
        <v>11</v>
      </c>
      <c r="E7" s="3128" t="s">
        <v>9</v>
      </c>
      <c r="F7" s="3128" t="s">
        <v>12</v>
      </c>
      <c r="G7" s="2602" t="s">
        <v>9</v>
      </c>
      <c r="H7" s="2611" t="s">
        <v>13</v>
      </c>
      <c r="I7" s="2605" t="s">
        <v>14</v>
      </c>
      <c r="J7" s="1896" t="s">
        <v>15</v>
      </c>
      <c r="K7" s="2605" t="s">
        <v>16</v>
      </c>
      <c r="L7" s="2605" t="s">
        <v>66</v>
      </c>
      <c r="M7" s="2605" t="s">
        <v>8</v>
      </c>
      <c r="N7" s="3123" t="s">
        <v>18</v>
      </c>
      <c r="O7" s="2609" t="s">
        <v>19</v>
      </c>
      <c r="P7" s="2611" t="s">
        <v>20</v>
      </c>
      <c r="Q7" s="2601" t="s">
        <v>21</v>
      </c>
      <c r="R7" s="2605" t="s">
        <v>22</v>
      </c>
      <c r="S7" s="3125" t="s">
        <v>19</v>
      </c>
      <c r="T7" s="1904"/>
      <c r="U7" s="2605" t="s">
        <v>23</v>
      </c>
      <c r="V7" s="2627" t="s">
        <v>24</v>
      </c>
      <c r="W7" s="2627"/>
      <c r="X7" s="2616" t="s">
        <v>25</v>
      </c>
      <c r="Y7" s="2616"/>
      <c r="Z7" s="2616"/>
      <c r="AA7" s="2616"/>
      <c r="AB7" s="2613" t="s">
        <v>26</v>
      </c>
      <c r="AC7" s="2614"/>
      <c r="AD7" s="2614"/>
      <c r="AE7" s="2614"/>
      <c r="AF7" s="2614"/>
      <c r="AG7" s="2615"/>
      <c r="AH7" s="2616" t="s">
        <v>27</v>
      </c>
      <c r="AI7" s="2616"/>
      <c r="AJ7" s="2616"/>
      <c r="AK7" s="1845" t="s">
        <v>28</v>
      </c>
      <c r="AL7" s="2617" t="s">
        <v>29</v>
      </c>
      <c r="AM7" s="2617" t="s">
        <v>30</v>
      </c>
      <c r="AN7" s="2623" t="s">
        <v>31</v>
      </c>
      <c r="AO7" s="1330"/>
      <c r="AP7" s="1330"/>
      <c r="AQ7" s="1330"/>
      <c r="AR7" s="1330"/>
      <c r="AS7" s="1330"/>
      <c r="AT7" s="1330"/>
      <c r="AU7" s="1330"/>
      <c r="AV7" s="1330"/>
      <c r="AW7" s="1330"/>
      <c r="AX7" s="1330"/>
      <c r="AY7" s="1330"/>
      <c r="AZ7" s="1330"/>
      <c r="BA7" s="1330"/>
      <c r="BB7" s="1330"/>
      <c r="BC7" s="1330"/>
      <c r="BD7" s="1330"/>
      <c r="BE7" s="1330"/>
      <c r="BF7" s="1330"/>
      <c r="BG7" s="1330"/>
      <c r="BH7" s="1330"/>
    </row>
    <row r="8" spans="1:60" s="1338" customFormat="1" ht="117.75" x14ac:dyDescent="0.25">
      <c r="A8" s="2600"/>
      <c r="B8" s="3127"/>
      <c r="C8" s="3128"/>
      <c r="D8" s="3127"/>
      <c r="E8" s="3128"/>
      <c r="F8" s="3128"/>
      <c r="G8" s="2604"/>
      <c r="H8" s="2612"/>
      <c r="I8" s="2606"/>
      <c r="J8" s="1333" t="s">
        <v>297</v>
      </c>
      <c r="K8" s="2606"/>
      <c r="L8" s="2606"/>
      <c r="M8" s="2606"/>
      <c r="N8" s="3124"/>
      <c r="O8" s="2610"/>
      <c r="P8" s="2612"/>
      <c r="Q8" s="2603"/>
      <c r="R8" s="2606"/>
      <c r="S8" s="3126"/>
      <c r="T8" s="1334" t="s">
        <v>9</v>
      </c>
      <c r="U8" s="2606"/>
      <c r="V8" s="1335" t="s">
        <v>32</v>
      </c>
      <c r="W8" s="1336" t="s">
        <v>33</v>
      </c>
      <c r="X8" s="1337" t="s">
        <v>34</v>
      </c>
      <c r="Y8" s="1337" t="s">
        <v>35</v>
      </c>
      <c r="Z8" s="1337" t="s">
        <v>736</v>
      </c>
      <c r="AA8" s="1337" t="s">
        <v>37</v>
      </c>
      <c r="AB8" s="1337" t="s">
        <v>38</v>
      </c>
      <c r="AC8" s="1337" t="s">
        <v>39</v>
      </c>
      <c r="AD8" s="1337" t="s">
        <v>40</v>
      </c>
      <c r="AE8" s="1337" t="s">
        <v>41</v>
      </c>
      <c r="AF8" s="1337" t="s">
        <v>42</v>
      </c>
      <c r="AG8" s="1337" t="s">
        <v>43</v>
      </c>
      <c r="AH8" s="1337" t="s">
        <v>44</v>
      </c>
      <c r="AI8" s="1337" t="s">
        <v>45</v>
      </c>
      <c r="AJ8" s="1337" t="s">
        <v>46</v>
      </c>
      <c r="AK8" s="1337" t="s">
        <v>28</v>
      </c>
      <c r="AL8" s="2618"/>
      <c r="AM8" s="2618"/>
      <c r="AN8" s="2624"/>
      <c r="AO8" s="517"/>
      <c r="AP8" s="517"/>
      <c r="AQ8" s="517"/>
      <c r="AR8" s="517"/>
      <c r="AS8" s="517"/>
      <c r="AT8" s="517"/>
      <c r="AU8" s="517"/>
      <c r="AV8" s="517"/>
      <c r="AW8" s="517"/>
      <c r="AX8" s="517"/>
      <c r="AY8" s="517"/>
      <c r="AZ8" s="517"/>
      <c r="BA8" s="517"/>
      <c r="BB8" s="517"/>
      <c r="BC8" s="517"/>
      <c r="BD8" s="517"/>
      <c r="BE8" s="517"/>
      <c r="BF8" s="517"/>
      <c r="BG8" s="517"/>
      <c r="BH8" s="517"/>
    </row>
    <row r="9" spans="1:60" s="1343" customFormat="1" ht="15" x14ac:dyDescent="0.25">
      <c r="A9" s="1102">
        <v>1</v>
      </c>
      <c r="B9" s="3086" t="s">
        <v>298</v>
      </c>
      <c r="C9" s="3087"/>
      <c r="D9" s="3086"/>
      <c r="E9" s="1339"/>
      <c r="F9" s="1339"/>
      <c r="G9" s="1340"/>
      <c r="H9" s="1339"/>
      <c r="I9" s="1339"/>
      <c r="J9" s="1339"/>
      <c r="K9" s="1339"/>
      <c r="L9" s="1339"/>
      <c r="M9" s="1339"/>
      <c r="N9" s="1341"/>
      <c r="O9" s="1339"/>
      <c r="P9" s="1339"/>
      <c r="Q9" s="1339"/>
      <c r="R9" s="1339"/>
      <c r="S9" s="1339"/>
      <c r="T9" s="1339"/>
      <c r="U9" s="1339"/>
      <c r="V9" s="1339"/>
      <c r="W9" s="1339"/>
      <c r="X9" s="1339"/>
      <c r="Y9" s="1339"/>
      <c r="Z9" s="1339"/>
      <c r="AA9" s="1339"/>
      <c r="AB9" s="1339"/>
      <c r="AC9" s="1339"/>
      <c r="AD9" s="1339"/>
      <c r="AE9" s="1339"/>
      <c r="AF9" s="1339"/>
      <c r="AG9" s="1339"/>
      <c r="AH9" s="1339"/>
      <c r="AI9" s="1339"/>
      <c r="AJ9" s="1339"/>
      <c r="AK9" s="1339"/>
      <c r="AL9" s="1339"/>
      <c r="AM9" s="1339"/>
      <c r="AN9" s="1342"/>
      <c r="AO9" s="1330"/>
      <c r="AP9" s="1330"/>
      <c r="AQ9" s="1330"/>
      <c r="AR9" s="1330"/>
      <c r="AS9" s="1330"/>
      <c r="AT9" s="1330"/>
      <c r="AU9" s="1330"/>
      <c r="AV9" s="1330"/>
      <c r="AW9" s="1330"/>
      <c r="AX9" s="1330"/>
      <c r="AY9" s="1330"/>
      <c r="AZ9" s="1330"/>
      <c r="BA9" s="1330"/>
      <c r="BB9" s="1330"/>
      <c r="BC9" s="1330"/>
      <c r="BD9" s="1330"/>
      <c r="BE9" s="1330"/>
      <c r="BF9" s="1330"/>
      <c r="BG9" s="1330"/>
      <c r="BH9" s="1330"/>
    </row>
    <row r="10" spans="1:60" s="1330" customFormat="1" ht="15" x14ac:dyDescent="0.25">
      <c r="A10" s="3088"/>
      <c r="B10" s="3088"/>
      <c r="C10" s="1344">
        <v>1</v>
      </c>
      <c r="D10" s="1345" t="s">
        <v>835</v>
      </c>
      <c r="E10" s="1345"/>
      <c r="F10" s="1345"/>
      <c r="G10" s="1346"/>
      <c r="H10" s="1347"/>
      <c r="I10" s="1345"/>
      <c r="J10" s="1345"/>
      <c r="K10" s="1345"/>
      <c r="L10" s="1346"/>
      <c r="M10" s="1347"/>
      <c r="N10" s="1348"/>
      <c r="O10" s="1349"/>
      <c r="P10" s="1347"/>
      <c r="Q10" s="1347"/>
      <c r="R10" s="1347"/>
      <c r="S10" s="1350"/>
      <c r="T10" s="1351"/>
      <c r="U10" s="1346"/>
      <c r="V10" s="1345"/>
      <c r="W10" s="1345"/>
      <c r="X10" s="1345"/>
      <c r="Y10" s="1345"/>
      <c r="Z10" s="1345"/>
      <c r="AA10" s="1345"/>
      <c r="AB10" s="1345"/>
      <c r="AC10" s="1345"/>
      <c r="AD10" s="1345"/>
      <c r="AE10" s="1345"/>
      <c r="AF10" s="1345"/>
      <c r="AG10" s="1345"/>
      <c r="AH10" s="1345"/>
      <c r="AI10" s="1345"/>
      <c r="AJ10" s="1345"/>
      <c r="AK10" s="1345"/>
      <c r="AL10" s="1352"/>
      <c r="AM10" s="1352"/>
      <c r="AN10" s="1353"/>
    </row>
    <row r="11" spans="1:60" s="1330" customFormat="1" ht="15" x14ac:dyDescent="0.25">
      <c r="A11" s="3089"/>
      <c r="B11" s="3089"/>
      <c r="C11" s="3090"/>
      <c r="D11" s="3091"/>
      <c r="E11" s="1121">
        <v>1</v>
      </c>
      <c r="F11" s="1354" t="s">
        <v>836</v>
      </c>
      <c r="G11" s="1355"/>
      <c r="H11" s="1356"/>
      <c r="I11" s="1354"/>
      <c r="J11" s="1354"/>
      <c r="K11" s="1354"/>
      <c r="L11" s="1355"/>
      <c r="M11" s="1356"/>
      <c r="N11" s="1357"/>
      <c r="O11" s="1358"/>
      <c r="P11" s="1356"/>
      <c r="Q11" s="1356"/>
      <c r="R11" s="1356"/>
      <c r="S11" s="1359"/>
      <c r="T11" s="1360"/>
      <c r="U11" s="1355"/>
      <c r="V11" s="1354"/>
      <c r="W11" s="1354"/>
      <c r="X11" s="1354"/>
      <c r="Y11" s="1354"/>
      <c r="Z11" s="1354"/>
      <c r="AA11" s="1354"/>
      <c r="AB11" s="1354"/>
      <c r="AC11" s="1354"/>
      <c r="AD11" s="1354"/>
      <c r="AE11" s="1354"/>
      <c r="AF11" s="1354"/>
      <c r="AG11" s="1354"/>
      <c r="AH11" s="1354"/>
      <c r="AI11" s="1354"/>
      <c r="AJ11" s="1354"/>
      <c r="AK11" s="1354"/>
      <c r="AL11" s="1361"/>
      <c r="AM11" s="1361"/>
      <c r="AN11" s="1362"/>
    </row>
    <row r="12" spans="1:60" s="1330" customFormat="1" ht="28.5" x14ac:dyDescent="0.25">
      <c r="A12" s="3089"/>
      <c r="B12" s="3089"/>
      <c r="C12" s="3092"/>
      <c r="D12" s="3093"/>
      <c r="E12" s="3094"/>
      <c r="F12" s="3095"/>
      <c r="G12" s="2835">
        <v>1</v>
      </c>
      <c r="H12" s="2834" t="s">
        <v>837</v>
      </c>
      <c r="I12" s="2834" t="s">
        <v>838</v>
      </c>
      <c r="J12" s="2835">
        <v>1</v>
      </c>
      <c r="K12" s="2621" t="s">
        <v>839</v>
      </c>
      <c r="L12" s="2887" t="s">
        <v>840</v>
      </c>
      <c r="M12" s="2834" t="s">
        <v>1920</v>
      </c>
      <c r="N12" s="3100">
        <f>+(S12+S13)/O12</f>
        <v>7.0570319609263285E-2</v>
      </c>
      <c r="O12" s="3102">
        <v>134617500</v>
      </c>
      <c r="P12" s="2834" t="s">
        <v>841</v>
      </c>
      <c r="Q12" s="2834" t="s">
        <v>842</v>
      </c>
      <c r="R12" s="2072" t="s">
        <v>843</v>
      </c>
      <c r="S12" s="1363">
        <v>4500000</v>
      </c>
      <c r="T12" s="1881">
        <v>20</v>
      </c>
      <c r="U12" s="1368" t="s">
        <v>1921</v>
      </c>
      <c r="V12" s="3104">
        <v>35373</v>
      </c>
      <c r="W12" s="2887">
        <v>33985</v>
      </c>
      <c r="X12" s="2887">
        <v>16632</v>
      </c>
      <c r="Y12" s="2887">
        <v>3361</v>
      </c>
      <c r="Z12" s="2887">
        <v>39432</v>
      </c>
      <c r="AA12" s="2887">
        <v>9933</v>
      </c>
      <c r="AB12" s="2887"/>
      <c r="AC12" s="2887"/>
      <c r="AD12" s="2887"/>
      <c r="AE12" s="2887"/>
      <c r="AF12" s="2887"/>
      <c r="AG12" s="2887"/>
      <c r="AH12" s="2887"/>
      <c r="AI12" s="2887"/>
      <c r="AJ12" s="2887"/>
      <c r="AK12" s="2887">
        <f>V12+W12</f>
        <v>69358</v>
      </c>
      <c r="AL12" s="3071">
        <v>43466</v>
      </c>
      <c r="AM12" s="3071">
        <v>43830</v>
      </c>
      <c r="AN12" s="2628" t="s">
        <v>2363</v>
      </c>
    </row>
    <row r="13" spans="1:60" s="1330" customFormat="1" ht="28.5" x14ac:dyDescent="0.25">
      <c r="A13" s="3089"/>
      <c r="B13" s="3089"/>
      <c r="C13" s="3092"/>
      <c r="D13" s="3093"/>
      <c r="E13" s="3096"/>
      <c r="F13" s="3097"/>
      <c r="G13" s="2837"/>
      <c r="H13" s="2818"/>
      <c r="I13" s="2818"/>
      <c r="J13" s="2837"/>
      <c r="K13" s="2621"/>
      <c r="L13" s="2887"/>
      <c r="M13" s="2817"/>
      <c r="N13" s="3101"/>
      <c r="O13" s="3102"/>
      <c r="P13" s="2817"/>
      <c r="Q13" s="2817"/>
      <c r="R13" s="2078" t="s">
        <v>1922</v>
      </c>
      <c r="S13" s="1364">
        <v>5000000</v>
      </c>
      <c r="T13" s="1877">
        <v>20</v>
      </c>
      <c r="U13" s="1365" t="s">
        <v>1921</v>
      </c>
      <c r="V13" s="3104"/>
      <c r="W13" s="2887"/>
      <c r="X13" s="2887"/>
      <c r="Y13" s="2887"/>
      <c r="Z13" s="2887"/>
      <c r="AA13" s="2887"/>
      <c r="AB13" s="2887"/>
      <c r="AC13" s="2887"/>
      <c r="AD13" s="2887"/>
      <c r="AE13" s="2887"/>
      <c r="AF13" s="2887"/>
      <c r="AG13" s="2887"/>
      <c r="AH13" s="2887"/>
      <c r="AI13" s="2887"/>
      <c r="AJ13" s="2887"/>
      <c r="AK13" s="2887"/>
      <c r="AL13" s="3071"/>
      <c r="AM13" s="3071"/>
      <c r="AN13" s="2628"/>
    </row>
    <row r="14" spans="1:60" s="1330" customFormat="1" ht="57" x14ac:dyDescent="0.25">
      <c r="A14" s="3089"/>
      <c r="B14" s="3089"/>
      <c r="C14" s="3092"/>
      <c r="D14" s="3093"/>
      <c r="E14" s="3096"/>
      <c r="F14" s="3097"/>
      <c r="G14" s="1846">
        <v>2</v>
      </c>
      <c r="H14" s="2076" t="s">
        <v>1923</v>
      </c>
      <c r="I14" s="2076" t="s">
        <v>845</v>
      </c>
      <c r="J14" s="1366">
        <v>4</v>
      </c>
      <c r="K14" s="2621"/>
      <c r="L14" s="2887"/>
      <c r="M14" s="2817"/>
      <c r="N14" s="1367">
        <f>+(S14)/O12</f>
        <v>0.19982543131465078</v>
      </c>
      <c r="O14" s="3102"/>
      <c r="P14" s="2817"/>
      <c r="Q14" s="2817"/>
      <c r="R14" s="509" t="s">
        <v>1924</v>
      </c>
      <c r="S14" s="1363">
        <v>26900000</v>
      </c>
      <c r="T14" s="1877">
        <v>20</v>
      </c>
      <c r="U14" s="1846" t="s">
        <v>1921</v>
      </c>
      <c r="V14" s="3104"/>
      <c r="W14" s="2887"/>
      <c r="X14" s="2887"/>
      <c r="Y14" s="2887"/>
      <c r="Z14" s="2887"/>
      <c r="AA14" s="2887"/>
      <c r="AB14" s="2887"/>
      <c r="AC14" s="2887"/>
      <c r="AD14" s="2887"/>
      <c r="AE14" s="2887"/>
      <c r="AF14" s="2887"/>
      <c r="AG14" s="2887"/>
      <c r="AH14" s="2887"/>
      <c r="AI14" s="2887"/>
      <c r="AJ14" s="2887"/>
      <c r="AK14" s="2887"/>
      <c r="AL14" s="3071"/>
      <c r="AM14" s="3071"/>
      <c r="AN14" s="2628"/>
    </row>
    <row r="15" spans="1:60" s="1330" customFormat="1" ht="76.5" customHeight="1" x14ac:dyDescent="0.25">
      <c r="A15" s="3089"/>
      <c r="B15" s="3089"/>
      <c r="C15" s="3092"/>
      <c r="D15" s="3093"/>
      <c r="E15" s="3096"/>
      <c r="F15" s="3097"/>
      <c r="G15" s="1846">
        <v>3</v>
      </c>
      <c r="H15" s="2076" t="s">
        <v>846</v>
      </c>
      <c r="I15" s="2076" t="s">
        <v>847</v>
      </c>
      <c r="J15" s="1366">
        <v>1</v>
      </c>
      <c r="K15" s="2621"/>
      <c r="L15" s="2887"/>
      <c r="M15" s="2817"/>
      <c r="N15" s="1367">
        <f>+(S15)/O12</f>
        <v>0.15228332126209446</v>
      </c>
      <c r="O15" s="3102"/>
      <c r="P15" s="2817"/>
      <c r="Q15" s="2846" t="s">
        <v>1925</v>
      </c>
      <c r="R15" s="509" t="s">
        <v>848</v>
      </c>
      <c r="S15" s="1364">
        <v>20500000</v>
      </c>
      <c r="T15" s="1883">
        <v>20</v>
      </c>
      <c r="U15" s="1880" t="s">
        <v>1921</v>
      </c>
      <c r="V15" s="3104"/>
      <c r="W15" s="2887"/>
      <c r="X15" s="2887"/>
      <c r="Y15" s="2887"/>
      <c r="Z15" s="2887"/>
      <c r="AA15" s="2887"/>
      <c r="AB15" s="2887"/>
      <c r="AC15" s="2887"/>
      <c r="AD15" s="2887"/>
      <c r="AE15" s="2887"/>
      <c r="AF15" s="2887"/>
      <c r="AG15" s="2887"/>
      <c r="AH15" s="2887"/>
      <c r="AI15" s="2887"/>
      <c r="AJ15" s="2887"/>
      <c r="AK15" s="2887"/>
      <c r="AL15" s="3071"/>
      <c r="AM15" s="3071"/>
      <c r="AN15" s="2628"/>
    </row>
    <row r="16" spans="1:60" s="1330" customFormat="1" ht="85.5" x14ac:dyDescent="0.25">
      <c r="A16" s="3089"/>
      <c r="B16" s="3089"/>
      <c r="C16" s="3092"/>
      <c r="D16" s="3093"/>
      <c r="E16" s="3096"/>
      <c r="F16" s="3097"/>
      <c r="G16" s="1846">
        <v>4</v>
      </c>
      <c r="H16" s="2076" t="s">
        <v>849</v>
      </c>
      <c r="I16" s="2076" t="s">
        <v>850</v>
      </c>
      <c r="J16" s="1366">
        <v>1</v>
      </c>
      <c r="K16" s="2621"/>
      <c r="L16" s="2887"/>
      <c r="M16" s="2817"/>
      <c r="N16" s="1367">
        <f>+(S16)/O12</f>
        <v>0.49399223726484298</v>
      </c>
      <c r="O16" s="3102"/>
      <c r="P16" s="2817"/>
      <c r="Q16" s="2846"/>
      <c r="R16" s="509" t="s">
        <v>851</v>
      </c>
      <c r="S16" s="1364">
        <v>66500000</v>
      </c>
      <c r="T16" s="1883">
        <v>20</v>
      </c>
      <c r="U16" s="1880" t="s">
        <v>1921</v>
      </c>
      <c r="V16" s="3104"/>
      <c r="W16" s="2887"/>
      <c r="X16" s="2887"/>
      <c r="Y16" s="2887"/>
      <c r="Z16" s="2887"/>
      <c r="AA16" s="2887"/>
      <c r="AB16" s="2887"/>
      <c r="AC16" s="2887"/>
      <c r="AD16" s="2887"/>
      <c r="AE16" s="2887"/>
      <c r="AF16" s="2887"/>
      <c r="AG16" s="2887"/>
      <c r="AH16" s="2887"/>
      <c r="AI16" s="2887"/>
      <c r="AJ16" s="2887"/>
      <c r="AK16" s="2887"/>
      <c r="AL16" s="3071"/>
      <c r="AM16" s="3071"/>
      <c r="AN16" s="2628"/>
    </row>
    <row r="17" spans="1:40" s="1330" customFormat="1" ht="85.5" customHeight="1" x14ac:dyDescent="0.25">
      <c r="A17" s="3089"/>
      <c r="B17" s="3089"/>
      <c r="C17" s="3092"/>
      <c r="D17" s="3093"/>
      <c r="E17" s="3098"/>
      <c r="F17" s="3099"/>
      <c r="G17" s="1878">
        <v>6</v>
      </c>
      <c r="H17" s="2069" t="s">
        <v>852</v>
      </c>
      <c r="I17" s="2069" t="s">
        <v>853</v>
      </c>
      <c r="J17" s="1366">
        <v>12</v>
      </c>
      <c r="K17" s="2835"/>
      <c r="L17" s="3069"/>
      <c r="M17" s="2818"/>
      <c r="N17" s="1367">
        <f>+S17/O12</f>
        <v>8.3328690549148515E-2</v>
      </c>
      <c r="O17" s="3103"/>
      <c r="P17" s="2817"/>
      <c r="Q17" s="2834"/>
      <c r="R17" s="1369" t="s">
        <v>854</v>
      </c>
      <c r="S17" s="1370">
        <v>11217500</v>
      </c>
      <c r="T17" s="1882">
        <v>20</v>
      </c>
      <c r="U17" s="1879" t="s">
        <v>1921</v>
      </c>
      <c r="V17" s="3105"/>
      <c r="W17" s="3069"/>
      <c r="X17" s="3069"/>
      <c r="Y17" s="3069"/>
      <c r="Z17" s="3069"/>
      <c r="AA17" s="3069"/>
      <c r="AB17" s="3069"/>
      <c r="AC17" s="3069"/>
      <c r="AD17" s="3069"/>
      <c r="AE17" s="3069"/>
      <c r="AF17" s="3069"/>
      <c r="AG17" s="3069"/>
      <c r="AH17" s="3069"/>
      <c r="AI17" s="3069"/>
      <c r="AJ17" s="3069"/>
      <c r="AK17" s="3069"/>
      <c r="AL17" s="3064"/>
      <c r="AM17" s="3064"/>
      <c r="AN17" s="2825"/>
    </row>
    <row r="18" spans="1:40" s="1330" customFormat="1" ht="24" customHeight="1" x14ac:dyDescent="0.25">
      <c r="A18" s="3089"/>
      <c r="B18" s="3089"/>
      <c r="C18" s="3092"/>
      <c r="D18" s="3093"/>
      <c r="E18" s="1371">
        <v>2</v>
      </c>
      <c r="F18" s="2838" t="s">
        <v>855</v>
      </c>
      <c r="G18" s="2839"/>
      <c r="H18" s="2839"/>
      <c r="I18" s="3118"/>
      <c r="J18" s="1372"/>
      <c r="K18" s="1372"/>
      <c r="L18" s="1372"/>
      <c r="M18" s="1375"/>
      <c r="N18" s="1373"/>
      <c r="O18" s="1374"/>
      <c r="P18" s="1375"/>
      <c r="Q18" s="1375"/>
      <c r="R18" s="1375"/>
      <c r="S18" s="1376"/>
      <c r="T18" s="1377"/>
      <c r="U18" s="1378"/>
      <c r="V18" s="1379"/>
      <c r="W18" s="1380"/>
      <c r="X18" s="1380"/>
      <c r="Y18" s="1380"/>
      <c r="Z18" s="1380"/>
      <c r="AA18" s="1380"/>
      <c r="AB18" s="1381"/>
      <c r="AC18" s="1381"/>
      <c r="AD18" s="1381"/>
      <c r="AE18" s="1382"/>
      <c r="AF18" s="1382"/>
      <c r="AG18" s="1382"/>
      <c r="AH18" s="1381"/>
      <c r="AI18" s="1381"/>
      <c r="AJ18" s="1380"/>
      <c r="AK18" s="1383"/>
      <c r="AL18" s="1384"/>
      <c r="AM18" s="1384"/>
      <c r="AN18" s="1385"/>
    </row>
    <row r="19" spans="1:40" s="1330" customFormat="1" ht="28.5" x14ac:dyDescent="0.25">
      <c r="A19" s="3089"/>
      <c r="B19" s="3089"/>
      <c r="C19" s="3092"/>
      <c r="D19" s="3093"/>
      <c r="E19" s="2621"/>
      <c r="F19" s="2621"/>
      <c r="G19" s="1879">
        <v>7</v>
      </c>
      <c r="H19" s="2069" t="s">
        <v>1926</v>
      </c>
      <c r="I19" s="2070" t="s">
        <v>859</v>
      </c>
      <c r="J19" s="1366">
        <v>1</v>
      </c>
      <c r="K19" s="2621" t="s">
        <v>1927</v>
      </c>
      <c r="L19" s="2835" t="s">
        <v>857</v>
      </c>
      <c r="M19" s="2834" t="s">
        <v>1928</v>
      </c>
      <c r="N19" s="1387">
        <f>+S19/O19</f>
        <v>0.79984028770363513</v>
      </c>
      <c r="O19" s="3103">
        <v>158373529</v>
      </c>
      <c r="P19" s="3120" t="s">
        <v>1929</v>
      </c>
      <c r="Q19" s="3120" t="s">
        <v>1930</v>
      </c>
      <c r="R19" s="2070" t="s">
        <v>1931</v>
      </c>
      <c r="S19" s="1370">
        <v>126673529</v>
      </c>
      <c r="T19" s="1882">
        <v>20</v>
      </c>
      <c r="U19" s="1879" t="s">
        <v>1921</v>
      </c>
      <c r="V19" s="3105">
        <v>252568</v>
      </c>
      <c r="W19" s="3069">
        <v>243650</v>
      </c>
      <c r="X19" s="3069">
        <v>97896</v>
      </c>
      <c r="Y19" s="3069">
        <v>53351</v>
      </c>
      <c r="Z19" s="3069">
        <v>140316</v>
      </c>
      <c r="AA19" s="3069">
        <v>30825</v>
      </c>
      <c r="AB19" s="3069"/>
      <c r="AC19" s="3069"/>
      <c r="AD19" s="3069"/>
      <c r="AE19" s="3069"/>
      <c r="AF19" s="3069"/>
      <c r="AG19" s="3069"/>
      <c r="AH19" s="3069"/>
      <c r="AI19" s="3069"/>
      <c r="AJ19" s="3069"/>
      <c r="AK19" s="3069">
        <f>V19+W19</f>
        <v>496218</v>
      </c>
      <c r="AL19" s="3071">
        <v>43466</v>
      </c>
      <c r="AM19" s="3071">
        <v>43830</v>
      </c>
      <c r="AN19" s="2628" t="s">
        <v>2363</v>
      </c>
    </row>
    <row r="20" spans="1:40" ht="85.5" x14ac:dyDescent="0.25">
      <c r="A20" s="3089"/>
      <c r="B20" s="3089"/>
      <c r="C20" s="3092"/>
      <c r="D20" s="3093"/>
      <c r="E20" s="2621"/>
      <c r="F20" s="2621"/>
      <c r="G20" s="1885">
        <v>8</v>
      </c>
      <c r="H20" s="2076" t="s">
        <v>1932</v>
      </c>
      <c r="I20" s="2076" t="s">
        <v>856</v>
      </c>
      <c r="J20" s="1366">
        <v>1</v>
      </c>
      <c r="K20" s="2621"/>
      <c r="L20" s="2837"/>
      <c r="M20" s="2818"/>
      <c r="N20" s="1388">
        <f>+S20/O19</f>
        <v>0.20015971229636487</v>
      </c>
      <c r="O20" s="3119"/>
      <c r="P20" s="3121"/>
      <c r="Q20" s="3121"/>
      <c r="R20" s="2076" t="s">
        <v>858</v>
      </c>
      <c r="S20" s="1389">
        <v>31700000</v>
      </c>
      <c r="T20" s="1902">
        <v>20</v>
      </c>
      <c r="U20" s="1901" t="s">
        <v>1921</v>
      </c>
      <c r="V20" s="3122"/>
      <c r="W20" s="3070"/>
      <c r="X20" s="3070"/>
      <c r="Y20" s="3070"/>
      <c r="Z20" s="3070"/>
      <c r="AA20" s="3070"/>
      <c r="AB20" s="3070"/>
      <c r="AC20" s="3070"/>
      <c r="AD20" s="3070"/>
      <c r="AE20" s="3070"/>
      <c r="AF20" s="3070"/>
      <c r="AG20" s="3070"/>
      <c r="AH20" s="3070"/>
      <c r="AI20" s="3070"/>
      <c r="AJ20" s="3070"/>
      <c r="AK20" s="3070"/>
      <c r="AL20" s="3071"/>
      <c r="AM20" s="3071"/>
      <c r="AN20" s="2628"/>
    </row>
    <row r="21" spans="1:40" ht="15" x14ac:dyDescent="0.25">
      <c r="A21" s="3089"/>
      <c r="B21" s="3089"/>
      <c r="C21" s="3092"/>
      <c r="D21" s="3093"/>
      <c r="E21" s="1124">
        <v>3</v>
      </c>
      <c r="F21" s="1122" t="s">
        <v>860</v>
      </c>
      <c r="G21" s="1390"/>
      <c r="H21" s="1391"/>
      <c r="I21" s="1392"/>
      <c r="J21" s="1392"/>
      <c r="K21" s="1393"/>
      <c r="L21" s="1390"/>
      <c r="M21" s="1391"/>
      <c r="N21" s="1394"/>
      <c r="O21" s="1395"/>
      <c r="P21" s="2183"/>
      <c r="Q21" s="2183"/>
      <c r="R21" s="2183"/>
      <c r="S21" s="1396"/>
      <c r="T21" s="1397"/>
      <c r="U21" s="1390"/>
      <c r="V21" s="1392"/>
      <c r="W21" s="1392"/>
      <c r="X21" s="1392"/>
      <c r="Y21" s="1392"/>
      <c r="Z21" s="1392"/>
      <c r="AA21" s="1392"/>
      <c r="AB21" s="1392"/>
      <c r="AC21" s="1392"/>
      <c r="AD21" s="1392"/>
      <c r="AE21" s="1392"/>
      <c r="AF21" s="1392"/>
      <c r="AG21" s="1392"/>
      <c r="AH21" s="1392"/>
      <c r="AI21" s="1392"/>
      <c r="AJ21" s="1392"/>
      <c r="AK21" s="1392"/>
      <c r="AL21" s="2200"/>
      <c r="AM21" s="2200"/>
      <c r="AN21" s="2201"/>
    </row>
    <row r="22" spans="1:40" s="1400" customFormat="1" ht="28.5" x14ac:dyDescent="0.25">
      <c r="A22" s="3089"/>
      <c r="B22" s="3089"/>
      <c r="C22" s="3092"/>
      <c r="D22" s="3093"/>
      <c r="E22" s="3072"/>
      <c r="F22" s="3073"/>
      <c r="G22" s="3056">
        <v>14</v>
      </c>
      <c r="H22" s="3057" t="s">
        <v>1933</v>
      </c>
      <c r="I22" s="2850" t="s">
        <v>861</v>
      </c>
      <c r="J22" s="3058">
        <v>6</v>
      </c>
      <c r="K22" s="3076" t="s">
        <v>1934</v>
      </c>
      <c r="L22" s="2835" t="s">
        <v>862</v>
      </c>
      <c r="M22" s="3079" t="s">
        <v>1935</v>
      </c>
      <c r="N22" s="3082">
        <f>+(S22+S23)/O22</f>
        <v>0.32708905525881032</v>
      </c>
      <c r="O22" s="3083">
        <v>817514361</v>
      </c>
      <c r="P22" s="2850" t="s">
        <v>1936</v>
      </c>
      <c r="Q22" s="2850" t="s">
        <v>842</v>
      </c>
      <c r="R22" s="2078" t="s">
        <v>863</v>
      </c>
      <c r="S22" s="1398">
        <v>133700000</v>
      </c>
      <c r="T22" s="1399">
        <v>20</v>
      </c>
      <c r="U22" s="1898" t="s">
        <v>2265</v>
      </c>
      <c r="V22" s="3061">
        <v>35373</v>
      </c>
      <c r="W22" s="3061">
        <v>33985</v>
      </c>
      <c r="X22" s="3061">
        <v>16632</v>
      </c>
      <c r="Y22" s="3061">
        <v>3361</v>
      </c>
      <c r="Z22" s="3061">
        <v>39432</v>
      </c>
      <c r="AA22" s="3061">
        <v>9933</v>
      </c>
      <c r="AB22" s="3061"/>
      <c r="AC22" s="3061"/>
      <c r="AD22" s="3061"/>
      <c r="AE22" s="3061"/>
      <c r="AF22" s="3061"/>
      <c r="AG22" s="3061"/>
      <c r="AH22" s="3061"/>
      <c r="AI22" s="3061"/>
      <c r="AJ22" s="3061"/>
      <c r="AK22" s="3061">
        <f>V22+W22</f>
        <v>69358</v>
      </c>
      <c r="AL22" s="3064">
        <v>43466</v>
      </c>
      <c r="AM22" s="3064">
        <v>43830</v>
      </c>
      <c r="AN22" s="2825" t="s">
        <v>2363</v>
      </c>
    </row>
    <row r="23" spans="1:40" s="1400" customFormat="1" ht="42.75" x14ac:dyDescent="0.25">
      <c r="A23" s="3089"/>
      <c r="B23" s="3089"/>
      <c r="C23" s="3092"/>
      <c r="D23" s="3093"/>
      <c r="E23" s="3074"/>
      <c r="F23" s="3075"/>
      <c r="G23" s="3056"/>
      <c r="H23" s="3057"/>
      <c r="I23" s="2852"/>
      <c r="J23" s="3059"/>
      <c r="K23" s="3077"/>
      <c r="L23" s="2836"/>
      <c r="M23" s="3080"/>
      <c r="N23" s="3082"/>
      <c r="O23" s="3084"/>
      <c r="P23" s="2851"/>
      <c r="Q23" s="2851"/>
      <c r="R23" s="2078" t="s">
        <v>864</v>
      </c>
      <c r="S23" s="1398">
        <v>133700000</v>
      </c>
      <c r="T23" s="1399">
        <v>20</v>
      </c>
      <c r="U23" s="1898" t="s">
        <v>2265</v>
      </c>
      <c r="V23" s="3062"/>
      <c r="W23" s="3062"/>
      <c r="X23" s="3062"/>
      <c r="Y23" s="3062"/>
      <c r="Z23" s="3062"/>
      <c r="AA23" s="3062"/>
      <c r="AB23" s="3062"/>
      <c r="AC23" s="3062"/>
      <c r="AD23" s="3062"/>
      <c r="AE23" s="3062"/>
      <c r="AF23" s="3062"/>
      <c r="AG23" s="3062"/>
      <c r="AH23" s="3062"/>
      <c r="AI23" s="3062"/>
      <c r="AJ23" s="3062"/>
      <c r="AK23" s="3062"/>
      <c r="AL23" s="3065"/>
      <c r="AM23" s="3065"/>
      <c r="AN23" s="2826"/>
    </row>
    <row r="24" spans="1:40" s="1400" customFormat="1" ht="71.25" x14ac:dyDescent="0.25">
      <c r="A24" s="3089"/>
      <c r="B24" s="3089"/>
      <c r="C24" s="3092"/>
      <c r="D24" s="3093"/>
      <c r="E24" s="3074"/>
      <c r="F24" s="3075"/>
      <c r="G24" s="1890">
        <v>17</v>
      </c>
      <c r="H24" s="2184" t="s">
        <v>1937</v>
      </c>
      <c r="I24" s="2076" t="s">
        <v>1938</v>
      </c>
      <c r="J24" s="1366">
        <v>270</v>
      </c>
      <c r="K24" s="3078"/>
      <c r="L24" s="2837"/>
      <c r="M24" s="3081"/>
      <c r="N24" s="1892">
        <f>S24/O22</f>
        <v>0.67291094474118973</v>
      </c>
      <c r="O24" s="3085"/>
      <c r="P24" s="2852"/>
      <c r="Q24" s="2852"/>
      <c r="R24" s="2078" t="s">
        <v>1939</v>
      </c>
      <c r="S24" s="1398">
        <v>550114361</v>
      </c>
      <c r="T24" s="1399">
        <v>20</v>
      </c>
      <c r="U24" s="1898" t="s">
        <v>2265</v>
      </c>
      <c r="V24" s="3063"/>
      <c r="W24" s="3063"/>
      <c r="X24" s="3063"/>
      <c r="Y24" s="3063"/>
      <c r="Z24" s="3063"/>
      <c r="AA24" s="3063"/>
      <c r="AB24" s="3063"/>
      <c r="AC24" s="3063"/>
      <c r="AD24" s="3063"/>
      <c r="AE24" s="3063"/>
      <c r="AF24" s="3063"/>
      <c r="AG24" s="3063"/>
      <c r="AH24" s="3063"/>
      <c r="AI24" s="3063"/>
      <c r="AJ24" s="3063"/>
      <c r="AK24" s="3063"/>
      <c r="AL24" s="3066"/>
      <c r="AM24" s="3066"/>
      <c r="AN24" s="2827"/>
    </row>
    <row r="25" spans="1:40" ht="57" x14ac:dyDescent="0.25">
      <c r="A25" s="3089"/>
      <c r="B25" s="3089"/>
      <c r="C25" s="3092"/>
      <c r="D25" s="3093"/>
      <c r="E25" s="3074"/>
      <c r="F25" s="3075"/>
      <c r="G25" s="1885">
        <v>15</v>
      </c>
      <c r="H25" s="2076" t="s">
        <v>1940</v>
      </c>
      <c r="I25" s="2076" t="s">
        <v>865</v>
      </c>
      <c r="J25" s="1891">
        <v>2</v>
      </c>
      <c r="K25" s="2835" t="s">
        <v>866</v>
      </c>
      <c r="L25" s="2835" t="s">
        <v>867</v>
      </c>
      <c r="M25" s="2891" t="s">
        <v>1941</v>
      </c>
      <c r="N25" s="1895">
        <f>S25/O25</f>
        <v>0.28450497361810312</v>
      </c>
      <c r="O25" s="3067">
        <f>SUM(S25:S29)</f>
        <v>63061235</v>
      </c>
      <c r="P25" s="2834" t="s">
        <v>1942</v>
      </c>
      <c r="Q25" s="2834" t="s">
        <v>868</v>
      </c>
      <c r="R25" s="2185" t="s">
        <v>869</v>
      </c>
      <c r="S25" s="1401">
        <v>17941235</v>
      </c>
      <c r="T25" s="1902">
        <v>20</v>
      </c>
      <c r="U25" s="1846" t="s">
        <v>2265</v>
      </c>
      <c r="V25" s="3010">
        <v>40906</v>
      </c>
      <c r="W25" s="3010">
        <v>37728</v>
      </c>
      <c r="X25" s="3010">
        <v>16790</v>
      </c>
      <c r="Y25" s="3010">
        <v>8871</v>
      </c>
      <c r="Z25" s="3010">
        <v>46240</v>
      </c>
      <c r="AA25" s="3010">
        <v>10814</v>
      </c>
      <c r="AB25" s="3010"/>
      <c r="AC25" s="3010"/>
      <c r="AD25" s="3010"/>
      <c r="AE25" s="3010"/>
      <c r="AF25" s="3010"/>
      <c r="AG25" s="3010"/>
      <c r="AH25" s="3010"/>
      <c r="AI25" s="3010"/>
      <c r="AJ25" s="3010"/>
      <c r="AK25" s="3010">
        <f>V25+W25</f>
        <v>78634</v>
      </c>
      <c r="AL25" s="3064">
        <v>43466</v>
      </c>
      <c r="AM25" s="3064">
        <v>43830</v>
      </c>
      <c r="AN25" s="2825" t="s">
        <v>2363</v>
      </c>
    </row>
    <row r="26" spans="1:40" ht="71.25" x14ac:dyDescent="0.25">
      <c r="A26" s="3089"/>
      <c r="B26" s="3089"/>
      <c r="C26" s="3092"/>
      <c r="D26" s="3093"/>
      <c r="E26" s="3074"/>
      <c r="F26" s="3075"/>
      <c r="G26" s="1885">
        <v>16</v>
      </c>
      <c r="H26" s="2076" t="s">
        <v>1943</v>
      </c>
      <c r="I26" s="2076" t="s">
        <v>870</v>
      </c>
      <c r="J26" s="1402">
        <v>5</v>
      </c>
      <c r="K26" s="2836"/>
      <c r="L26" s="2836"/>
      <c r="M26" s="3032"/>
      <c r="N26" s="1895">
        <f>S26/O25</f>
        <v>0.15064722408306783</v>
      </c>
      <c r="O26" s="3068"/>
      <c r="P26" s="2817"/>
      <c r="Q26" s="2817"/>
      <c r="R26" s="1527" t="s">
        <v>1944</v>
      </c>
      <c r="S26" s="1401">
        <v>9500000</v>
      </c>
      <c r="T26" s="1902">
        <v>20</v>
      </c>
      <c r="U26" s="1846" t="s">
        <v>2265</v>
      </c>
      <c r="V26" s="3011"/>
      <c r="W26" s="3011"/>
      <c r="X26" s="3011"/>
      <c r="Y26" s="3011"/>
      <c r="Z26" s="3011"/>
      <c r="AA26" s="3011"/>
      <c r="AB26" s="3011"/>
      <c r="AC26" s="3011"/>
      <c r="AD26" s="3011"/>
      <c r="AE26" s="3011"/>
      <c r="AF26" s="3011"/>
      <c r="AG26" s="3011"/>
      <c r="AH26" s="3011"/>
      <c r="AI26" s="3011"/>
      <c r="AJ26" s="3011"/>
      <c r="AK26" s="3011"/>
      <c r="AL26" s="3065"/>
      <c r="AM26" s="3065"/>
      <c r="AN26" s="2826"/>
    </row>
    <row r="27" spans="1:40" ht="42.75" x14ac:dyDescent="0.25">
      <c r="A27" s="3089"/>
      <c r="B27" s="3089"/>
      <c r="C27" s="3092"/>
      <c r="D27" s="3093"/>
      <c r="E27" s="3074"/>
      <c r="F27" s="3075"/>
      <c r="G27" s="1885">
        <v>18</v>
      </c>
      <c r="H27" s="2076" t="s">
        <v>1945</v>
      </c>
      <c r="I27" s="2076" t="s">
        <v>871</v>
      </c>
      <c r="J27" s="1402">
        <v>10</v>
      </c>
      <c r="K27" s="2836"/>
      <c r="L27" s="2836"/>
      <c r="M27" s="3032"/>
      <c r="N27" s="1895">
        <f>S27/O25</f>
        <v>0.21598054652751408</v>
      </c>
      <c r="O27" s="3068"/>
      <c r="P27" s="2817"/>
      <c r="Q27" s="2817"/>
      <c r="R27" s="1527" t="s">
        <v>1946</v>
      </c>
      <c r="S27" s="1401">
        <v>13620000</v>
      </c>
      <c r="T27" s="1902">
        <v>20</v>
      </c>
      <c r="U27" s="1846" t="s">
        <v>2265</v>
      </c>
      <c r="V27" s="3011"/>
      <c r="W27" s="3011"/>
      <c r="X27" s="3011"/>
      <c r="Y27" s="3011"/>
      <c r="Z27" s="3011"/>
      <c r="AA27" s="3011"/>
      <c r="AB27" s="3011"/>
      <c r="AC27" s="3011"/>
      <c r="AD27" s="3011"/>
      <c r="AE27" s="3011"/>
      <c r="AF27" s="3011"/>
      <c r="AG27" s="3011"/>
      <c r="AH27" s="3011"/>
      <c r="AI27" s="3011"/>
      <c r="AJ27" s="3011"/>
      <c r="AK27" s="3011"/>
      <c r="AL27" s="3065"/>
      <c r="AM27" s="3065"/>
      <c r="AN27" s="2826"/>
    </row>
    <row r="28" spans="1:40" ht="71.25" x14ac:dyDescent="0.25">
      <c r="A28" s="3089"/>
      <c r="B28" s="3089"/>
      <c r="C28" s="3092"/>
      <c r="D28" s="3093"/>
      <c r="E28" s="3074"/>
      <c r="F28" s="3075"/>
      <c r="G28" s="1885">
        <v>19</v>
      </c>
      <c r="H28" s="2076" t="s">
        <v>1947</v>
      </c>
      <c r="I28" s="2076" t="s">
        <v>872</v>
      </c>
      <c r="J28" s="1402">
        <v>8</v>
      </c>
      <c r="K28" s="2836"/>
      <c r="L28" s="2836"/>
      <c r="M28" s="3032"/>
      <c r="N28" s="1895">
        <f>S28/O25</f>
        <v>0.1744336278856575</v>
      </c>
      <c r="O28" s="3068"/>
      <c r="P28" s="2817"/>
      <c r="Q28" s="2817"/>
      <c r="R28" s="2186" t="s">
        <v>1948</v>
      </c>
      <c r="S28" s="1401">
        <v>11000000</v>
      </c>
      <c r="T28" s="1902">
        <v>20</v>
      </c>
      <c r="U28" s="1846" t="s">
        <v>2265</v>
      </c>
      <c r="V28" s="3011"/>
      <c r="W28" s="3011"/>
      <c r="X28" s="3011"/>
      <c r="Y28" s="3011"/>
      <c r="Z28" s="3011"/>
      <c r="AA28" s="3011"/>
      <c r="AB28" s="3011"/>
      <c r="AC28" s="3011"/>
      <c r="AD28" s="3011"/>
      <c r="AE28" s="3011"/>
      <c r="AF28" s="3011"/>
      <c r="AG28" s="3011"/>
      <c r="AH28" s="3011"/>
      <c r="AI28" s="3011"/>
      <c r="AJ28" s="3011"/>
      <c r="AK28" s="3011"/>
      <c r="AL28" s="3065"/>
      <c r="AM28" s="3065"/>
      <c r="AN28" s="2826"/>
    </row>
    <row r="29" spans="1:40" ht="75" x14ac:dyDescent="0.25">
      <c r="A29" s="3089"/>
      <c r="B29" s="3089"/>
      <c r="C29" s="3092"/>
      <c r="D29" s="3093"/>
      <c r="E29" s="3074"/>
      <c r="F29" s="3075"/>
      <c r="G29" s="1886">
        <v>20</v>
      </c>
      <c r="H29" s="2187" t="s">
        <v>1949</v>
      </c>
      <c r="I29" s="2069" t="s">
        <v>873</v>
      </c>
      <c r="J29" s="1402">
        <v>60</v>
      </c>
      <c r="K29" s="2836"/>
      <c r="L29" s="2836"/>
      <c r="M29" s="2892"/>
      <c r="N29" s="1887">
        <f>S29/O25</f>
        <v>0.1744336278856575</v>
      </c>
      <c r="O29" s="3068"/>
      <c r="P29" s="2817"/>
      <c r="Q29" s="2817"/>
      <c r="R29" s="2069" t="s">
        <v>1950</v>
      </c>
      <c r="S29" s="1403">
        <v>11000000</v>
      </c>
      <c r="T29" s="1889">
        <v>20</v>
      </c>
      <c r="U29" s="1878" t="s">
        <v>2265</v>
      </c>
      <c r="V29" s="3011"/>
      <c r="W29" s="3011"/>
      <c r="X29" s="3011"/>
      <c r="Y29" s="3011"/>
      <c r="Z29" s="3011"/>
      <c r="AA29" s="3011"/>
      <c r="AB29" s="3011"/>
      <c r="AC29" s="3011"/>
      <c r="AD29" s="3011"/>
      <c r="AE29" s="3011"/>
      <c r="AF29" s="3011"/>
      <c r="AG29" s="3011"/>
      <c r="AH29" s="3011"/>
      <c r="AI29" s="3011"/>
      <c r="AJ29" s="3011"/>
      <c r="AK29" s="3011"/>
      <c r="AL29" s="3065"/>
      <c r="AM29" s="3065"/>
      <c r="AN29" s="2826"/>
    </row>
    <row r="30" spans="1:40" s="1343" customFormat="1" ht="15" x14ac:dyDescent="0.25">
      <c r="A30" s="1404">
        <v>2</v>
      </c>
      <c r="B30" s="1103" t="s">
        <v>738</v>
      </c>
      <c r="C30" s="1405"/>
      <c r="D30" s="1405"/>
      <c r="E30" s="1405"/>
      <c r="F30" s="1405"/>
      <c r="G30" s="1406"/>
      <c r="H30" s="1407"/>
      <c r="I30" s="1408"/>
      <c r="J30" s="1408"/>
      <c r="K30" s="1408"/>
      <c r="L30" s="1409"/>
      <c r="M30" s="1407"/>
      <c r="N30" s="1410"/>
      <c r="O30" s="1411"/>
      <c r="P30" s="1407"/>
      <c r="Q30" s="1407"/>
      <c r="R30" s="1407"/>
      <c r="S30" s="1412"/>
      <c r="T30" s="1413"/>
      <c r="U30" s="1409"/>
      <c r="V30" s="1408"/>
      <c r="W30" s="1408"/>
      <c r="X30" s="1408"/>
      <c r="Y30" s="1408"/>
      <c r="Z30" s="1408"/>
      <c r="AA30" s="1408"/>
      <c r="AB30" s="1408"/>
      <c r="AC30" s="1408"/>
      <c r="AD30" s="1408"/>
      <c r="AE30" s="1408"/>
      <c r="AF30" s="1408"/>
      <c r="AG30" s="1408"/>
      <c r="AH30" s="1408"/>
      <c r="AI30" s="1408"/>
      <c r="AJ30" s="1408"/>
      <c r="AK30" s="1408"/>
      <c r="AL30" s="1414"/>
      <c r="AM30" s="1415"/>
      <c r="AN30" s="1416"/>
    </row>
    <row r="31" spans="1:40" s="1343" customFormat="1" ht="15" x14ac:dyDescent="0.25">
      <c r="A31" s="3050"/>
      <c r="B31" s="3051"/>
      <c r="C31" s="1417">
        <v>2</v>
      </c>
      <c r="D31" s="1345" t="s">
        <v>739</v>
      </c>
      <c r="E31" s="1345"/>
      <c r="F31" s="1345"/>
      <c r="G31" s="1418"/>
      <c r="H31" s="1419"/>
      <c r="I31" s="1420"/>
      <c r="J31" s="1420"/>
      <c r="K31" s="1420"/>
      <c r="L31" s="1421"/>
      <c r="M31" s="1419"/>
      <c r="N31" s="1422"/>
      <c r="O31" s="1423"/>
      <c r="P31" s="1419"/>
      <c r="Q31" s="1419"/>
      <c r="R31" s="1419"/>
      <c r="S31" s="1424"/>
      <c r="T31" s="1425"/>
      <c r="U31" s="1421"/>
      <c r="V31" s="1420"/>
      <c r="W31" s="1420"/>
      <c r="X31" s="1420"/>
      <c r="Y31" s="1420"/>
      <c r="Z31" s="1420"/>
      <c r="AA31" s="1420"/>
      <c r="AB31" s="1420"/>
      <c r="AC31" s="1420"/>
      <c r="AD31" s="1420"/>
      <c r="AE31" s="1420"/>
      <c r="AF31" s="1420"/>
      <c r="AG31" s="1420"/>
      <c r="AH31" s="1420"/>
      <c r="AI31" s="1420"/>
      <c r="AJ31" s="1420"/>
      <c r="AK31" s="1420"/>
      <c r="AL31" s="1426"/>
      <c r="AM31" s="1427"/>
      <c r="AN31" s="1428"/>
    </row>
    <row r="32" spans="1:40" ht="15" x14ac:dyDescent="0.25">
      <c r="A32" s="3052"/>
      <c r="B32" s="3053"/>
      <c r="C32" s="3024"/>
      <c r="D32" s="3024"/>
      <c r="E32" s="1124">
        <v>4</v>
      </c>
      <c r="F32" s="1122" t="s">
        <v>874</v>
      </c>
      <c r="G32" s="1122"/>
      <c r="H32" s="1429"/>
      <c r="I32" s="1354"/>
      <c r="J32" s="1354"/>
      <c r="K32" s="1354"/>
      <c r="L32" s="1354"/>
      <c r="M32" s="1430"/>
      <c r="N32" s="1431"/>
      <c r="O32" s="1432"/>
      <c r="P32" s="1430"/>
      <c r="Q32" s="1430"/>
      <c r="R32" s="1430"/>
      <c r="S32" s="1433"/>
      <c r="T32" s="1434"/>
      <c r="U32" s="1435"/>
      <c r="V32" s="1436"/>
      <c r="W32" s="1436"/>
      <c r="X32" s="1436"/>
      <c r="Y32" s="1436"/>
      <c r="Z32" s="1436"/>
      <c r="AA32" s="1436"/>
      <c r="AB32" s="1436"/>
      <c r="AC32" s="1436"/>
      <c r="AD32" s="1436"/>
      <c r="AE32" s="1436"/>
      <c r="AF32" s="1436"/>
      <c r="AG32" s="1436"/>
      <c r="AH32" s="1436"/>
      <c r="AI32" s="1436"/>
      <c r="AJ32" s="1436"/>
      <c r="AK32" s="1436"/>
      <c r="AL32" s="1437"/>
      <c r="AM32" s="1438"/>
      <c r="AN32" s="1439"/>
    </row>
    <row r="33" spans="1:40" s="1400" customFormat="1" ht="57" x14ac:dyDescent="0.25">
      <c r="A33" s="3052"/>
      <c r="B33" s="3053"/>
      <c r="C33" s="3024"/>
      <c r="D33" s="3024"/>
      <c r="E33" s="3056"/>
      <c r="F33" s="3056"/>
      <c r="G33" s="3012">
        <v>21</v>
      </c>
      <c r="H33" s="2846" t="s">
        <v>875</v>
      </c>
      <c r="I33" s="3057" t="s">
        <v>876</v>
      </c>
      <c r="J33" s="3058">
        <v>100</v>
      </c>
      <c r="K33" s="3056" t="s">
        <v>1951</v>
      </c>
      <c r="L33" s="3056" t="s">
        <v>877</v>
      </c>
      <c r="M33" s="3079" t="s">
        <v>1952</v>
      </c>
      <c r="N33" s="3082">
        <f>+(S33+S34)/O33</f>
        <v>0.19129239751796687</v>
      </c>
      <c r="O33" s="3113">
        <v>364259118</v>
      </c>
      <c r="P33" s="2811" t="s">
        <v>878</v>
      </c>
      <c r="Q33" s="2811" t="s">
        <v>879</v>
      </c>
      <c r="R33" s="1571" t="s">
        <v>1953</v>
      </c>
      <c r="S33" s="1398">
        <v>54000000</v>
      </c>
      <c r="T33" s="1399">
        <v>20</v>
      </c>
      <c r="U33" s="1898" t="s">
        <v>2265</v>
      </c>
      <c r="V33" s="3056">
        <v>40</v>
      </c>
      <c r="W33" s="3056">
        <v>60</v>
      </c>
      <c r="X33" s="3056">
        <v>10</v>
      </c>
      <c r="Y33" s="3056">
        <v>20</v>
      </c>
      <c r="Z33" s="3056">
        <v>30</v>
      </c>
      <c r="AA33" s="3061">
        <v>40</v>
      </c>
      <c r="AB33" s="3061">
        <v>5</v>
      </c>
      <c r="AC33" s="3061"/>
      <c r="AD33" s="3061"/>
      <c r="AE33" s="3061"/>
      <c r="AF33" s="3061"/>
      <c r="AG33" s="3061"/>
      <c r="AH33" s="3061">
        <v>5</v>
      </c>
      <c r="AI33" s="3061"/>
      <c r="AJ33" s="3061"/>
      <c r="AK33" s="3061">
        <f>V33+W33</f>
        <v>100</v>
      </c>
      <c r="AL33" s="3013">
        <v>43466</v>
      </c>
      <c r="AM33" s="3013">
        <v>43465</v>
      </c>
      <c r="AN33" s="3076" t="s">
        <v>2364</v>
      </c>
    </row>
    <row r="34" spans="1:40" ht="41.25" customHeight="1" x14ac:dyDescent="0.25">
      <c r="A34" s="3052"/>
      <c r="B34" s="3053"/>
      <c r="C34" s="3024"/>
      <c r="D34" s="3024"/>
      <c r="E34" s="3056"/>
      <c r="F34" s="3056"/>
      <c r="G34" s="3025"/>
      <c r="H34" s="2846"/>
      <c r="I34" s="3057"/>
      <c r="J34" s="3059"/>
      <c r="K34" s="3056"/>
      <c r="L34" s="3056"/>
      <c r="M34" s="3080"/>
      <c r="N34" s="3082"/>
      <c r="O34" s="3113"/>
      <c r="P34" s="2812"/>
      <c r="Q34" s="2812"/>
      <c r="R34" s="1541" t="s">
        <v>1954</v>
      </c>
      <c r="S34" s="1389">
        <v>15680000</v>
      </c>
      <c r="T34" s="1902">
        <v>20</v>
      </c>
      <c r="U34" s="1846" t="s">
        <v>2265</v>
      </c>
      <c r="V34" s="3056"/>
      <c r="W34" s="3056"/>
      <c r="X34" s="3056"/>
      <c r="Y34" s="3056"/>
      <c r="Z34" s="3056"/>
      <c r="AA34" s="3062"/>
      <c r="AB34" s="3062"/>
      <c r="AC34" s="3062"/>
      <c r="AD34" s="3062"/>
      <c r="AE34" s="3062"/>
      <c r="AF34" s="3062"/>
      <c r="AG34" s="3062"/>
      <c r="AH34" s="3062"/>
      <c r="AI34" s="3062"/>
      <c r="AJ34" s="3062"/>
      <c r="AK34" s="3062"/>
      <c r="AL34" s="3014"/>
      <c r="AM34" s="3014"/>
      <c r="AN34" s="3077"/>
    </row>
    <row r="35" spans="1:40" ht="99" customHeight="1" x14ac:dyDescent="0.25">
      <c r="A35" s="3052"/>
      <c r="B35" s="3053"/>
      <c r="C35" s="3024"/>
      <c r="D35" s="3024"/>
      <c r="E35" s="3056"/>
      <c r="F35" s="3056"/>
      <c r="G35" s="3025">
        <v>22</v>
      </c>
      <c r="H35" s="2846" t="s">
        <v>880</v>
      </c>
      <c r="I35" s="3057" t="s">
        <v>881</v>
      </c>
      <c r="J35" s="3058">
        <v>3</v>
      </c>
      <c r="K35" s="3056"/>
      <c r="L35" s="3056"/>
      <c r="M35" s="3080"/>
      <c r="N35" s="3114">
        <f>+(S35+S36)/O33</f>
        <v>0.12161672230261096</v>
      </c>
      <c r="O35" s="3113"/>
      <c r="P35" s="2812"/>
      <c r="Q35" s="2812"/>
      <c r="R35" s="1541" t="s">
        <v>1955</v>
      </c>
      <c r="S35" s="1389">
        <v>30000000</v>
      </c>
      <c r="T35" s="1902">
        <v>20</v>
      </c>
      <c r="U35" s="1846" t="s">
        <v>2265</v>
      </c>
      <c r="V35" s="3056"/>
      <c r="W35" s="3056"/>
      <c r="X35" s="3056"/>
      <c r="Y35" s="3056"/>
      <c r="Z35" s="3056"/>
      <c r="AA35" s="3062"/>
      <c r="AB35" s="3062"/>
      <c r="AC35" s="3062"/>
      <c r="AD35" s="3062"/>
      <c r="AE35" s="3062"/>
      <c r="AF35" s="3062"/>
      <c r="AG35" s="3062"/>
      <c r="AH35" s="3062"/>
      <c r="AI35" s="3062"/>
      <c r="AJ35" s="3062"/>
      <c r="AK35" s="3062"/>
      <c r="AL35" s="3014"/>
      <c r="AM35" s="3014"/>
      <c r="AN35" s="3077"/>
    </row>
    <row r="36" spans="1:40" ht="84" customHeight="1" x14ac:dyDescent="0.25">
      <c r="A36" s="3052"/>
      <c r="B36" s="3053"/>
      <c r="C36" s="3024"/>
      <c r="D36" s="3024"/>
      <c r="E36" s="3056"/>
      <c r="F36" s="3056"/>
      <c r="G36" s="3025"/>
      <c r="H36" s="2846"/>
      <c r="I36" s="3057"/>
      <c r="J36" s="3059"/>
      <c r="K36" s="3056"/>
      <c r="L36" s="3056"/>
      <c r="M36" s="3080"/>
      <c r="N36" s="3114"/>
      <c r="O36" s="3113"/>
      <c r="P36" s="2812"/>
      <c r="Q36" s="2813"/>
      <c r="R36" s="1541" t="s">
        <v>1956</v>
      </c>
      <c r="S36" s="1389">
        <v>14300000</v>
      </c>
      <c r="T36" s="1902">
        <v>20</v>
      </c>
      <c r="U36" s="1846" t="s">
        <v>2265</v>
      </c>
      <c r="V36" s="3056"/>
      <c r="W36" s="3056"/>
      <c r="X36" s="3056"/>
      <c r="Y36" s="3056"/>
      <c r="Z36" s="3056"/>
      <c r="AA36" s="3062"/>
      <c r="AB36" s="3062"/>
      <c r="AC36" s="3062"/>
      <c r="AD36" s="3062"/>
      <c r="AE36" s="3062"/>
      <c r="AF36" s="3062"/>
      <c r="AG36" s="3062"/>
      <c r="AH36" s="3062"/>
      <c r="AI36" s="3062"/>
      <c r="AJ36" s="3062"/>
      <c r="AK36" s="3062"/>
      <c r="AL36" s="3014"/>
      <c r="AM36" s="3014"/>
      <c r="AN36" s="3077"/>
    </row>
    <row r="37" spans="1:40" ht="57" x14ac:dyDescent="0.25">
      <c r="A37" s="3052"/>
      <c r="B37" s="3053"/>
      <c r="C37" s="3024"/>
      <c r="D37" s="3024"/>
      <c r="E37" s="3056"/>
      <c r="F37" s="3056"/>
      <c r="G37" s="3025">
        <v>23</v>
      </c>
      <c r="H37" s="2846" t="s">
        <v>1957</v>
      </c>
      <c r="I37" s="3057" t="s">
        <v>882</v>
      </c>
      <c r="J37" s="3058">
        <v>1</v>
      </c>
      <c r="K37" s="3056"/>
      <c r="L37" s="3056"/>
      <c r="M37" s="3080"/>
      <c r="N37" s="3114">
        <f>+(S37+S38+S39)/O33</f>
        <v>0.19129239751796687</v>
      </c>
      <c r="O37" s="3113"/>
      <c r="P37" s="2812"/>
      <c r="Q37" s="3115" t="s">
        <v>2362</v>
      </c>
      <c r="R37" s="1541" t="s">
        <v>1958</v>
      </c>
      <c r="S37" s="1389">
        <v>18000000</v>
      </c>
      <c r="T37" s="1902">
        <v>20</v>
      </c>
      <c r="U37" s="1846" t="s">
        <v>2265</v>
      </c>
      <c r="V37" s="3056"/>
      <c r="W37" s="3056"/>
      <c r="X37" s="3056"/>
      <c r="Y37" s="3056"/>
      <c r="Z37" s="3056"/>
      <c r="AA37" s="3062"/>
      <c r="AB37" s="3062"/>
      <c r="AC37" s="3062"/>
      <c r="AD37" s="3062"/>
      <c r="AE37" s="3062"/>
      <c r="AF37" s="3062"/>
      <c r="AG37" s="3062"/>
      <c r="AH37" s="3062"/>
      <c r="AI37" s="3062"/>
      <c r="AJ37" s="3062"/>
      <c r="AK37" s="3062"/>
      <c r="AL37" s="3014"/>
      <c r="AM37" s="3014"/>
      <c r="AN37" s="3077"/>
    </row>
    <row r="38" spans="1:40" ht="71.25" x14ac:dyDescent="0.25">
      <c r="A38" s="3052"/>
      <c r="B38" s="3053"/>
      <c r="C38" s="3024"/>
      <c r="D38" s="3024"/>
      <c r="E38" s="3056"/>
      <c r="F38" s="3056"/>
      <c r="G38" s="3025"/>
      <c r="H38" s="2846"/>
      <c r="I38" s="3057"/>
      <c r="J38" s="3060"/>
      <c r="K38" s="3056"/>
      <c r="L38" s="3056"/>
      <c r="M38" s="3080"/>
      <c r="N38" s="3114"/>
      <c r="O38" s="3113"/>
      <c r="P38" s="2812"/>
      <c r="Q38" s="3116"/>
      <c r="R38" s="1541" t="s">
        <v>1959</v>
      </c>
      <c r="S38" s="1389">
        <v>5000000</v>
      </c>
      <c r="T38" s="1902">
        <v>20</v>
      </c>
      <c r="U38" s="1846" t="s">
        <v>2265</v>
      </c>
      <c r="V38" s="3056"/>
      <c r="W38" s="3056"/>
      <c r="X38" s="3056"/>
      <c r="Y38" s="3056"/>
      <c r="Z38" s="3056"/>
      <c r="AA38" s="3062"/>
      <c r="AB38" s="3062"/>
      <c r="AC38" s="3062"/>
      <c r="AD38" s="3062"/>
      <c r="AE38" s="3062"/>
      <c r="AF38" s="3062"/>
      <c r="AG38" s="3062"/>
      <c r="AH38" s="3062"/>
      <c r="AI38" s="3062"/>
      <c r="AJ38" s="3062"/>
      <c r="AK38" s="3062"/>
      <c r="AL38" s="3014"/>
      <c r="AM38" s="3014"/>
      <c r="AN38" s="3077"/>
    </row>
    <row r="39" spans="1:40" ht="48.75" customHeight="1" x14ac:dyDescent="0.25">
      <c r="A39" s="3052"/>
      <c r="B39" s="3053"/>
      <c r="C39" s="3024"/>
      <c r="D39" s="3024"/>
      <c r="E39" s="3056"/>
      <c r="F39" s="3056"/>
      <c r="G39" s="3025"/>
      <c r="H39" s="2846"/>
      <c r="I39" s="3057"/>
      <c r="J39" s="3059"/>
      <c r="K39" s="3056"/>
      <c r="L39" s="3056"/>
      <c r="M39" s="3080"/>
      <c r="N39" s="3114"/>
      <c r="O39" s="3113"/>
      <c r="P39" s="2812"/>
      <c r="Q39" s="3116"/>
      <c r="R39" s="1541" t="s">
        <v>1960</v>
      </c>
      <c r="S39" s="1389">
        <v>46680000</v>
      </c>
      <c r="T39" s="1902">
        <v>20</v>
      </c>
      <c r="U39" s="1846" t="s">
        <v>2265</v>
      </c>
      <c r="V39" s="3056"/>
      <c r="W39" s="3056"/>
      <c r="X39" s="3056"/>
      <c r="Y39" s="3056"/>
      <c r="Z39" s="3056"/>
      <c r="AA39" s="3062"/>
      <c r="AB39" s="3062"/>
      <c r="AC39" s="3062"/>
      <c r="AD39" s="3062"/>
      <c r="AE39" s="3062"/>
      <c r="AF39" s="3062"/>
      <c r="AG39" s="3062"/>
      <c r="AH39" s="3062"/>
      <c r="AI39" s="3062"/>
      <c r="AJ39" s="3062"/>
      <c r="AK39" s="3062"/>
      <c r="AL39" s="3014"/>
      <c r="AM39" s="3014"/>
      <c r="AN39" s="3077"/>
    </row>
    <row r="40" spans="1:40" ht="71.25" x14ac:dyDescent="0.25">
      <c r="A40" s="3052"/>
      <c r="B40" s="3053"/>
      <c r="C40" s="3024"/>
      <c r="D40" s="3024"/>
      <c r="E40" s="3056"/>
      <c r="F40" s="3056"/>
      <c r="G40" s="1886">
        <v>24</v>
      </c>
      <c r="H40" s="2076" t="s">
        <v>883</v>
      </c>
      <c r="I40" s="2076" t="s">
        <v>884</v>
      </c>
      <c r="J40" s="1402">
        <v>1</v>
      </c>
      <c r="K40" s="3056"/>
      <c r="L40" s="3056"/>
      <c r="M40" s="3081"/>
      <c r="N40" s="1895">
        <f>S40/O33</f>
        <v>0.49579848266145532</v>
      </c>
      <c r="O40" s="3113"/>
      <c r="P40" s="2813"/>
      <c r="Q40" s="3117"/>
      <c r="R40" s="1541" t="s">
        <v>1961</v>
      </c>
      <c r="S40" s="1389">
        <v>180599118</v>
      </c>
      <c r="T40" s="1902">
        <v>20</v>
      </c>
      <c r="U40" s="1846" t="s">
        <v>2265</v>
      </c>
      <c r="V40" s="3056"/>
      <c r="W40" s="3056"/>
      <c r="X40" s="3056"/>
      <c r="Y40" s="3056"/>
      <c r="Z40" s="3056"/>
      <c r="AA40" s="3063"/>
      <c r="AB40" s="3063"/>
      <c r="AC40" s="3063"/>
      <c r="AD40" s="3063"/>
      <c r="AE40" s="3063"/>
      <c r="AF40" s="3063"/>
      <c r="AG40" s="3063"/>
      <c r="AH40" s="3063"/>
      <c r="AI40" s="3063"/>
      <c r="AJ40" s="3063"/>
      <c r="AK40" s="3063"/>
      <c r="AL40" s="3015"/>
      <c r="AM40" s="3015"/>
      <c r="AN40" s="3078"/>
    </row>
    <row r="41" spans="1:40" ht="15" x14ac:dyDescent="0.25">
      <c r="A41" s="3052"/>
      <c r="B41" s="3053"/>
      <c r="C41" s="3024"/>
      <c r="D41" s="3024"/>
      <c r="E41" s="1124">
        <v>5</v>
      </c>
      <c r="F41" s="1122" t="s">
        <v>885</v>
      </c>
      <c r="G41" s="1122"/>
      <c r="H41" s="1440"/>
      <c r="I41" s="1440"/>
      <c r="J41" s="1440"/>
      <c r="K41" s="1440"/>
      <c r="L41" s="1440"/>
      <c r="M41" s="1430"/>
      <c r="N41" s="1431"/>
      <c r="O41" s="1432"/>
      <c r="P41" s="1430"/>
      <c r="Q41" s="1430"/>
      <c r="R41" s="1430"/>
      <c r="S41" s="1433"/>
      <c r="T41" s="1434"/>
      <c r="U41" s="1435"/>
      <c r="V41" s="1436"/>
      <c r="W41" s="1436"/>
      <c r="X41" s="1436"/>
      <c r="Y41" s="1436"/>
      <c r="Z41" s="1436"/>
      <c r="AA41" s="1436"/>
      <c r="AB41" s="1436"/>
      <c r="AC41" s="1436"/>
      <c r="AD41" s="1436"/>
      <c r="AE41" s="1436"/>
      <c r="AF41" s="1436"/>
      <c r="AG41" s="1436"/>
      <c r="AH41" s="1436"/>
      <c r="AI41" s="1436"/>
      <c r="AJ41" s="1436"/>
      <c r="AK41" s="1436"/>
      <c r="AL41" s="1437"/>
      <c r="AM41" s="1438"/>
      <c r="AN41" s="1439"/>
    </row>
    <row r="42" spans="1:40" ht="28.5" x14ac:dyDescent="0.25">
      <c r="A42" s="3052"/>
      <c r="B42" s="3053"/>
      <c r="C42" s="3024"/>
      <c r="D42" s="3024"/>
      <c r="E42" s="3025"/>
      <c r="F42" s="3025"/>
      <c r="G42" s="3012">
        <v>25</v>
      </c>
      <c r="H42" s="2834" t="s">
        <v>886</v>
      </c>
      <c r="I42" s="2834" t="s">
        <v>887</v>
      </c>
      <c r="J42" s="3026">
        <v>2</v>
      </c>
      <c r="K42" s="3026" t="s">
        <v>888</v>
      </c>
      <c r="L42" s="3026" t="s">
        <v>889</v>
      </c>
      <c r="M42" s="2834" t="s">
        <v>1962</v>
      </c>
      <c r="N42" s="3037">
        <f>+(S42+S43)/O42</f>
        <v>0.18063091559405339</v>
      </c>
      <c r="O42" s="3029">
        <v>1315168000</v>
      </c>
      <c r="P42" s="2834" t="s">
        <v>890</v>
      </c>
      <c r="Q42" s="2834" t="s">
        <v>891</v>
      </c>
      <c r="R42" s="2076" t="s">
        <v>1963</v>
      </c>
      <c r="S42" s="1389">
        <v>118780000</v>
      </c>
      <c r="T42" s="1902">
        <v>20</v>
      </c>
      <c r="U42" s="1901" t="s">
        <v>1921</v>
      </c>
      <c r="V42" s="3010">
        <v>600</v>
      </c>
      <c r="W42" s="3010">
        <v>600</v>
      </c>
      <c r="X42" s="3010">
        <v>125</v>
      </c>
      <c r="Y42" s="3010">
        <v>75</v>
      </c>
      <c r="Z42" s="3010">
        <v>300</v>
      </c>
      <c r="AA42" s="3010">
        <v>700</v>
      </c>
      <c r="AB42" s="3010">
        <v>50</v>
      </c>
      <c r="AC42" s="3010">
        <v>30</v>
      </c>
      <c r="AD42" s="3010"/>
      <c r="AE42" s="3010"/>
      <c r="AF42" s="3010"/>
      <c r="AG42" s="3010"/>
      <c r="AH42" s="3010"/>
      <c r="AI42" s="3010">
        <v>10</v>
      </c>
      <c r="AJ42" s="3010">
        <v>10</v>
      </c>
      <c r="AK42" s="3010">
        <f>V42+W42</f>
        <v>1200</v>
      </c>
      <c r="AL42" s="3013">
        <v>43466</v>
      </c>
      <c r="AM42" s="3016">
        <v>43830</v>
      </c>
      <c r="AN42" s="3019" t="s">
        <v>2364</v>
      </c>
    </row>
    <row r="43" spans="1:40" ht="28.5" x14ac:dyDescent="0.25">
      <c r="A43" s="3052"/>
      <c r="B43" s="3053"/>
      <c r="C43" s="3024"/>
      <c r="D43" s="3024"/>
      <c r="E43" s="3025"/>
      <c r="F43" s="3025"/>
      <c r="G43" s="3025"/>
      <c r="H43" s="2818"/>
      <c r="I43" s="2818"/>
      <c r="J43" s="3028"/>
      <c r="K43" s="3027"/>
      <c r="L43" s="3027"/>
      <c r="M43" s="2817"/>
      <c r="N43" s="3047"/>
      <c r="O43" s="3030"/>
      <c r="P43" s="2817"/>
      <c r="Q43" s="2817"/>
      <c r="R43" s="2076" t="s">
        <v>1964</v>
      </c>
      <c r="S43" s="1389">
        <v>118780000</v>
      </c>
      <c r="T43" s="1902">
        <v>20</v>
      </c>
      <c r="U43" s="1901" t="s">
        <v>1921</v>
      </c>
      <c r="V43" s="3011"/>
      <c r="W43" s="3011"/>
      <c r="X43" s="3011"/>
      <c r="Y43" s="3011"/>
      <c r="Z43" s="3011"/>
      <c r="AA43" s="3011"/>
      <c r="AB43" s="3011"/>
      <c r="AC43" s="3011"/>
      <c r="AD43" s="3011"/>
      <c r="AE43" s="3011"/>
      <c r="AF43" s="3011"/>
      <c r="AG43" s="3011"/>
      <c r="AH43" s="3011"/>
      <c r="AI43" s="3011"/>
      <c r="AJ43" s="3011"/>
      <c r="AK43" s="3011"/>
      <c r="AL43" s="3014"/>
      <c r="AM43" s="3017"/>
      <c r="AN43" s="3020"/>
    </row>
    <row r="44" spans="1:40" ht="103.5" customHeight="1" x14ac:dyDescent="0.25">
      <c r="A44" s="3052"/>
      <c r="B44" s="3053"/>
      <c r="C44" s="3024"/>
      <c r="D44" s="3024"/>
      <c r="E44" s="3025"/>
      <c r="F44" s="3025"/>
      <c r="G44" s="1885">
        <v>26</v>
      </c>
      <c r="H44" s="2076" t="s">
        <v>892</v>
      </c>
      <c r="I44" s="2076" t="s">
        <v>893</v>
      </c>
      <c r="J44" s="1366">
        <v>2</v>
      </c>
      <c r="K44" s="3027"/>
      <c r="L44" s="3027"/>
      <c r="M44" s="2817"/>
      <c r="N44" s="1895">
        <f>S44/O42</f>
        <v>3.3721927540816078E-2</v>
      </c>
      <c r="O44" s="3030"/>
      <c r="P44" s="2817"/>
      <c r="Q44" s="2818"/>
      <c r="R44" s="2076" t="s">
        <v>1965</v>
      </c>
      <c r="S44" s="1389">
        <v>44350000</v>
      </c>
      <c r="T44" s="1902">
        <v>20</v>
      </c>
      <c r="U44" s="1901" t="s">
        <v>1921</v>
      </c>
      <c r="V44" s="3011"/>
      <c r="W44" s="3011"/>
      <c r="X44" s="3011"/>
      <c r="Y44" s="3011"/>
      <c r="Z44" s="3011"/>
      <c r="AA44" s="3011"/>
      <c r="AB44" s="3011"/>
      <c r="AC44" s="3011"/>
      <c r="AD44" s="3011"/>
      <c r="AE44" s="3011"/>
      <c r="AF44" s="3011"/>
      <c r="AG44" s="3011"/>
      <c r="AH44" s="3011"/>
      <c r="AI44" s="3011"/>
      <c r="AJ44" s="3011"/>
      <c r="AK44" s="3011"/>
      <c r="AL44" s="3014"/>
      <c r="AM44" s="3017"/>
      <c r="AN44" s="3020"/>
    </row>
    <row r="45" spans="1:40" ht="42.75" x14ac:dyDescent="0.25">
      <c r="A45" s="3052"/>
      <c r="B45" s="3053"/>
      <c r="C45" s="3024"/>
      <c r="D45" s="3024"/>
      <c r="E45" s="3025"/>
      <c r="F45" s="3025"/>
      <c r="G45" s="1885">
        <v>27</v>
      </c>
      <c r="H45" s="2076" t="s">
        <v>895</v>
      </c>
      <c r="I45" s="2076" t="s">
        <v>896</v>
      </c>
      <c r="J45" s="1402">
        <v>3</v>
      </c>
      <c r="K45" s="3027"/>
      <c r="L45" s="3027"/>
      <c r="M45" s="2817"/>
      <c r="N45" s="1895">
        <f>S45/O42</f>
        <v>0.76035913282561618</v>
      </c>
      <c r="O45" s="3030"/>
      <c r="P45" s="2817"/>
      <c r="Q45" s="2076" t="s">
        <v>894</v>
      </c>
      <c r="R45" s="2076" t="s">
        <v>1966</v>
      </c>
      <c r="S45" s="1389">
        <v>1000000000</v>
      </c>
      <c r="T45" s="1902">
        <v>20</v>
      </c>
      <c r="U45" s="1901" t="s">
        <v>1921</v>
      </c>
      <c r="V45" s="3011"/>
      <c r="W45" s="3011"/>
      <c r="X45" s="3011"/>
      <c r="Y45" s="3011"/>
      <c r="Z45" s="3011"/>
      <c r="AA45" s="3011"/>
      <c r="AB45" s="3011"/>
      <c r="AC45" s="3011"/>
      <c r="AD45" s="3011"/>
      <c r="AE45" s="3011"/>
      <c r="AF45" s="3011"/>
      <c r="AG45" s="3011"/>
      <c r="AH45" s="3011"/>
      <c r="AI45" s="3011"/>
      <c r="AJ45" s="3011"/>
      <c r="AK45" s="3011"/>
      <c r="AL45" s="3014"/>
      <c r="AM45" s="3017"/>
      <c r="AN45" s="3020"/>
    </row>
    <row r="46" spans="1:40" ht="57" x14ac:dyDescent="0.25">
      <c r="A46" s="3052"/>
      <c r="B46" s="3053"/>
      <c r="C46" s="3024"/>
      <c r="D46" s="3024"/>
      <c r="E46" s="3025"/>
      <c r="F46" s="3025"/>
      <c r="G46" s="1885">
        <v>28</v>
      </c>
      <c r="H46" s="2076" t="s">
        <v>898</v>
      </c>
      <c r="I46" s="2076" t="s">
        <v>899</v>
      </c>
      <c r="J46" s="1366">
        <v>2</v>
      </c>
      <c r="K46" s="3028"/>
      <c r="L46" s="3028"/>
      <c r="M46" s="2818"/>
      <c r="N46" s="1895">
        <f>S46/O42</f>
        <v>2.5288024039514342E-2</v>
      </c>
      <c r="O46" s="3031"/>
      <c r="P46" s="2818"/>
      <c r="Q46" s="2076" t="s">
        <v>897</v>
      </c>
      <c r="R46" s="2076" t="s">
        <v>1967</v>
      </c>
      <c r="S46" s="1389">
        <v>33258000</v>
      </c>
      <c r="T46" s="1902">
        <v>20</v>
      </c>
      <c r="U46" s="1901" t="s">
        <v>1921</v>
      </c>
      <c r="V46" s="3012"/>
      <c r="W46" s="3012"/>
      <c r="X46" s="3012"/>
      <c r="Y46" s="3012"/>
      <c r="Z46" s="3012"/>
      <c r="AA46" s="3012"/>
      <c r="AB46" s="3012"/>
      <c r="AC46" s="3012"/>
      <c r="AD46" s="3012"/>
      <c r="AE46" s="3012"/>
      <c r="AF46" s="3012"/>
      <c r="AG46" s="3012"/>
      <c r="AH46" s="3012"/>
      <c r="AI46" s="3012"/>
      <c r="AJ46" s="3012"/>
      <c r="AK46" s="3012"/>
      <c r="AL46" s="3015"/>
      <c r="AM46" s="3018"/>
      <c r="AN46" s="3021"/>
    </row>
    <row r="47" spans="1:40" ht="70.5" customHeight="1" x14ac:dyDescent="0.25">
      <c r="A47" s="3052"/>
      <c r="B47" s="3053"/>
      <c r="C47" s="3024"/>
      <c r="D47" s="3024"/>
      <c r="E47" s="3025"/>
      <c r="F47" s="3025"/>
      <c r="G47" s="3010">
        <v>29</v>
      </c>
      <c r="H47" s="2834" t="s">
        <v>1968</v>
      </c>
      <c r="I47" s="2834" t="s">
        <v>900</v>
      </c>
      <c r="J47" s="3026">
        <v>1</v>
      </c>
      <c r="K47" s="3026" t="s">
        <v>901</v>
      </c>
      <c r="L47" s="3026" t="s">
        <v>902</v>
      </c>
      <c r="M47" s="2834" t="s">
        <v>1969</v>
      </c>
      <c r="N47" s="3037">
        <f>+(S47+S48)/O47</f>
        <v>1</v>
      </c>
      <c r="O47" s="3029">
        <v>22170000</v>
      </c>
      <c r="P47" s="2834" t="s">
        <v>1970</v>
      </c>
      <c r="Q47" s="3048" t="s">
        <v>1971</v>
      </c>
      <c r="R47" s="2076" t="s">
        <v>1972</v>
      </c>
      <c r="S47" s="1389">
        <v>15000000</v>
      </c>
      <c r="T47" s="1902">
        <v>20</v>
      </c>
      <c r="U47" s="1846" t="s">
        <v>2265</v>
      </c>
      <c r="V47" s="3045">
        <v>210</v>
      </c>
      <c r="W47" s="3045">
        <v>140</v>
      </c>
      <c r="X47" s="3045"/>
      <c r="Y47" s="3045"/>
      <c r="Z47" s="3045"/>
      <c r="AA47" s="3045"/>
      <c r="AB47" s="3045"/>
      <c r="AC47" s="3045"/>
      <c r="AD47" s="3045"/>
      <c r="AE47" s="3045"/>
      <c r="AF47" s="3045"/>
      <c r="AG47" s="3045"/>
      <c r="AH47" s="3045"/>
      <c r="AI47" s="3045"/>
      <c r="AJ47" s="3045"/>
      <c r="AK47" s="3045">
        <f>V47+W47</f>
        <v>350</v>
      </c>
      <c r="AL47" s="3013">
        <v>43466</v>
      </c>
      <c r="AM47" s="3016">
        <v>43830</v>
      </c>
      <c r="AN47" s="3019" t="s">
        <v>2365</v>
      </c>
    </row>
    <row r="48" spans="1:40" ht="45.75" customHeight="1" x14ac:dyDescent="0.25">
      <c r="A48" s="3052"/>
      <c r="B48" s="3053"/>
      <c r="C48" s="3024"/>
      <c r="D48" s="3024"/>
      <c r="E48" s="3025"/>
      <c r="F48" s="3025"/>
      <c r="G48" s="3012"/>
      <c r="H48" s="2818"/>
      <c r="I48" s="2818"/>
      <c r="J48" s="3028"/>
      <c r="K48" s="3028"/>
      <c r="L48" s="3028"/>
      <c r="M48" s="2818"/>
      <c r="N48" s="3047"/>
      <c r="O48" s="3031"/>
      <c r="P48" s="2818"/>
      <c r="Q48" s="3049"/>
      <c r="R48" s="2076" t="s">
        <v>1973</v>
      </c>
      <c r="S48" s="1389">
        <v>7170000</v>
      </c>
      <c r="T48" s="1902">
        <v>20</v>
      </c>
      <c r="U48" s="1846" t="s">
        <v>2265</v>
      </c>
      <c r="V48" s="3046"/>
      <c r="W48" s="3046"/>
      <c r="X48" s="3046"/>
      <c r="Y48" s="3046"/>
      <c r="Z48" s="3046"/>
      <c r="AA48" s="3046"/>
      <c r="AB48" s="3046"/>
      <c r="AC48" s="3046"/>
      <c r="AD48" s="3046"/>
      <c r="AE48" s="3046"/>
      <c r="AF48" s="3046"/>
      <c r="AG48" s="3046"/>
      <c r="AH48" s="3046"/>
      <c r="AI48" s="3046"/>
      <c r="AJ48" s="3046"/>
      <c r="AK48" s="3046"/>
      <c r="AL48" s="3015"/>
      <c r="AM48" s="3018"/>
      <c r="AN48" s="3021"/>
    </row>
    <row r="49" spans="1:40" ht="96.75" customHeight="1" x14ac:dyDescent="0.25">
      <c r="A49" s="3052"/>
      <c r="B49" s="3053"/>
      <c r="C49" s="3024"/>
      <c r="D49" s="3024"/>
      <c r="E49" s="3025"/>
      <c r="F49" s="3025"/>
      <c r="G49" s="3025">
        <v>30</v>
      </c>
      <c r="H49" s="2834" t="s">
        <v>903</v>
      </c>
      <c r="I49" s="2834" t="s">
        <v>904</v>
      </c>
      <c r="J49" s="3026">
        <v>1</v>
      </c>
      <c r="K49" s="3026" t="s">
        <v>1974</v>
      </c>
      <c r="L49" s="3026" t="s">
        <v>1975</v>
      </c>
      <c r="M49" s="2834" t="s">
        <v>1976</v>
      </c>
      <c r="N49" s="3037">
        <f>S49/O49</f>
        <v>1</v>
      </c>
      <c r="O49" s="3029">
        <v>22169913</v>
      </c>
      <c r="P49" s="2834" t="s">
        <v>1977</v>
      </c>
      <c r="Q49" s="2069" t="s">
        <v>1978</v>
      </c>
      <c r="R49" s="2938" t="s">
        <v>1979</v>
      </c>
      <c r="S49" s="3039">
        <v>22169913</v>
      </c>
      <c r="T49" s="3041">
        <v>20</v>
      </c>
      <c r="U49" s="2835" t="s">
        <v>2265</v>
      </c>
      <c r="V49" s="3043">
        <v>8</v>
      </c>
      <c r="W49" s="3043">
        <v>12</v>
      </c>
      <c r="X49" s="3043"/>
      <c r="Y49" s="3043"/>
      <c r="Z49" s="3043"/>
      <c r="AA49" s="3043"/>
      <c r="AB49" s="3043"/>
      <c r="AC49" s="3043"/>
      <c r="AD49" s="3043"/>
      <c r="AE49" s="3043"/>
      <c r="AF49" s="3043"/>
      <c r="AG49" s="3043"/>
      <c r="AH49" s="3043"/>
      <c r="AI49" s="3043"/>
      <c r="AJ49" s="3043"/>
      <c r="AK49" s="3043">
        <f>+V49+W49</f>
        <v>20</v>
      </c>
      <c r="AL49" s="3013">
        <v>43101</v>
      </c>
      <c r="AM49" s="3016">
        <v>43465</v>
      </c>
      <c r="AN49" s="3019" t="s">
        <v>2364</v>
      </c>
    </row>
    <row r="50" spans="1:40" s="1343" customFormat="1" ht="80.25" customHeight="1" x14ac:dyDescent="0.25">
      <c r="A50" s="3052"/>
      <c r="B50" s="3053"/>
      <c r="C50" s="3024"/>
      <c r="D50" s="3024"/>
      <c r="E50" s="3025"/>
      <c r="F50" s="3025"/>
      <c r="G50" s="3010"/>
      <c r="H50" s="2817"/>
      <c r="I50" s="2817"/>
      <c r="J50" s="3027"/>
      <c r="K50" s="3027"/>
      <c r="L50" s="3027"/>
      <c r="M50" s="2817"/>
      <c r="N50" s="3038"/>
      <c r="O50" s="3030"/>
      <c r="P50" s="2817"/>
      <c r="Q50" s="2069" t="s">
        <v>905</v>
      </c>
      <c r="R50" s="2939"/>
      <c r="S50" s="3040"/>
      <c r="T50" s="3042"/>
      <c r="U50" s="2837"/>
      <c r="V50" s="3044"/>
      <c r="W50" s="3044"/>
      <c r="X50" s="3044"/>
      <c r="Y50" s="3044"/>
      <c r="Z50" s="3044"/>
      <c r="AA50" s="3044"/>
      <c r="AB50" s="3044"/>
      <c r="AC50" s="3044"/>
      <c r="AD50" s="3044"/>
      <c r="AE50" s="3044"/>
      <c r="AF50" s="3044"/>
      <c r="AG50" s="3044"/>
      <c r="AH50" s="3044"/>
      <c r="AI50" s="3044"/>
      <c r="AJ50" s="3044"/>
      <c r="AK50" s="3044"/>
      <c r="AL50" s="3014"/>
      <c r="AM50" s="3017"/>
      <c r="AN50" s="3020"/>
    </row>
    <row r="51" spans="1:40" ht="15.75" thickBot="1" x14ac:dyDescent="0.3">
      <c r="A51" s="3052"/>
      <c r="B51" s="3053"/>
      <c r="C51" s="3024"/>
      <c r="D51" s="3024"/>
      <c r="E51" s="1124">
        <v>6</v>
      </c>
      <c r="F51" s="3110" t="s">
        <v>906</v>
      </c>
      <c r="G51" s="3111"/>
      <c r="H51" s="3111"/>
      <c r="I51" s="3111"/>
      <c r="J51" s="3111"/>
      <c r="K51" s="3111"/>
      <c r="L51" s="3111"/>
      <c r="M51" s="3111"/>
      <c r="N51" s="3111"/>
      <c r="O51" s="3111"/>
      <c r="P51" s="3111"/>
      <c r="Q51" s="3111"/>
      <c r="R51" s="3111"/>
      <c r="S51" s="3111"/>
      <c r="T51" s="3111"/>
      <c r="U51" s="3111"/>
      <c r="V51" s="3111"/>
      <c r="W51" s="3111"/>
      <c r="X51" s="3111"/>
      <c r="Y51" s="3111"/>
      <c r="Z51" s="3111"/>
      <c r="AA51" s="3111"/>
      <c r="AB51" s="3111"/>
      <c r="AC51" s="3111"/>
      <c r="AD51" s="3111"/>
      <c r="AE51" s="3111"/>
      <c r="AF51" s="3111"/>
      <c r="AG51" s="3111"/>
      <c r="AH51" s="3111"/>
      <c r="AI51" s="3111"/>
      <c r="AJ51" s="3111"/>
      <c r="AK51" s="3111"/>
      <c r="AL51" s="3111"/>
      <c r="AM51" s="3111"/>
      <c r="AN51" s="3112"/>
    </row>
    <row r="52" spans="1:40" ht="185.25" x14ac:dyDescent="0.25">
      <c r="A52" s="3052"/>
      <c r="B52" s="3053"/>
      <c r="C52" s="3024"/>
      <c r="D52" s="3024"/>
      <c r="E52" s="3025"/>
      <c r="F52" s="3025"/>
      <c r="G52" s="1885">
        <v>31</v>
      </c>
      <c r="H52" s="2076" t="s">
        <v>1980</v>
      </c>
      <c r="I52" s="2061" t="s">
        <v>907</v>
      </c>
      <c r="J52" s="1441">
        <v>4</v>
      </c>
      <c r="K52" s="3026" t="s">
        <v>1981</v>
      </c>
      <c r="L52" s="3026" t="s">
        <v>908</v>
      </c>
      <c r="M52" s="2834" t="s">
        <v>1982</v>
      </c>
      <c r="N52" s="1895">
        <f>S52/O52</f>
        <v>0.34666567637771994</v>
      </c>
      <c r="O52" s="3029">
        <v>475120588</v>
      </c>
      <c r="P52" s="2891" t="s">
        <v>1983</v>
      </c>
      <c r="Q52" s="2076" t="s">
        <v>1984</v>
      </c>
      <c r="R52" s="2076" t="s">
        <v>1985</v>
      </c>
      <c r="S52" s="1389">
        <v>164708000</v>
      </c>
      <c r="T52" s="1902">
        <v>20</v>
      </c>
      <c r="U52" s="1846" t="s">
        <v>2265</v>
      </c>
      <c r="V52" s="3010">
        <v>170</v>
      </c>
      <c r="W52" s="3010">
        <v>200</v>
      </c>
      <c r="X52" s="3010"/>
      <c r="Y52" s="3010"/>
      <c r="Z52" s="3010">
        <v>300</v>
      </c>
      <c r="AA52" s="3010">
        <v>10</v>
      </c>
      <c r="AB52" s="3010"/>
      <c r="AC52" s="3010"/>
      <c r="AD52" s="3010"/>
      <c r="AE52" s="3010"/>
      <c r="AF52" s="3010"/>
      <c r="AG52" s="3010"/>
      <c r="AH52" s="3010"/>
      <c r="AI52" s="3010"/>
      <c r="AJ52" s="3010"/>
      <c r="AK52" s="3010">
        <f>V52+W52</f>
        <v>370</v>
      </c>
      <c r="AL52" s="3013">
        <v>43466</v>
      </c>
      <c r="AM52" s="3016">
        <v>43830</v>
      </c>
      <c r="AN52" s="3019" t="s">
        <v>2365</v>
      </c>
    </row>
    <row r="53" spans="1:40" ht="242.25" x14ac:dyDescent="0.25">
      <c r="A53" s="3052"/>
      <c r="B53" s="3053"/>
      <c r="C53" s="3024"/>
      <c r="D53" s="3024"/>
      <c r="E53" s="3025"/>
      <c r="F53" s="3025"/>
      <c r="G53" s="1885">
        <v>32</v>
      </c>
      <c r="H53" s="2076" t="s">
        <v>1986</v>
      </c>
      <c r="I53" s="2061" t="s">
        <v>909</v>
      </c>
      <c r="J53" s="1402">
        <v>25</v>
      </c>
      <c r="K53" s="3027"/>
      <c r="L53" s="3027"/>
      <c r="M53" s="2817"/>
      <c r="N53" s="1895">
        <f>S53/O52</f>
        <v>0.52705059373263785</v>
      </c>
      <c r="O53" s="3030"/>
      <c r="P53" s="3032"/>
      <c r="Q53" s="2076" t="s">
        <v>1987</v>
      </c>
      <c r="R53" s="2076" t="s">
        <v>1988</v>
      </c>
      <c r="S53" s="1389">
        <v>250412588</v>
      </c>
      <c r="T53" s="1902">
        <v>20</v>
      </c>
      <c r="U53" s="1846" t="s">
        <v>2265</v>
      </c>
      <c r="V53" s="3011"/>
      <c r="W53" s="3011"/>
      <c r="X53" s="3011"/>
      <c r="Y53" s="3011"/>
      <c r="Z53" s="3011"/>
      <c r="AA53" s="3011"/>
      <c r="AB53" s="3011"/>
      <c r="AC53" s="3011"/>
      <c r="AD53" s="3011"/>
      <c r="AE53" s="3011"/>
      <c r="AF53" s="3011"/>
      <c r="AG53" s="3011"/>
      <c r="AH53" s="3011"/>
      <c r="AI53" s="3011"/>
      <c r="AJ53" s="3011"/>
      <c r="AK53" s="3011"/>
      <c r="AL53" s="3014"/>
      <c r="AM53" s="3017"/>
      <c r="AN53" s="3020"/>
    </row>
    <row r="54" spans="1:40" ht="52.5" customHeight="1" x14ac:dyDescent="0.25">
      <c r="A54" s="3052"/>
      <c r="B54" s="3053"/>
      <c r="C54" s="3024"/>
      <c r="D54" s="3024"/>
      <c r="E54" s="3025"/>
      <c r="F54" s="3025"/>
      <c r="G54" s="1885">
        <v>33</v>
      </c>
      <c r="H54" s="2076" t="s">
        <v>1989</v>
      </c>
      <c r="I54" s="2061" t="s">
        <v>910</v>
      </c>
      <c r="J54" s="1402">
        <v>200</v>
      </c>
      <c r="K54" s="3027"/>
      <c r="L54" s="3027"/>
      <c r="M54" s="2817"/>
      <c r="N54" s="1895">
        <f>S54/O52</f>
        <v>6.314186494482113E-2</v>
      </c>
      <c r="O54" s="3030"/>
      <c r="P54" s="3032"/>
      <c r="Q54" s="2834" t="s">
        <v>1990</v>
      </c>
      <c r="R54" s="2076" t="s">
        <v>1991</v>
      </c>
      <c r="S54" s="1389">
        <v>30000000</v>
      </c>
      <c r="T54" s="1902">
        <v>20</v>
      </c>
      <c r="U54" s="1846" t="s">
        <v>2265</v>
      </c>
      <c r="V54" s="3011"/>
      <c r="W54" s="3011"/>
      <c r="X54" s="3011"/>
      <c r="Y54" s="3011"/>
      <c r="Z54" s="3011"/>
      <c r="AA54" s="3011"/>
      <c r="AB54" s="3011"/>
      <c r="AC54" s="3011"/>
      <c r="AD54" s="3011"/>
      <c r="AE54" s="3011"/>
      <c r="AF54" s="3011"/>
      <c r="AG54" s="3011"/>
      <c r="AH54" s="3011"/>
      <c r="AI54" s="3011"/>
      <c r="AJ54" s="3011"/>
      <c r="AK54" s="3011"/>
      <c r="AL54" s="3014"/>
      <c r="AM54" s="3017"/>
      <c r="AN54" s="3020"/>
    </row>
    <row r="55" spans="1:40" ht="113.25" customHeight="1" thickBot="1" x14ac:dyDescent="0.3">
      <c r="A55" s="3052"/>
      <c r="B55" s="3053"/>
      <c r="C55" s="3024"/>
      <c r="D55" s="3024"/>
      <c r="E55" s="3025"/>
      <c r="F55" s="3025"/>
      <c r="G55" s="1886">
        <v>34</v>
      </c>
      <c r="H55" s="2069" t="s">
        <v>1992</v>
      </c>
      <c r="I55" s="2060" t="s">
        <v>911</v>
      </c>
      <c r="J55" s="1442">
        <v>600</v>
      </c>
      <c r="K55" s="3027"/>
      <c r="L55" s="3027"/>
      <c r="M55" s="2818"/>
      <c r="N55" s="1887">
        <f>S55/O52</f>
        <v>6.314186494482113E-2</v>
      </c>
      <c r="O55" s="3030"/>
      <c r="P55" s="2892"/>
      <c r="Q55" s="2818"/>
      <c r="R55" s="2069" t="s">
        <v>1993</v>
      </c>
      <c r="S55" s="1888">
        <v>30000000</v>
      </c>
      <c r="T55" s="1889">
        <v>20</v>
      </c>
      <c r="U55" s="1878" t="s">
        <v>2265</v>
      </c>
      <c r="V55" s="3011"/>
      <c r="W55" s="3011"/>
      <c r="X55" s="3011"/>
      <c r="Y55" s="3011"/>
      <c r="Z55" s="3011"/>
      <c r="AA55" s="3011"/>
      <c r="AB55" s="3011"/>
      <c r="AC55" s="3011"/>
      <c r="AD55" s="3011"/>
      <c r="AE55" s="3011"/>
      <c r="AF55" s="3011"/>
      <c r="AG55" s="3011"/>
      <c r="AH55" s="3011"/>
      <c r="AI55" s="3011"/>
      <c r="AJ55" s="3011"/>
      <c r="AK55" s="3011"/>
      <c r="AL55" s="3014"/>
      <c r="AM55" s="3017"/>
      <c r="AN55" s="3021"/>
    </row>
    <row r="56" spans="1:40" ht="15" x14ac:dyDescent="0.25">
      <c r="A56" s="3052"/>
      <c r="B56" s="3053"/>
      <c r="C56" s="3024"/>
      <c r="D56" s="3024"/>
      <c r="E56" s="1124">
        <v>7</v>
      </c>
      <c r="F56" s="1122" t="s">
        <v>912</v>
      </c>
      <c r="G56" s="1124"/>
      <c r="H56" s="1443"/>
      <c r="I56" s="1354"/>
      <c r="J56" s="1436"/>
      <c r="K56" s="1436"/>
      <c r="L56" s="1435"/>
      <c r="M56" s="1691"/>
      <c r="N56" s="1431"/>
      <c r="O56" s="1432"/>
      <c r="P56" s="1430"/>
      <c r="Q56" s="1430"/>
      <c r="R56" s="1430"/>
      <c r="S56" s="1433"/>
      <c r="T56" s="1434"/>
      <c r="U56" s="1435"/>
      <c r="V56" s="1436"/>
      <c r="W56" s="1436"/>
      <c r="X56" s="1436"/>
      <c r="Y56" s="1436"/>
      <c r="Z56" s="1436"/>
      <c r="AA56" s="1436"/>
      <c r="AB56" s="1436"/>
      <c r="AC56" s="1436"/>
      <c r="AD56" s="1436"/>
      <c r="AE56" s="1436"/>
      <c r="AF56" s="1436"/>
      <c r="AG56" s="1436"/>
      <c r="AH56" s="1436"/>
      <c r="AI56" s="1436"/>
      <c r="AJ56" s="1436"/>
      <c r="AK56" s="1436"/>
      <c r="AL56" s="1437"/>
      <c r="AM56" s="1438"/>
      <c r="AN56" s="1439"/>
    </row>
    <row r="57" spans="1:40" ht="56.25" customHeight="1" x14ac:dyDescent="0.25">
      <c r="A57" s="3052"/>
      <c r="B57" s="3053"/>
      <c r="C57" s="3024"/>
      <c r="D57" s="3024"/>
      <c r="E57" s="3033"/>
      <c r="F57" s="3034"/>
      <c r="G57" s="1885">
        <v>35</v>
      </c>
      <c r="H57" s="2076" t="s">
        <v>1994</v>
      </c>
      <c r="I57" s="2076" t="s">
        <v>893</v>
      </c>
      <c r="J57" s="1444">
        <v>5</v>
      </c>
      <c r="K57" s="3026" t="s">
        <v>913</v>
      </c>
      <c r="L57" s="3026" t="s">
        <v>914</v>
      </c>
      <c r="M57" s="2834" t="s">
        <v>1995</v>
      </c>
      <c r="N57" s="1895">
        <f>S57/O57</f>
        <v>0.35199821675250459</v>
      </c>
      <c r="O57" s="3029">
        <v>197966912</v>
      </c>
      <c r="P57" s="2891" t="s">
        <v>1996</v>
      </c>
      <c r="Q57" s="1053" t="s">
        <v>915</v>
      </c>
      <c r="R57" s="1053" t="s">
        <v>916</v>
      </c>
      <c r="S57" s="1401">
        <v>69684000</v>
      </c>
      <c r="T57" s="1902">
        <v>20</v>
      </c>
      <c r="U57" s="1846" t="s">
        <v>2265</v>
      </c>
      <c r="V57" s="3022">
        <v>100</v>
      </c>
      <c r="W57" s="3022">
        <v>60</v>
      </c>
      <c r="X57" s="3022"/>
      <c r="Y57" s="3022"/>
      <c r="Z57" s="3022">
        <v>110</v>
      </c>
      <c r="AA57" s="3022">
        <v>50</v>
      </c>
      <c r="AB57" s="3022"/>
      <c r="AC57" s="3022"/>
      <c r="AD57" s="3022"/>
      <c r="AE57" s="3022"/>
      <c r="AF57" s="3022"/>
      <c r="AG57" s="3022"/>
      <c r="AH57" s="3022"/>
      <c r="AI57" s="3022"/>
      <c r="AJ57" s="3022"/>
      <c r="AK57" s="3022">
        <f>V57+W57</f>
        <v>160</v>
      </c>
      <c r="AL57" s="3013">
        <v>43466</v>
      </c>
      <c r="AM57" s="3016">
        <v>43830</v>
      </c>
      <c r="AN57" s="3019" t="s">
        <v>2365</v>
      </c>
    </row>
    <row r="58" spans="1:40" ht="71.25" x14ac:dyDescent="0.25">
      <c r="A58" s="3054"/>
      <c r="B58" s="3055"/>
      <c r="C58" s="3024"/>
      <c r="D58" s="3024"/>
      <c r="E58" s="3035"/>
      <c r="F58" s="3036"/>
      <c r="G58" s="1885">
        <v>37</v>
      </c>
      <c r="H58" s="2076" t="s">
        <v>917</v>
      </c>
      <c r="I58" s="2076" t="s">
        <v>918</v>
      </c>
      <c r="J58" s="1445">
        <v>1</v>
      </c>
      <c r="K58" s="3028"/>
      <c r="L58" s="3028"/>
      <c r="M58" s="2818"/>
      <c r="N58" s="1895">
        <f>S58/O57</f>
        <v>0.64800178324749547</v>
      </c>
      <c r="O58" s="3031"/>
      <c r="P58" s="2892"/>
      <c r="Q58" s="1900" t="s">
        <v>1997</v>
      </c>
      <c r="R58" s="1053" t="s">
        <v>1998</v>
      </c>
      <c r="S58" s="1401">
        <v>128282912</v>
      </c>
      <c r="T58" s="1902">
        <v>20</v>
      </c>
      <c r="U58" s="1846" t="s">
        <v>2265</v>
      </c>
      <c r="V58" s="3023"/>
      <c r="W58" s="3023"/>
      <c r="X58" s="3023"/>
      <c r="Y58" s="3023"/>
      <c r="Z58" s="3023"/>
      <c r="AA58" s="3023"/>
      <c r="AB58" s="3023"/>
      <c r="AC58" s="3023"/>
      <c r="AD58" s="3023"/>
      <c r="AE58" s="3023"/>
      <c r="AF58" s="3023"/>
      <c r="AG58" s="3023"/>
      <c r="AH58" s="3023"/>
      <c r="AI58" s="3023"/>
      <c r="AJ58" s="3023"/>
      <c r="AK58" s="3023"/>
      <c r="AL58" s="3015"/>
      <c r="AM58" s="3018"/>
      <c r="AN58" s="3021"/>
    </row>
    <row r="59" spans="1:40" ht="15" x14ac:dyDescent="0.25">
      <c r="A59" s="1446">
        <v>3</v>
      </c>
      <c r="B59" s="1103" t="s">
        <v>636</v>
      </c>
      <c r="C59" s="1447"/>
      <c r="D59" s="1447"/>
      <c r="E59" s="1448"/>
      <c r="F59" s="1449"/>
      <c r="G59" s="1450"/>
      <c r="H59" s="1451"/>
      <c r="I59" s="1449"/>
      <c r="J59" s="1449"/>
      <c r="K59" s="1449"/>
      <c r="L59" s="1450"/>
      <c r="M59" s="1451"/>
      <c r="N59" s="1452"/>
      <c r="O59" s="1453"/>
      <c r="P59" s="1451"/>
      <c r="Q59" s="1451"/>
      <c r="R59" s="1451"/>
      <c r="S59" s="1454"/>
      <c r="T59" s="1455"/>
      <c r="U59" s="1450"/>
      <c r="V59" s="1449"/>
      <c r="W59" s="1449"/>
      <c r="X59" s="1449"/>
      <c r="Y59" s="1449"/>
      <c r="Z59" s="1449"/>
      <c r="AA59" s="1449"/>
      <c r="AB59" s="1449"/>
      <c r="AC59" s="1449"/>
      <c r="AD59" s="1449"/>
      <c r="AE59" s="1449"/>
      <c r="AF59" s="1449"/>
      <c r="AG59" s="1449"/>
      <c r="AH59" s="1449"/>
      <c r="AI59" s="1449"/>
      <c r="AJ59" s="1449"/>
      <c r="AK59" s="1449"/>
      <c r="AL59" s="1456"/>
      <c r="AM59" s="1457"/>
      <c r="AN59" s="1458"/>
    </row>
    <row r="60" spans="1:40" ht="21" customHeight="1" x14ac:dyDescent="0.25">
      <c r="A60" s="3024"/>
      <c r="B60" s="3024"/>
      <c r="C60" s="1459">
        <v>11</v>
      </c>
      <c r="D60" s="1460" t="s">
        <v>920</v>
      </c>
      <c r="E60" s="1461"/>
      <c r="F60" s="1460"/>
      <c r="G60" s="1462"/>
      <c r="H60" s="1463"/>
      <c r="I60" s="1464"/>
      <c r="J60" s="1464"/>
      <c r="K60" s="1464"/>
      <c r="L60" s="1462"/>
      <c r="M60" s="1463"/>
      <c r="N60" s="1465"/>
      <c r="O60" s="1466"/>
      <c r="P60" s="1463"/>
      <c r="Q60" s="1463"/>
      <c r="R60" s="1463"/>
      <c r="S60" s="1467"/>
      <c r="T60" s="1468"/>
      <c r="U60" s="1462"/>
      <c r="V60" s="1464"/>
      <c r="W60" s="1464"/>
      <c r="X60" s="1464"/>
      <c r="Y60" s="1464"/>
      <c r="Z60" s="1464"/>
      <c r="AA60" s="1464"/>
      <c r="AB60" s="1464"/>
      <c r="AC60" s="1464"/>
      <c r="AD60" s="1464"/>
      <c r="AE60" s="1464"/>
      <c r="AF60" s="1464"/>
      <c r="AG60" s="1464"/>
      <c r="AH60" s="1464"/>
      <c r="AI60" s="1464"/>
      <c r="AJ60" s="1464"/>
      <c r="AK60" s="1464"/>
      <c r="AL60" s="1469"/>
      <c r="AM60" s="1470"/>
      <c r="AN60" s="1471"/>
    </row>
    <row r="61" spans="1:40" ht="22.5" customHeight="1" x14ac:dyDescent="0.25">
      <c r="A61" s="3024"/>
      <c r="B61" s="3024"/>
      <c r="C61" s="3025"/>
      <c r="D61" s="3025"/>
      <c r="E61" s="1472">
        <v>34</v>
      </c>
      <c r="F61" s="1354" t="s">
        <v>921</v>
      </c>
      <c r="G61" s="1435"/>
      <c r="H61" s="1430"/>
      <c r="I61" s="1436"/>
      <c r="J61" s="1436"/>
      <c r="K61" s="1436"/>
      <c r="L61" s="1435"/>
      <c r="M61" s="1430"/>
      <c r="N61" s="1431"/>
      <c r="O61" s="1432"/>
      <c r="P61" s="1430"/>
      <c r="Q61" s="1430"/>
      <c r="R61" s="1430"/>
      <c r="S61" s="1433"/>
      <c r="T61" s="1434"/>
      <c r="U61" s="1435"/>
      <c r="V61" s="1436"/>
      <c r="W61" s="1436"/>
      <c r="X61" s="1436"/>
      <c r="Y61" s="1436"/>
      <c r="Z61" s="1436"/>
      <c r="AA61" s="1436"/>
      <c r="AB61" s="1436"/>
      <c r="AC61" s="1436"/>
      <c r="AD61" s="1436"/>
      <c r="AE61" s="1436"/>
      <c r="AF61" s="1436"/>
      <c r="AG61" s="1436"/>
      <c r="AH61" s="1436"/>
      <c r="AI61" s="1436"/>
      <c r="AJ61" s="1436"/>
      <c r="AK61" s="1436"/>
      <c r="AL61" s="1437"/>
      <c r="AM61" s="1438"/>
      <c r="AN61" s="1439"/>
    </row>
    <row r="62" spans="1:40" ht="60" x14ac:dyDescent="0.25">
      <c r="A62" s="3024"/>
      <c r="B62" s="3024"/>
      <c r="C62" s="3025"/>
      <c r="D62" s="3025"/>
      <c r="E62" s="3025"/>
      <c r="F62" s="3025"/>
      <c r="G62" s="1885">
        <v>122</v>
      </c>
      <c r="H62" s="2076" t="s">
        <v>1999</v>
      </c>
      <c r="I62" s="2060" t="s">
        <v>923</v>
      </c>
      <c r="J62" s="1445">
        <v>1</v>
      </c>
      <c r="K62" s="3026" t="s">
        <v>2000</v>
      </c>
      <c r="L62" s="3026" t="s">
        <v>924</v>
      </c>
      <c r="M62" s="2834" t="s">
        <v>2001</v>
      </c>
      <c r="N62" s="1895">
        <f>S62/O62</f>
        <v>0.24602162822149062</v>
      </c>
      <c r="O62" s="3029">
        <v>168373530</v>
      </c>
      <c r="P62" s="2891" t="s">
        <v>2002</v>
      </c>
      <c r="Q62" s="2073" t="s">
        <v>922</v>
      </c>
      <c r="R62" s="2076" t="s">
        <v>2003</v>
      </c>
      <c r="S62" s="1389">
        <v>41423530</v>
      </c>
      <c r="T62" s="1902">
        <v>20</v>
      </c>
      <c r="U62" s="1846" t="s">
        <v>2265</v>
      </c>
      <c r="V62" s="3010">
        <v>4608</v>
      </c>
      <c r="W62" s="3010">
        <v>4992</v>
      </c>
      <c r="X62" s="3010">
        <v>2714</v>
      </c>
      <c r="Y62" s="3010">
        <v>765</v>
      </c>
      <c r="Z62" s="3010">
        <v>5500</v>
      </c>
      <c r="AA62" s="3010">
        <v>594</v>
      </c>
      <c r="AB62" s="3010">
        <v>40</v>
      </c>
      <c r="AC62" s="3010">
        <v>50</v>
      </c>
      <c r="AD62" s="3010"/>
      <c r="AE62" s="3010"/>
      <c r="AF62" s="3010"/>
      <c r="AG62" s="3010"/>
      <c r="AH62" s="3010">
        <v>100</v>
      </c>
      <c r="AI62" s="3010">
        <v>10</v>
      </c>
      <c r="AJ62" s="3010"/>
      <c r="AK62" s="3010">
        <f>V62+W62</f>
        <v>9600</v>
      </c>
      <c r="AL62" s="3013">
        <v>43466</v>
      </c>
      <c r="AM62" s="3016">
        <v>43830</v>
      </c>
      <c r="AN62" s="3019" t="s">
        <v>2364</v>
      </c>
    </row>
    <row r="63" spans="1:40" ht="114" x14ac:dyDescent="0.25">
      <c r="A63" s="3024"/>
      <c r="B63" s="3024"/>
      <c r="C63" s="3025"/>
      <c r="D63" s="3025"/>
      <c r="E63" s="3025"/>
      <c r="F63" s="3025"/>
      <c r="G63" s="1885">
        <v>123</v>
      </c>
      <c r="H63" s="2076" t="s">
        <v>2004</v>
      </c>
      <c r="I63" s="2061" t="s">
        <v>926</v>
      </c>
      <c r="J63" s="1899">
        <v>4</v>
      </c>
      <c r="K63" s="3027"/>
      <c r="L63" s="3027"/>
      <c r="M63" s="2817"/>
      <c r="N63" s="1895">
        <f>S63/O62</f>
        <v>0.11284434079394784</v>
      </c>
      <c r="O63" s="3030"/>
      <c r="P63" s="3032"/>
      <c r="Q63" s="2059" t="s">
        <v>925</v>
      </c>
      <c r="R63" s="2076" t="s">
        <v>2005</v>
      </c>
      <c r="S63" s="1389">
        <v>19000000</v>
      </c>
      <c r="T63" s="1902">
        <v>20</v>
      </c>
      <c r="U63" s="1846" t="s">
        <v>2265</v>
      </c>
      <c r="V63" s="3011"/>
      <c r="W63" s="3011"/>
      <c r="X63" s="3011"/>
      <c r="Y63" s="3011"/>
      <c r="Z63" s="3011"/>
      <c r="AA63" s="3011"/>
      <c r="AB63" s="3011"/>
      <c r="AC63" s="3011"/>
      <c r="AD63" s="3011"/>
      <c r="AE63" s="3011"/>
      <c r="AF63" s="3011"/>
      <c r="AG63" s="3011"/>
      <c r="AH63" s="3011"/>
      <c r="AI63" s="3011"/>
      <c r="AJ63" s="3011"/>
      <c r="AK63" s="3011"/>
      <c r="AL63" s="3014"/>
      <c r="AM63" s="3017"/>
      <c r="AN63" s="3020"/>
    </row>
    <row r="64" spans="1:40" ht="90" x14ac:dyDescent="0.25">
      <c r="A64" s="3024"/>
      <c r="B64" s="3024"/>
      <c r="C64" s="3025"/>
      <c r="D64" s="3025"/>
      <c r="E64" s="3025"/>
      <c r="F64" s="3025"/>
      <c r="G64" s="1885">
        <v>124</v>
      </c>
      <c r="H64" s="2076" t="s">
        <v>2006</v>
      </c>
      <c r="I64" s="2060" t="s">
        <v>927</v>
      </c>
      <c r="J64" s="1899">
        <v>150</v>
      </c>
      <c r="K64" s="3027"/>
      <c r="L64" s="3027"/>
      <c r="M64" s="2817"/>
      <c r="N64" s="1895">
        <f>S64/O62</f>
        <v>0.26340244811639929</v>
      </c>
      <c r="O64" s="3030"/>
      <c r="P64" s="3032"/>
      <c r="Q64" s="2060" t="s">
        <v>925</v>
      </c>
      <c r="R64" s="2076" t="s">
        <v>2007</v>
      </c>
      <c r="S64" s="1389">
        <v>44350000</v>
      </c>
      <c r="T64" s="1902">
        <v>20</v>
      </c>
      <c r="U64" s="1846" t="s">
        <v>2265</v>
      </c>
      <c r="V64" s="3011"/>
      <c r="W64" s="3011"/>
      <c r="X64" s="3011"/>
      <c r="Y64" s="3011"/>
      <c r="Z64" s="3011"/>
      <c r="AA64" s="3011"/>
      <c r="AB64" s="3011"/>
      <c r="AC64" s="3011"/>
      <c r="AD64" s="3011"/>
      <c r="AE64" s="3011"/>
      <c r="AF64" s="3011"/>
      <c r="AG64" s="3011"/>
      <c r="AH64" s="3011"/>
      <c r="AI64" s="3011"/>
      <c r="AJ64" s="3011"/>
      <c r="AK64" s="3011"/>
      <c r="AL64" s="3014"/>
      <c r="AM64" s="3017"/>
      <c r="AN64" s="3020"/>
    </row>
    <row r="65" spans="1:40" ht="75" x14ac:dyDescent="0.25">
      <c r="A65" s="3024"/>
      <c r="B65" s="3024"/>
      <c r="C65" s="3025"/>
      <c r="D65" s="3025"/>
      <c r="E65" s="3025"/>
      <c r="F65" s="3025"/>
      <c r="G65" s="1885">
        <v>125</v>
      </c>
      <c r="H65" s="2076" t="s">
        <v>2008</v>
      </c>
      <c r="I65" s="2061" t="s">
        <v>929</v>
      </c>
      <c r="J65" s="1473">
        <v>760</v>
      </c>
      <c r="K65" s="3027"/>
      <c r="L65" s="3027"/>
      <c r="M65" s="2817"/>
      <c r="N65" s="1895">
        <f>S65/O62</f>
        <v>0.2619176541585842</v>
      </c>
      <c r="O65" s="3030"/>
      <c r="P65" s="3032"/>
      <c r="Q65" s="2061" t="s">
        <v>928</v>
      </c>
      <c r="R65" s="2076" t="s">
        <v>2009</v>
      </c>
      <c r="S65" s="1389">
        <v>44100000</v>
      </c>
      <c r="T65" s="1902">
        <v>20</v>
      </c>
      <c r="U65" s="1846" t="s">
        <v>2265</v>
      </c>
      <c r="V65" s="3011"/>
      <c r="W65" s="3011"/>
      <c r="X65" s="3011"/>
      <c r="Y65" s="3011"/>
      <c r="Z65" s="3011"/>
      <c r="AA65" s="3011"/>
      <c r="AB65" s="3011"/>
      <c r="AC65" s="3011"/>
      <c r="AD65" s="3011"/>
      <c r="AE65" s="3011"/>
      <c r="AF65" s="3011"/>
      <c r="AG65" s="3011"/>
      <c r="AH65" s="3011"/>
      <c r="AI65" s="3011"/>
      <c r="AJ65" s="3011"/>
      <c r="AK65" s="3011"/>
      <c r="AL65" s="3014"/>
      <c r="AM65" s="3017"/>
      <c r="AN65" s="3020"/>
    </row>
    <row r="66" spans="1:40" ht="90" x14ac:dyDescent="0.25">
      <c r="A66" s="3024"/>
      <c r="B66" s="3024"/>
      <c r="C66" s="3025"/>
      <c r="D66" s="3025"/>
      <c r="E66" s="3025"/>
      <c r="F66" s="3025"/>
      <c r="G66" s="1885">
        <v>126</v>
      </c>
      <c r="H66" s="2076" t="s">
        <v>2010</v>
      </c>
      <c r="I66" s="2061" t="s">
        <v>931</v>
      </c>
      <c r="J66" s="1899">
        <v>3326</v>
      </c>
      <c r="K66" s="3028"/>
      <c r="L66" s="3028"/>
      <c r="M66" s="2818"/>
      <c r="N66" s="1895">
        <f>S66/O62</f>
        <v>0.11581392870957805</v>
      </c>
      <c r="O66" s="3031"/>
      <c r="P66" s="2892"/>
      <c r="Q66" s="2061" t="s">
        <v>930</v>
      </c>
      <c r="R66" s="2076" t="s">
        <v>2011</v>
      </c>
      <c r="S66" s="1389">
        <v>19500000</v>
      </c>
      <c r="T66" s="1902">
        <v>20</v>
      </c>
      <c r="U66" s="1846" t="s">
        <v>2265</v>
      </c>
      <c r="V66" s="3012"/>
      <c r="W66" s="3012"/>
      <c r="X66" s="3012"/>
      <c r="Y66" s="3012"/>
      <c r="Z66" s="3012"/>
      <c r="AA66" s="3012"/>
      <c r="AB66" s="3012"/>
      <c r="AC66" s="3012"/>
      <c r="AD66" s="3012"/>
      <c r="AE66" s="3012"/>
      <c r="AF66" s="3012"/>
      <c r="AG66" s="3012"/>
      <c r="AH66" s="3012"/>
      <c r="AI66" s="3012"/>
      <c r="AJ66" s="3012"/>
      <c r="AK66" s="3012"/>
      <c r="AL66" s="3015"/>
      <c r="AM66" s="3018"/>
      <c r="AN66" s="3021"/>
    </row>
    <row r="67" spans="1:40" ht="32.25" customHeight="1" x14ac:dyDescent="0.25">
      <c r="A67" s="2188" t="s">
        <v>262</v>
      </c>
      <c r="B67" s="813"/>
      <c r="C67" s="813"/>
      <c r="D67" s="813"/>
      <c r="E67" s="813"/>
      <c r="F67" s="813"/>
      <c r="G67" s="2062"/>
      <c r="H67" s="2189"/>
      <c r="I67" s="2190"/>
      <c r="J67" s="2191"/>
      <c r="K67" s="2191"/>
      <c r="L67" s="2192"/>
      <c r="M67" s="2189"/>
      <c r="N67" s="2193"/>
      <c r="O67" s="2194">
        <f>SUM(O8:O66)</f>
        <v>3738794686</v>
      </c>
      <c r="P67" s="2189"/>
      <c r="Q67" s="2199"/>
      <c r="R67" s="2189"/>
      <c r="S67" s="2194">
        <f>SUM(S8:S66)</f>
        <v>3738794686</v>
      </c>
      <c r="T67" s="2195"/>
      <c r="U67" s="2192"/>
      <c r="V67" s="813"/>
      <c r="W67" s="813"/>
      <c r="X67" s="813"/>
      <c r="Y67" s="813"/>
      <c r="Z67" s="813"/>
      <c r="AA67" s="813"/>
      <c r="AB67" s="813"/>
      <c r="AC67" s="813"/>
      <c r="AD67" s="813"/>
      <c r="AE67" s="813"/>
      <c r="AF67" s="813"/>
      <c r="AG67" s="813"/>
      <c r="AH67" s="813"/>
      <c r="AI67" s="813"/>
      <c r="AJ67" s="813"/>
      <c r="AK67" s="813"/>
      <c r="AL67" s="2196"/>
      <c r="AM67" s="2197"/>
      <c r="AN67" s="2198"/>
    </row>
    <row r="68" spans="1:40" ht="15" x14ac:dyDescent="0.25">
      <c r="I68" s="1477"/>
      <c r="J68" s="1331"/>
      <c r="S68" s="1331"/>
    </row>
    <row r="69" spans="1:40" ht="15" x14ac:dyDescent="0.25">
      <c r="I69" s="1477"/>
    </row>
    <row r="70" spans="1:40" ht="15" x14ac:dyDescent="0.25">
      <c r="I70" s="1167"/>
      <c r="W70" s="1478"/>
      <c r="X70" s="1478"/>
      <c r="Y70" s="1479"/>
      <c r="Z70" s="1480"/>
      <c r="AA70" s="1480"/>
      <c r="AB70" s="1480"/>
      <c r="AC70" s="1480"/>
      <c r="AD70" s="1480"/>
      <c r="AE70" s="1343"/>
      <c r="AF70" s="1343"/>
    </row>
    <row r="71" spans="1:40" ht="15" x14ac:dyDescent="0.25">
      <c r="I71" s="1167"/>
    </row>
    <row r="76" spans="1:40" ht="15" x14ac:dyDescent="0.25">
      <c r="H76" s="3009" t="s">
        <v>2266</v>
      </c>
      <c r="I76" s="3009"/>
      <c r="J76" s="3009"/>
    </row>
    <row r="77" spans="1:40" x14ac:dyDescent="0.25">
      <c r="H77" s="1330" t="s">
        <v>2267</v>
      </c>
    </row>
  </sheetData>
  <mergeCells count="366">
    <mergeCell ref="A5:J6"/>
    <mergeCell ref="A7:A8"/>
    <mergeCell ref="B7:B8"/>
    <mergeCell ref="C7:C8"/>
    <mergeCell ref="D7:D8"/>
    <mergeCell ref="E7:E8"/>
    <mergeCell ref="F7:F8"/>
    <mergeCell ref="G7:G8"/>
    <mergeCell ref="H7:H8"/>
    <mergeCell ref="I7:I8"/>
    <mergeCell ref="AN12:AN17"/>
    <mergeCell ref="K5:AN5"/>
    <mergeCell ref="V6:AJ6"/>
    <mergeCell ref="K7:K8"/>
    <mergeCell ref="L7:L8"/>
    <mergeCell ref="M7:M8"/>
    <mergeCell ref="N7:N8"/>
    <mergeCell ref="O7:O8"/>
    <mergeCell ref="P7:P8"/>
    <mergeCell ref="Q7:Q8"/>
    <mergeCell ref="R7:R8"/>
    <mergeCell ref="S7:S8"/>
    <mergeCell ref="U7:U8"/>
    <mergeCell ref="V7:W7"/>
    <mergeCell ref="X7:AA7"/>
    <mergeCell ref="AB7:AG7"/>
    <mergeCell ref="AH7:AJ7"/>
    <mergeCell ref="AI12:AI17"/>
    <mergeCell ref="AJ12:AJ17"/>
    <mergeCell ref="AK12:AK17"/>
    <mergeCell ref="AL12:AL17"/>
    <mergeCell ref="AM12:AM17"/>
    <mergeCell ref="Q15:Q17"/>
    <mergeCell ref="AA12:AA17"/>
    <mergeCell ref="F18:I18"/>
    <mergeCell ref="E19:F20"/>
    <mergeCell ref="K19:K20"/>
    <mergeCell ref="L19:L20"/>
    <mergeCell ref="M19:M20"/>
    <mergeCell ref="O19:O20"/>
    <mergeCell ref="P19:P20"/>
    <mergeCell ref="Q19:Q20"/>
    <mergeCell ref="Z12:Z17"/>
    <mergeCell ref="V19:V20"/>
    <mergeCell ref="W19:W20"/>
    <mergeCell ref="X19:X20"/>
    <mergeCell ref="Y19:Y20"/>
    <mergeCell ref="Z19:Z20"/>
    <mergeCell ref="AB12:AB17"/>
    <mergeCell ref="AC12:AC17"/>
    <mergeCell ref="AD12:AD17"/>
    <mergeCell ref="AE12:AE17"/>
    <mergeCell ref="AF12:AF17"/>
    <mergeCell ref="AG12:AG17"/>
    <mergeCell ref="AH12:AH17"/>
    <mergeCell ref="AF25:AF29"/>
    <mergeCell ref="AG25:AG29"/>
    <mergeCell ref="AC22:AC24"/>
    <mergeCell ref="AD22:AD24"/>
    <mergeCell ref="AE22:AE24"/>
    <mergeCell ref="AF22:AF24"/>
    <mergeCell ref="AG22:AG24"/>
    <mergeCell ref="AH22:AH24"/>
    <mergeCell ref="Z33:Z40"/>
    <mergeCell ref="AA33:AA40"/>
    <mergeCell ref="AB33:AB40"/>
    <mergeCell ref="AC33:AC40"/>
    <mergeCell ref="AD33:AD40"/>
    <mergeCell ref="AE33:AE40"/>
    <mergeCell ref="AF33:AF40"/>
    <mergeCell ref="AG33:AG40"/>
    <mergeCell ref="AJ25:AJ29"/>
    <mergeCell ref="AM25:AM29"/>
    <mergeCell ref="AN25:AN29"/>
    <mergeCell ref="AH33:AH40"/>
    <mergeCell ref="AI33:AI40"/>
    <mergeCell ref="AJ33:AJ40"/>
    <mergeCell ref="AK33:AK40"/>
    <mergeCell ref="AL33:AL40"/>
    <mergeCell ref="AM33:AM40"/>
    <mergeCell ref="AN33:AN40"/>
    <mergeCell ref="N33:N34"/>
    <mergeCell ref="O33:O40"/>
    <mergeCell ref="P33:P40"/>
    <mergeCell ref="Q33:Q36"/>
    <mergeCell ref="V33:V40"/>
    <mergeCell ref="W33:W40"/>
    <mergeCell ref="X33:X40"/>
    <mergeCell ref="Y33:Y40"/>
    <mergeCell ref="N35:N36"/>
    <mergeCell ref="N37:N39"/>
    <mergeCell ref="Q37:Q40"/>
    <mergeCell ref="AM49:AM50"/>
    <mergeCell ref="AN49:AN50"/>
    <mergeCell ref="F51:AN51"/>
    <mergeCell ref="E52:F55"/>
    <mergeCell ref="K52:K55"/>
    <mergeCell ref="L52:L55"/>
    <mergeCell ref="AB52:AB55"/>
    <mergeCell ref="AC52:AC55"/>
    <mergeCell ref="AD52:AD55"/>
    <mergeCell ref="AE52:AE55"/>
    <mergeCell ref="AF52:AF55"/>
    <mergeCell ref="AG52:AG55"/>
    <mergeCell ref="AH52:AH55"/>
    <mergeCell ref="AI52:AI55"/>
    <mergeCell ref="AJ52:AJ55"/>
    <mergeCell ref="M52:M55"/>
    <mergeCell ref="O52:O55"/>
    <mergeCell ref="P52:P55"/>
    <mergeCell ref="V52:V55"/>
    <mergeCell ref="W52:W55"/>
    <mergeCell ref="X52:X55"/>
    <mergeCell ref="Y52:Y55"/>
    <mergeCell ref="Z52:Z55"/>
    <mergeCell ref="AA52:AA55"/>
    <mergeCell ref="A1:AL4"/>
    <mergeCell ref="AF62:AF66"/>
    <mergeCell ref="AG62:AG66"/>
    <mergeCell ref="AH62:AH66"/>
    <mergeCell ref="AD49:AD50"/>
    <mergeCell ref="AE49:AE50"/>
    <mergeCell ref="AF49:AF50"/>
    <mergeCell ref="AG49:AG50"/>
    <mergeCell ref="AH49:AH50"/>
    <mergeCell ref="AI49:AI50"/>
    <mergeCell ref="AJ49:AJ50"/>
    <mergeCell ref="AK49:AK50"/>
    <mergeCell ref="AL49:AL50"/>
    <mergeCell ref="M42:M46"/>
    <mergeCell ref="N42:N43"/>
    <mergeCell ref="O42:O46"/>
    <mergeCell ref="P42:P46"/>
    <mergeCell ref="Q42:Q44"/>
    <mergeCell ref="V42:V46"/>
    <mergeCell ref="W42:W46"/>
    <mergeCell ref="X42:X46"/>
    <mergeCell ref="Y42:Y46"/>
    <mergeCell ref="Z42:Z46"/>
    <mergeCell ref="M33:M40"/>
    <mergeCell ref="AL7:AL8"/>
    <mergeCell ref="AM7:AM8"/>
    <mergeCell ref="AN7:AN8"/>
    <mergeCell ref="B9:D9"/>
    <mergeCell ref="A10:B29"/>
    <mergeCell ref="C11:D29"/>
    <mergeCell ref="E12:F17"/>
    <mergeCell ref="G12:G13"/>
    <mergeCell ref="H12:H13"/>
    <mergeCell ref="I12:I13"/>
    <mergeCell ref="J12:J13"/>
    <mergeCell ref="K12:K17"/>
    <mergeCell ref="L12:L17"/>
    <mergeCell ref="M12:M17"/>
    <mergeCell ref="N12:N13"/>
    <mergeCell ref="O12:O17"/>
    <mergeCell ref="P12:P17"/>
    <mergeCell ref="Q12:Q14"/>
    <mergeCell ref="V12:V17"/>
    <mergeCell ref="W12:W17"/>
    <mergeCell ref="X12:X17"/>
    <mergeCell ref="Y12:Y17"/>
    <mergeCell ref="AH25:AH29"/>
    <mergeCell ref="AI25:AI29"/>
    <mergeCell ref="AA19:AA20"/>
    <mergeCell ref="AB19:AB20"/>
    <mergeCell ref="AC19:AC20"/>
    <mergeCell ref="AD19:AD20"/>
    <mergeCell ref="AE19:AE20"/>
    <mergeCell ref="AF19:AF20"/>
    <mergeCell ref="AG19:AG20"/>
    <mergeCell ref="AH19:AH20"/>
    <mergeCell ref="AI19:AI20"/>
    <mergeCell ref="AJ19:AJ20"/>
    <mergeCell ref="AK19:AK20"/>
    <mergeCell ref="AL19:AL20"/>
    <mergeCell ref="AM19:AM20"/>
    <mergeCell ref="AN19:AN20"/>
    <mergeCell ref="E22:F29"/>
    <mergeCell ref="G22:G23"/>
    <mergeCell ref="H22:H23"/>
    <mergeCell ref="I22:I23"/>
    <mergeCell ref="J22:J23"/>
    <mergeCell ref="K22:K24"/>
    <mergeCell ref="L22:L24"/>
    <mergeCell ref="M22:M24"/>
    <mergeCell ref="N22:N23"/>
    <mergeCell ref="O22:O24"/>
    <mergeCell ref="P22:P24"/>
    <mergeCell ref="Q22:Q24"/>
    <mergeCell ref="V22:V24"/>
    <mergeCell ref="W22:W24"/>
    <mergeCell ref="X22:X24"/>
    <mergeCell ref="Y22:Y24"/>
    <mergeCell ref="Z22:Z24"/>
    <mergeCell ref="AA22:AA24"/>
    <mergeCell ref="AB22:AB24"/>
    <mergeCell ref="AI22:AI24"/>
    <mergeCell ref="AJ22:AJ24"/>
    <mergeCell ref="AK22:AK24"/>
    <mergeCell ref="AL22:AL24"/>
    <mergeCell ref="AM22:AM24"/>
    <mergeCell ref="AN22:AN24"/>
    <mergeCell ref="K25:K29"/>
    <mergeCell ref="L25:L29"/>
    <mergeCell ref="M25:M29"/>
    <mergeCell ref="O25:O29"/>
    <mergeCell ref="P25:P29"/>
    <mergeCell ref="Q25:Q29"/>
    <mergeCell ref="V25:V29"/>
    <mergeCell ref="W25:W29"/>
    <mergeCell ref="X25:X29"/>
    <mergeCell ref="Y25:Y29"/>
    <mergeCell ref="Z25:Z29"/>
    <mergeCell ref="AA25:AA29"/>
    <mergeCell ref="AB25:AB29"/>
    <mergeCell ref="AC25:AC29"/>
    <mergeCell ref="AD25:AD29"/>
    <mergeCell ref="AE25:AE29"/>
    <mergeCell ref="AK25:AK29"/>
    <mergeCell ref="AL25:AL29"/>
    <mergeCell ref="A31:B58"/>
    <mergeCell ref="C32:D58"/>
    <mergeCell ref="E33:F40"/>
    <mergeCell ref="G33:G34"/>
    <mergeCell ref="H33:H34"/>
    <mergeCell ref="I33:I34"/>
    <mergeCell ref="J33:J34"/>
    <mergeCell ref="K33:K40"/>
    <mergeCell ref="L33:L40"/>
    <mergeCell ref="G35:G36"/>
    <mergeCell ref="H35:H36"/>
    <mergeCell ref="I35:I36"/>
    <mergeCell ref="J35:J36"/>
    <mergeCell ref="G37:G39"/>
    <mergeCell ref="H37:H39"/>
    <mergeCell ref="I37:I39"/>
    <mergeCell ref="J37:J39"/>
    <mergeCell ref="E42:F50"/>
    <mergeCell ref="G42:G43"/>
    <mergeCell ref="H42:H43"/>
    <mergeCell ref="I42:I43"/>
    <mergeCell ref="J42:J43"/>
    <mergeCell ref="K42:K46"/>
    <mergeCell ref="L42:L46"/>
    <mergeCell ref="AA42:AA46"/>
    <mergeCell ref="AB42:AB46"/>
    <mergeCell ref="AC42:AC46"/>
    <mergeCell ref="AD42:AD46"/>
    <mergeCell ref="AE42:AE46"/>
    <mergeCell ref="AF42:AF46"/>
    <mergeCell ref="AG42:AG46"/>
    <mergeCell ref="AH42:AH46"/>
    <mergeCell ref="AI42:AI46"/>
    <mergeCell ref="AJ42:AJ46"/>
    <mergeCell ref="AK42:AK46"/>
    <mergeCell ref="AL42:AL46"/>
    <mergeCell ref="AM42:AM46"/>
    <mergeCell ref="AN42:AN46"/>
    <mergeCell ref="G47:G48"/>
    <mergeCell ref="H47:H48"/>
    <mergeCell ref="I47:I48"/>
    <mergeCell ref="J47:J48"/>
    <mergeCell ref="K47:K48"/>
    <mergeCell ref="L47:L48"/>
    <mergeCell ref="M47:M48"/>
    <mergeCell ref="N47:N48"/>
    <mergeCell ref="O47:O48"/>
    <mergeCell ref="P47:P48"/>
    <mergeCell ref="Q47:Q48"/>
    <mergeCell ref="V47:V48"/>
    <mergeCell ref="W47:W48"/>
    <mergeCell ref="X47:X48"/>
    <mergeCell ref="Y47:Y48"/>
    <mergeCell ref="Z47:Z48"/>
    <mergeCell ref="AA47:AA48"/>
    <mergeCell ref="AB47:AB48"/>
    <mergeCell ref="AC47:AC48"/>
    <mergeCell ref="AD47:AD48"/>
    <mergeCell ref="AE47:AE48"/>
    <mergeCell ref="AF47:AF48"/>
    <mergeCell ref="AG47:AG48"/>
    <mergeCell ref="AH47:AH48"/>
    <mergeCell ref="AI47:AI48"/>
    <mergeCell ref="AJ47:AJ48"/>
    <mergeCell ref="AK47:AK48"/>
    <mergeCell ref="AL47:AL48"/>
    <mergeCell ref="AM47:AM48"/>
    <mergeCell ref="AN47:AN48"/>
    <mergeCell ref="G49:G50"/>
    <mergeCell ref="H49:H50"/>
    <mergeCell ref="I49:I50"/>
    <mergeCell ref="J49:J50"/>
    <mergeCell ref="K49:K50"/>
    <mergeCell ref="L49:L50"/>
    <mergeCell ref="M49:M50"/>
    <mergeCell ref="N49:N50"/>
    <mergeCell ref="O49:O50"/>
    <mergeCell ref="P49:P50"/>
    <mergeCell ref="R49:R50"/>
    <mergeCell ref="S49:S50"/>
    <mergeCell ref="T49:T50"/>
    <mergeCell ref="U49:U50"/>
    <mergeCell ref="V49:V50"/>
    <mergeCell ref="W49:W50"/>
    <mergeCell ref="X49:X50"/>
    <mergeCell ref="Y49:Y50"/>
    <mergeCell ref="Z49:Z50"/>
    <mergeCell ref="AA49:AA50"/>
    <mergeCell ref="AB49:AB50"/>
    <mergeCell ref="AC49:AC50"/>
    <mergeCell ref="AK52:AK55"/>
    <mergeCell ref="AL52:AL55"/>
    <mergeCell ref="AM52:AM55"/>
    <mergeCell ref="AN52:AN55"/>
    <mergeCell ref="Q54:Q55"/>
    <mergeCell ref="E57:F58"/>
    <mergeCell ref="K57:K58"/>
    <mergeCell ref="L57:L58"/>
    <mergeCell ref="M57:M58"/>
    <mergeCell ref="O57:O58"/>
    <mergeCell ref="P57:P58"/>
    <mergeCell ref="V57:V58"/>
    <mergeCell ref="W57:W58"/>
    <mergeCell ref="X57:X58"/>
    <mergeCell ref="Y57:Y58"/>
    <mergeCell ref="Z57:Z58"/>
    <mergeCell ref="AA57:AA58"/>
    <mergeCell ref="AB57:AB58"/>
    <mergeCell ref="AC57:AC58"/>
    <mergeCell ref="AD57:AD58"/>
    <mergeCell ref="AE57:AE58"/>
    <mergeCell ref="AF57:AF58"/>
    <mergeCell ref="AG57:AG58"/>
    <mergeCell ref="AH57:AH58"/>
    <mergeCell ref="A60:B66"/>
    <mergeCell ref="C61:D66"/>
    <mergeCell ref="E62:F66"/>
    <mergeCell ref="K62:K66"/>
    <mergeCell ref="L62:L66"/>
    <mergeCell ref="M62:M66"/>
    <mergeCell ref="O62:O66"/>
    <mergeCell ref="P62:P66"/>
    <mergeCell ref="V62:V66"/>
    <mergeCell ref="H76:J76"/>
    <mergeCell ref="AI62:AI66"/>
    <mergeCell ref="AJ62:AJ66"/>
    <mergeCell ref="AK62:AK66"/>
    <mergeCell ref="AL62:AL66"/>
    <mergeCell ref="AM62:AM66"/>
    <mergeCell ref="AN62:AN66"/>
    <mergeCell ref="AI57:AI58"/>
    <mergeCell ref="AJ57:AJ58"/>
    <mergeCell ref="AK57:AK58"/>
    <mergeCell ref="AL57:AL58"/>
    <mergeCell ref="AM57:AM58"/>
    <mergeCell ref="AN57:AN58"/>
    <mergeCell ref="W62:W66"/>
    <mergeCell ref="X62:X66"/>
    <mergeCell ref="Y62:Y66"/>
    <mergeCell ref="Z62:Z66"/>
    <mergeCell ref="AA62:AA66"/>
    <mergeCell ref="AB62:AB66"/>
    <mergeCell ref="AC62:AC66"/>
    <mergeCell ref="AD62:AD66"/>
    <mergeCell ref="AE62:AE66"/>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W29"/>
  <sheetViews>
    <sheetView showGridLines="0" zoomScale="50" zoomScaleNormal="50" workbookViewId="0">
      <pane ySplit="8" topLeftCell="A9" activePane="bottomLeft" state="frozen"/>
      <selection pane="bottomLeft" activeCell="A9" sqref="A9"/>
    </sheetView>
  </sheetViews>
  <sheetFormatPr baseColWidth="10" defaultColWidth="11.42578125" defaultRowHeight="15" x14ac:dyDescent="0.2"/>
  <cols>
    <col min="1" max="1" width="12.42578125" style="3" customWidth="1"/>
    <col min="2" max="2" width="8.42578125" style="3" customWidth="1"/>
    <col min="3" max="3" width="10" style="3" customWidth="1"/>
    <col min="4" max="4" width="11" style="3" customWidth="1"/>
    <col min="5" max="5" width="17.28515625" style="3" customWidth="1"/>
    <col min="6" max="6" width="18" style="3" customWidth="1"/>
    <col min="7" max="7" width="30" style="3" customWidth="1"/>
    <col min="8" max="8" width="18.85546875" style="3" customWidth="1"/>
    <col min="9" max="9" width="32.42578125" style="3" customWidth="1"/>
    <col min="10" max="10" width="26.7109375" style="3" customWidth="1"/>
    <col min="11" max="11" width="19.42578125" style="3" customWidth="1"/>
    <col min="12" max="12" width="30.140625" style="3" customWidth="1"/>
    <col min="13" max="13" width="23.42578125" style="3" customWidth="1"/>
    <col min="14" max="14" width="33.140625" style="3" customWidth="1"/>
    <col min="15" max="15" width="16.85546875" style="3" customWidth="1"/>
    <col min="16" max="16" width="27.140625" style="3" customWidth="1"/>
    <col min="17" max="17" width="34.42578125" style="3" customWidth="1"/>
    <col min="18" max="18" width="42.140625" style="3" customWidth="1"/>
    <col min="19" max="19" width="34.7109375" style="3" customWidth="1"/>
    <col min="20" max="20" width="27.85546875" style="640" customWidth="1"/>
    <col min="21" max="21" width="18.28515625" style="3" customWidth="1"/>
    <col min="22" max="22" width="28.140625" style="3" customWidth="1"/>
    <col min="23" max="38" width="15.7109375" style="3" customWidth="1"/>
    <col min="39" max="39" width="20.140625" style="3" customWidth="1"/>
    <col min="40" max="40" width="26.28515625" style="3" customWidth="1"/>
    <col min="41" max="41" width="22.140625" style="3" customWidth="1"/>
    <col min="42" max="54" width="14.85546875" style="3" customWidth="1"/>
    <col min="55" max="16384" width="11.42578125" style="3"/>
  </cols>
  <sheetData>
    <row r="1" spans="1:42" ht="15" customHeight="1" x14ac:dyDescent="0.2">
      <c r="A1" s="2366" t="s">
        <v>2306</v>
      </c>
      <c r="B1" s="2366"/>
      <c r="C1" s="2366"/>
      <c r="D1" s="2366"/>
      <c r="E1" s="2366"/>
      <c r="F1" s="2366"/>
      <c r="G1" s="2366"/>
      <c r="H1" s="2366"/>
      <c r="I1" s="2366"/>
      <c r="J1" s="2366"/>
      <c r="K1" s="2366"/>
      <c r="L1" s="2366"/>
      <c r="M1" s="2366"/>
      <c r="N1" s="2366"/>
      <c r="O1" s="2366"/>
      <c r="P1" s="2366"/>
      <c r="Q1" s="2366"/>
      <c r="R1" s="2366"/>
      <c r="S1" s="2366"/>
      <c r="T1" s="2366"/>
      <c r="U1" s="2366"/>
      <c r="V1" s="2366"/>
      <c r="W1" s="2366"/>
      <c r="X1" s="2366"/>
      <c r="Y1" s="2366"/>
      <c r="Z1" s="2366"/>
      <c r="AA1" s="2366"/>
      <c r="AB1" s="2366"/>
      <c r="AC1" s="2366"/>
      <c r="AD1" s="2366"/>
      <c r="AE1" s="2366"/>
      <c r="AF1" s="2366"/>
      <c r="AG1" s="2366"/>
      <c r="AH1" s="2366"/>
      <c r="AI1" s="2366"/>
      <c r="AJ1" s="2366"/>
      <c r="AK1" s="2366"/>
      <c r="AL1" s="2366"/>
      <c r="AM1" s="2366"/>
      <c r="AN1" s="6" t="s">
        <v>0</v>
      </c>
      <c r="AO1" s="6" t="s">
        <v>1</v>
      </c>
    </row>
    <row r="2" spans="1:42" ht="15" customHeight="1" x14ac:dyDescent="0.2">
      <c r="A2" s="2366"/>
      <c r="B2" s="2366"/>
      <c r="C2" s="2366"/>
      <c r="D2" s="2366"/>
      <c r="E2" s="2366"/>
      <c r="F2" s="2366"/>
      <c r="G2" s="2366"/>
      <c r="H2" s="2366"/>
      <c r="I2" s="2366"/>
      <c r="J2" s="2366"/>
      <c r="K2" s="2366"/>
      <c r="L2" s="2366"/>
      <c r="M2" s="2366"/>
      <c r="N2" s="2366"/>
      <c r="O2" s="2366"/>
      <c r="P2" s="2366"/>
      <c r="Q2" s="2366"/>
      <c r="R2" s="2366"/>
      <c r="S2" s="2366"/>
      <c r="T2" s="2366"/>
      <c r="U2" s="2366"/>
      <c r="V2" s="2366"/>
      <c r="W2" s="2366"/>
      <c r="X2" s="2366"/>
      <c r="Y2" s="2366"/>
      <c r="Z2" s="2366"/>
      <c r="AA2" s="2366"/>
      <c r="AB2" s="2366"/>
      <c r="AC2" s="2366"/>
      <c r="AD2" s="2366"/>
      <c r="AE2" s="2366"/>
      <c r="AF2" s="2366"/>
      <c r="AG2" s="2366"/>
      <c r="AH2" s="2366"/>
      <c r="AI2" s="2366"/>
      <c r="AJ2" s="2366"/>
      <c r="AK2" s="2366"/>
      <c r="AL2" s="2366"/>
      <c r="AM2" s="2366"/>
      <c r="AN2" s="4" t="s">
        <v>2</v>
      </c>
      <c r="AO2" s="592">
        <v>6</v>
      </c>
    </row>
    <row r="3" spans="1:42" ht="15" customHeight="1" x14ac:dyDescent="0.2">
      <c r="A3" s="2366"/>
      <c r="B3" s="2366"/>
      <c r="C3" s="2366"/>
      <c r="D3" s="2366"/>
      <c r="E3" s="2366"/>
      <c r="F3" s="2366"/>
      <c r="G3" s="2366"/>
      <c r="H3" s="2366"/>
      <c r="I3" s="2366"/>
      <c r="J3" s="2366"/>
      <c r="K3" s="2366"/>
      <c r="L3" s="2366"/>
      <c r="M3" s="2366"/>
      <c r="N3" s="2366"/>
      <c r="O3" s="2366"/>
      <c r="P3" s="2366"/>
      <c r="Q3" s="2366"/>
      <c r="R3" s="2366"/>
      <c r="S3" s="2366"/>
      <c r="T3" s="2366"/>
      <c r="U3" s="2366"/>
      <c r="V3" s="2366"/>
      <c r="W3" s="2366"/>
      <c r="X3" s="2366"/>
      <c r="Y3" s="2366"/>
      <c r="Z3" s="2366"/>
      <c r="AA3" s="2366"/>
      <c r="AB3" s="2366"/>
      <c r="AC3" s="2366"/>
      <c r="AD3" s="2366"/>
      <c r="AE3" s="2366"/>
      <c r="AF3" s="2366"/>
      <c r="AG3" s="2366"/>
      <c r="AH3" s="2366"/>
      <c r="AI3" s="2366"/>
      <c r="AJ3" s="2366"/>
      <c r="AK3" s="2366"/>
      <c r="AL3" s="2366"/>
      <c r="AM3" s="2366"/>
      <c r="AN3" s="6" t="s">
        <v>3</v>
      </c>
      <c r="AO3" s="593" t="s">
        <v>4</v>
      </c>
    </row>
    <row r="4" spans="1:42" s="10" customFormat="1" ht="15" customHeight="1" x14ac:dyDescent="0.2">
      <c r="A4" s="2367"/>
      <c r="B4" s="2367"/>
      <c r="C4" s="2367"/>
      <c r="D4" s="2367"/>
      <c r="E4" s="2367"/>
      <c r="F4" s="2367"/>
      <c r="G4" s="2367"/>
      <c r="H4" s="2367"/>
      <c r="I4" s="2367"/>
      <c r="J4" s="2367"/>
      <c r="K4" s="2367"/>
      <c r="L4" s="2367"/>
      <c r="M4" s="2367"/>
      <c r="N4" s="2367"/>
      <c r="O4" s="2367"/>
      <c r="P4" s="2367"/>
      <c r="Q4" s="2367"/>
      <c r="R4" s="2367"/>
      <c r="S4" s="2367"/>
      <c r="T4" s="2367"/>
      <c r="U4" s="2367"/>
      <c r="V4" s="2367"/>
      <c r="W4" s="2367"/>
      <c r="X4" s="2367"/>
      <c r="Y4" s="2367"/>
      <c r="Z4" s="2367"/>
      <c r="AA4" s="2367"/>
      <c r="AB4" s="2367"/>
      <c r="AC4" s="2367"/>
      <c r="AD4" s="2367"/>
      <c r="AE4" s="2367"/>
      <c r="AF4" s="2367"/>
      <c r="AG4" s="2367"/>
      <c r="AH4" s="2367"/>
      <c r="AI4" s="2367"/>
      <c r="AJ4" s="2367"/>
      <c r="AK4" s="2367"/>
      <c r="AL4" s="2367"/>
      <c r="AM4" s="2367"/>
      <c r="AN4" s="8" t="s">
        <v>5</v>
      </c>
      <c r="AO4" s="594" t="s">
        <v>6</v>
      </c>
    </row>
    <row r="5" spans="1:42" ht="15.75" x14ac:dyDescent="0.2">
      <c r="A5" s="3175" t="s">
        <v>7</v>
      </c>
      <c r="B5" s="2368"/>
      <c r="C5" s="2368"/>
      <c r="D5" s="2368"/>
      <c r="E5" s="2368"/>
      <c r="F5" s="2368"/>
      <c r="G5" s="2368"/>
      <c r="H5" s="2368"/>
      <c r="I5" s="2368"/>
      <c r="J5" s="2368"/>
      <c r="K5" s="2368"/>
      <c r="L5" s="438"/>
      <c r="M5" s="438"/>
      <c r="N5" s="2369" t="s">
        <v>8</v>
      </c>
      <c r="O5" s="2369"/>
      <c r="P5" s="2369"/>
      <c r="Q5" s="2369"/>
      <c r="R5" s="2369"/>
      <c r="S5" s="2369"/>
      <c r="T5" s="2369"/>
      <c r="U5" s="2369"/>
      <c r="V5" s="2369"/>
      <c r="W5" s="2369"/>
      <c r="X5" s="2369"/>
      <c r="Y5" s="2369"/>
      <c r="Z5" s="2369"/>
      <c r="AA5" s="2369"/>
      <c r="AB5" s="2369"/>
      <c r="AC5" s="2369"/>
      <c r="AD5" s="2369"/>
      <c r="AE5" s="2369"/>
      <c r="AF5" s="2369"/>
      <c r="AG5" s="2369"/>
      <c r="AH5" s="2369"/>
      <c r="AI5" s="2369"/>
      <c r="AJ5" s="2369"/>
      <c r="AK5" s="2369"/>
      <c r="AL5" s="2369"/>
      <c r="AM5" s="2369"/>
      <c r="AN5" s="2369"/>
      <c r="AO5" s="2369"/>
    </row>
    <row r="6" spans="1:42" ht="15.75" x14ac:dyDescent="0.2">
      <c r="A6" s="2520"/>
      <c r="B6" s="2518"/>
      <c r="C6" s="2518"/>
      <c r="D6" s="2518"/>
      <c r="E6" s="2518"/>
      <c r="F6" s="2518"/>
      <c r="G6" s="2518"/>
      <c r="H6" s="2518"/>
      <c r="I6" s="2518"/>
      <c r="J6" s="2518"/>
      <c r="K6" s="2518"/>
      <c r="L6" s="438"/>
      <c r="M6" s="439"/>
      <c r="N6" s="2866"/>
      <c r="O6" s="2867"/>
      <c r="P6" s="2867"/>
      <c r="Q6" s="2867"/>
      <c r="R6" s="2867"/>
      <c r="S6" s="2867"/>
      <c r="T6" s="2867"/>
      <c r="U6" s="2867"/>
      <c r="V6" s="2868"/>
      <c r="W6" s="11"/>
      <c r="X6" s="11"/>
      <c r="Y6" s="11"/>
      <c r="Z6" s="11"/>
      <c r="AA6" s="11"/>
      <c r="AB6" s="11"/>
      <c r="AC6" s="11"/>
      <c r="AD6" s="11"/>
      <c r="AE6" s="11"/>
      <c r="AF6" s="11"/>
      <c r="AG6" s="11"/>
      <c r="AH6" s="11"/>
      <c r="AI6" s="11"/>
      <c r="AJ6" s="11"/>
      <c r="AK6" s="11"/>
      <c r="AL6" s="11"/>
      <c r="AM6" s="2866"/>
      <c r="AN6" s="2867"/>
      <c r="AO6" s="2868"/>
    </row>
    <row r="7" spans="1:42" ht="15.75" x14ac:dyDescent="0.2">
      <c r="A7" s="2784" t="s">
        <v>9</v>
      </c>
      <c r="B7" s="2784" t="s">
        <v>10</v>
      </c>
      <c r="C7" s="2784"/>
      <c r="D7" s="2784" t="s">
        <v>9</v>
      </c>
      <c r="E7" s="2784" t="s">
        <v>11</v>
      </c>
      <c r="F7" s="2784" t="s">
        <v>9</v>
      </c>
      <c r="G7" s="2784" t="s">
        <v>12</v>
      </c>
      <c r="H7" s="2784" t="s">
        <v>9</v>
      </c>
      <c r="I7" s="2784" t="s">
        <v>13</v>
      </c>
      <c r="J7" s="2784" t="s">
        <v>14</v>
      </c>
      <c r="K7" s="2364" t="s">
        <v>15</v>
      </c>
      <c r="L7" s="2784" t="s">
        <v>16</v>
      </c>
      <c r="M7" s="2362" t="s">
        <v>17</v>
      </c>
      <c r="N7" s="2784" t="s">
        <v>8</v>
      </c>
      <c r="O7" s="2784" t="s">
        <v>18</v>
      </c>
      <c r="P7" s="2784" t="s">
        <v>19</v>
      </c>
      <c r="Q7" s="2784" t="s">
        <v>20</v>
      </c>
      <c r="R7" s="2784" t="s">
        <v>21</v>
      </c>
      <c r="S7" s="2784" t="s">
        <v>22</v>
      </c>
      <c r="T7" s="2364" t="s">
        <v>19</v>
      </c>
      <c r="U7" s="2362" t="s">
        <v>9</v>
      </c>
      <c r="V7" s="2784" t="s">
        <v>23</v>
      </c>
      <c r="W7" s="2381" t="s">
        <v>24</v>
      </c>
      <c r="X7" s="2382"/>
      <c r="Y7" s="2383" t="s">
        <v>25</v>
      </c>
      <c r="Z7" s="2384"/>
      <c r="AA7" s="2384"/>
      <c r="AB7" s="2384"/>
      <c r="AC7" s="2385" t="s">
        <v>26</v>
      </c>
      <c r="AD7" s="2386"/>
      <c r="AE7" s="2386"/>
      <c r="AF7" s="2386"/>
      <c r="AG7" s="2386"/>
      <c r="AH7" s="2386"/>
      <c r="AI7" s="2383" t="s">
        <v>27</v>
      </c>
      <c r="AJ7" s="2384"/>
      <c r="AK7" s="2384"/>
      <c r="AL7" s="2524" t="s">
        <v>28</v>
      </c>
      <c r="AM7" s="2873" t="s">
        <v>29</v>
      </c>
      <c r="AN7" s="2873" t="s">
        <v>30</v>
      </c>
      <c r="AO7" s="3174" t="s">
        <v>31</v>
      </c>
    </row>
    <row r="8" spans="1:42" ht="138.75" customHeight="1" x14ac:dyDescent="0.2">
      <c r="A8" s="2784"/>
      <c r="B8" s="2784"/>
      <c r="C8" s="2784"/>
      <c r="D8" s="2784"/>
      <c r="E8" s="2784"/>
      <c r="F8" s="2784"/>
      <c r="G8" s="2784"/>
      <c r="H8" s="2784"/>
      <c r="I8" s="2784"/>
      <c r="J8" s="2784"/>
      <c r="K8" s="2365"/>
      <c r="L8" s="2784"/>
      <c r="M8" s="2363"/>
      <c r="N8" s="2784"/>
      <c r="O8" s="2784"/>
      <c r="P8" s="2784"/>
      <c r="Q8" s="2784"/>
      <c r="R8" s="2784"/>
      <c r="S8" s="2784"/>
      <c r="T8" s="2373"/>
      <c r="U8" s="2363"/>
      <c r="V8" s="2784"/>
      <c r="W8" s="151" t="s">
        <v>32</v>
      </c>
      <c r="X8" s="595" t="s">
        <v>33</v>
      </c>
      <c r="Y8" s="151" t="s">
        <v>34</v>
      </c>
      <c r="Z8" s="151" t="s">
        <v>35</v>
      </c>
      <c r="AA8" s="151" t="s">
        <v>635</v>
      </c>
      <c r="AB8" s="151" t="s">
        <v>37</v>
      </c>
      <c r="AC8" s="151" t="s">
        <v>38</v>
      </c>
      <c r="AD8" s="151" t="s">
        <v>39</v>
      </c>
      <c r="AE8" s="151" t="s">
        <v>40</v>
      </c>
      <c r="AF8" s="151" t="s">
        <v>41</v>
      </c>
      <c r="AG8" s="151" t="s">
        <v>42</v>
      </c>
      <c r="AH8" s="151" t="s">
        <v>43</v>
      </c>
      <c r="AI8" s="151" t="s">
        <v>44</v>
      </c>
      <c r="AJ8" s="151" t="s">
        <v>45</v>
      </c>
      <c r="AK8" s="151" t="s">
        <v>46</v>
      </c>
      <c r="AL8" s="2525"/>
      <c r="AM8" s="2874"/>
      <c r="AN8" s="2874"/>
      <c r="AO8" s="3174"/>
    </row>
    <row r="9" spans="1:42" ht="15.75" customHeight="1" x14ac:dyDescent="0.2">
      <c r="A9" s="596">
        <v>5</v>
      </c>
      <c r="B9" s="361" t="s">
        <v>70</v>
      </c>
      <c r="C9" s="361"/>
      <c r="D9" s="361"/>
      <c r="E9" s="361"/>
      <c r="F9" s="361"/>
      <c r="G9" s="361"/>
      <c r="H9" s="361"/>
      <c r="I9" s="416"/>
      <c r="J9" s="416"/>
      <c r="K9" s="361"/>
      <c r="L9" s="417"/>
      <c r="M9" s="416"/>
      <c r="N9" s="597"/>
      <c r="O9" s="598"/>
      <c r="P9" s="416"/>
      <c r="Q9" s="416"/>
      <c r="R9" s="416"/>
      <c r="S9" s="599"/>
      <c r="T9" s="600"/>
      <c r="U9" s="361"/>
      <c r="V9" s="361"/>
      <c r="W9" s="361"/>
      <c r="X9" s="601"/>
      <c r="Y9" s="601"/>
      <c r="Z9" s="601"/>
      <c r="AA9" s="601"/>
      <c r="AB9" s="601"/>
      <c r="AC9" s="601"/>
      <c r="AD9" s="601"/>
      <c r="AE9" s="601"/>
      <c r="AF9" s="601"/>
      <c r="AG9" s="601"/>
      <c r="AH9" s="601"/>
      <c r="AI9" s="601"/>
      <c r="AJ9" s="601"/>
      <c r="AK9" s="601"/>
      <c r="AL9" s="601"/>
      <c r="AM9" s="601"/>
      <c r="AN9" s="601"/>
      <c r="AO9" s="602"/>
    </row>
    <row r="10" spans="1:42" s="146" customFormat="1" ht="15.75" customHeight="1" x14ac:dyDescent="0.2">
      <c r="A10" s="603"/>
      <c r="B10" s="3165"/>
      <c r="C10" s="3166"/>
      <c r="D10" s="604">
        <v>26</v>
      </c>
      <c r="E10" s="605" t="s">
        <v>142</v>
      </c>
      <c r="F10" s="420"/>
      <c r="G10" s="420"/>
      <c r="H10" s="420"/>
      <c r="I10" s="421"/>
      <c r="J10" s="421"/>
      <c r="K10" s="420"/>
      <c r="L10" s="422"/>
      <c r="M10" s="421"/>
      <c r="N10" s="606"/>
      <c r="O10" s="607"/>
      <c r="P10" s="421"/>
      <c r="Q10" s="421"/>
      <c r="R10" s="421"/>
      <c r="S10" s="608"/>
      <c r="T10" s="609"/>
      <c r="U10" s="420"/>
      <c r="V10" s="420"/>
      <c r="W10" s="420"/>
      <c r="X10" s="364"/>
      <c r="Y10" s="364"/>
      <c r="Z10" s="364"/>
      <c r="AA10" s="364"/>
      <c r="AB10" s="364"/>
      <c r="AC10" s="544"/>
      <c r="AD10" s="610"/>
      <c r="AE10" s="544"/>
      <c r="AF10" s="544"/>
      <c r="AG10" s="610"/>
      <c r="AH10" s="562"/>
      <c r="AI10" s="544"/>
      <c r="AJ10" s="544"/>
      <c r="AK10" s="610"/>
      <c r="AL10" s="544"/>
      <c r="AM10" s="610"/>
      <c r="AN10" s="610"/>
      <c r="AO10" s="610"/>
    </row>
    <row r="11" spans="1:42" s="146" customFormat="1" ht="15.75" customHeight="1" x14ac:dyDescent="0.2">
      <c r="A11" s="611"/>
      <c r="B11" s="3165"/>
      <c r="C11" s="3166"/>
      <c r="D11" s="3169"/>
      <c r="E11" s="2932"/>
      <c r="F11" s="612">
        <v>83</v>
      </c>
      <c r="G11" s="613" t="s">
        <v>932</v>
      </c>
      <c r="H11" s="614"/>
      <c r="I11" s="615"/>
      <c r="J11" s="615"/>
      <c r="K11" s="552"/>
      <c r="L11" s="616"/>
      <c r="M11" s="615"/>
      <c r="N11" s="617"/>
      <c r="O11" s="618"/>
      <c r="P11" s="615"/>
      <c r="Q11" s="615"/>
      <c r="R11" s="615"/>
      <c r="S11" s="619"/>
      <c r="T11" s="620"/>
      <c r="U11" s="552"/>
      <c r="V11" s="552"/>
      <c r="W11" s="552"/>
      <c r="X11" s="552"/>
      <c r="Y11" s="552"/>
      <c r="Z11" s="552"/>
      <c r="AA11" s="552"/>
      <c r="AB11" s="552"/>
      <c r="AC11" s="552"/>
      <c r="AD11" s="621"/>
      <c r="AE11" s="552"/>
      <c r="AF11" s="621"/>
      <c r="AG11" s="615"/>
      <c r="AH11" s="552"/>
      <c r="AI11" s="621"/>
      <c r="AJ11" s="552"/>
      <c r="AK11" s="621"/>
      <c r="AL11" s="615"/>
      <c r="AM11" s="621"/>
      <c r="AN11" s="615"/>
      <c r="AO11" s="615"/>
    </row>
    <row r="12" spans="1:42" s="146" customFormat="1" ht="57" customHeight="1" x14ac:dyDescent="0.2">
      <c r="A12" s="611"/>
      <c r="B12" s="3165"/>
      <c r="C12" s="3166"/>
      <c r="D12" s="3170"/>
      <c r="E12" s="2933"/>
      <c r="F12" s="3172"/>
      <c r="G12" s="3173"/>
      <c r="H12" s="2591">
        <v>244</v>
      </c>
      <c r="I12" s="2590" t="s">
        <v>933</v>
      </c>
      <c r="J12" s="2590" t="s">
        <v>934</v>
      </c>
      <c r="K12" s="2591">
        <v>12</v>
      </c>
      <c r="L12" s="2590" t="s">
        <v>2307</v>
      </c>
      <c r="M12" s="2591" t="s">
        <v>935</v>
      </c>
      <c r="N12" s="2590" t="s">
        <v>936</v>
      </c>
      <c r="O12" s="3164">
        <f>SUM(T12:T15)/P12</f>
        <v>1</v>
      </c>
      <c r="P12" s="3143">
        <f>SUM(T12:T15)</f>
        <v>400000000</v>
      </c>
      <c r="Q12" s="2590" t="s">
        <v>937</v>
      </c>
      <c r="R12" s="2978" t="s">
        <v>938</v>
      </c>
      <c r="S12" s="2938" t="s">
        <v>2308</v>
      </c>
      <c r="T12" s="3130">
        <v>328040000</v>
      </c>
      <c r="U12" s="2907" t="s">
        <v>1282</v>
      </c>
      <c r="V12" s="2896" t="s">
        <v>2275</v>
      </c>
      <c r="W12" s="3162">
        <v>294321</v>
      </c>
      <c r="X12" s="3162">
        <v>283947</v>
      </c>
      <c r="Y12" s="3162">
        <v>135754</v>
      </c>
      <c r="Z12" s="3162">
        <v>44640</v>
      </c>
      <c r="AA12" s="3162">
        <v>308178</v>
      </c>
      <c r="AB12" s="3162">
        <v>89696</v>
      </c>
      <c r="AC12" s="3162">
        <v>2145</v>
      </c>
      <c r="AD12" s="3162">
        <v>12718</v>
      </c>
      <c r="AE12" s="3163">
        <v>26</v>
      </c>
      <c r="AF12" s="3163">
        <v>37</v>
      </c>
      <c r="AG12" s="2479">
        <v>0</v>
      </c>
      <c r="AH12" s="2479">
        <v>0</v>
      </c>
      <c r="AI12" s="3162">
        <v>52505</v>
      </c>
      <c r="AJ12" s="3162">
        <v>16897</v>
      </c>
      <c r="AK12" s="3162">
        <v>61646</v>
      </c>
      <c r="AL12" s="2489">
        <f>+Y12+Z12+AA12+AB12</f>
        <v>578268</v>
      </c>
      <c r="AM12" s="3154">
        <v>43101</v>
      </c>
      <c r="AN12" s="3154">
        <v>43465</v>
      </c>
      <c r="AO12" s="2978" t="s">
        <v>939</v>
      </c>
      <c r="AP12" s="3129"/>
    </row>
    <row r="13" spans="1:42" s="146" customFormat="1" ht="33" customHeight="1" x14ac:dyDescent="0.2">
      <c r="A13" s="611"/>
      <c r="B13" s="3165"/>
      <c r="C13" s="3166"/>
      <c r="D13" s="3170"/>
      <c r="E13" s="2933"/>
      <c r="F13" s="3172"/>
      <c r="G13" s="3173"/>
      <c r="H13" s="2591"/>
      <c r="I13" s="2590"/>
      <c r="J13" s="2590"/>
      <c r="K13" s="2591"/>
      <c r="L13" s="2590"/>
      <c r="M13" s="2591"/>
      <c r="N13" s="2590"/>
      <c r="O13" s="3164"/>
      <c r="P13" s="3143"/>
      <c r="Q13" s="2590"/>
      <c r="R13" s="2978"/>
      <c r="S13" s="2992"/>
      <c r="T13" s="3131"/>
      <c r="U13" s="2908"/>
      <c r="V13" s="2897"/>
      <c r="W13" s="3162"/>
      <c r="X13" s="3162"/>
      <c r="Y13" s="3162">
        <v>135912</v>
      </c>
      <c r="Z13" s="3162">
        <v>45122</v>
      </c>
      <c r="AA13" s="3162">
        <v>307101</v>
      </c>
      <c r="AB13" s="3162">
        <v>86875</v>
      </c>
      <c r="AC13" s="3162">
        <v>2145</v>
      </c>
      <c r="AD13" s="3162">
        <v>12718</v>
      </c>
      <c r="AE13" s="3163">
        <v>26</v>
      </c>
      <c r="AF13" s="3163">
        <v>37</v>
      </c>
      <c r="AG13" s="2479"/>
      <c r="AH13" s="2479"/>
      <c r="AI13" s="3162">
        <v>53164</v>
      </c>
      <c r="AJ13" s="3162">
        <v>16982</v>
      </c>
      <c r="AK13" s="3162">
        <v>6013</v>
      </c>
      <c r="AL13" s="2489"/>
      <c r="AM13" s="3154"/>
      <c r="AN13" s="3154"/>
      <c r="AO13" s="2978"/>
      <c r="AP13" s="3129"/>
    </row>
    <row r="14" spans="1:42" s="146" customFormat="1" ht="54" customHeight="1" x14ac:dyDescent="0.2">
      <c r="A14" s="611"/>
      <c r="B14" s="3165"/>
      <c r="C14" s="3166"/>
      <c r="D14" s="3170"/>
      <c r="E14" s="2933"/>
      <c r="F14" s="3172"/>
      <c r="G14" s="3173"/>
      <c r="H14" s="2591"/>
      <c r="I14" s="2590"/>
      <c r="J14" s="2590"/>
      <c r="K14" s="2591"/>
      <c r="L14" s="2590"/>
      <c r="M14" s="2591"/>
      <c r="N14" s="2590"/>
      <c r="O14" s="3164"/>
      <c r="P14" s="3143"/>
      <c r="Q14" s="2590"/>
      <c r="R14" s="2590" t="s">
        <v>940</v>
      </c>
      <c r="S14" s="2938" t="s">
        <v>2309</v>
      </c>
      <c r="T14" s="3130">
        <v>71960000</v>
      </c>
      <c r="U14" s="2907" t="s">
        <v>1282</v>
      </c>
      <c r="V14" s="2897"/>
      <c r="W14" s="3162"/>
      <c r="X14" s="3162"/>
      <c r="Y14" s="3162">
        <v>135912</v>
      </c>
      <c r="Z14" s="3162">
        <v>45122</v>
      </c>
      <c r="AA14" s="3162">
        <v>307101</v>
      </c>
      <c r="AB14" s="3162">
        <v>86875</v>
      </c>
      <c r="AC14" s="3162">
        <v>2145</v>
      </c>
      <c r="AD14" s="3162">
        <v>12718</v>
      </c>
      <c r="AE14" s="3163">
        <v>26</v>
      </c>
      <c r="AF14" s="3163">
        <v>37</v>
      </c>
      <c r="AG14" s="2479"/>
      <c r="AH14" s="2479"/>
      <c r="AI14" s="3162">
        <v>53164</v>
      </c>
      <c r="AJ14" s="3162">
        <v>16982</v>
      </c>
      <c r="AK14" s="3162">
        <v>6013</v>
      </c>
      <c r="AL14" s="2489"/>
      <c r="AM14" s="3154"/>
      <c r="AN14" s="3154"/>
      <c r="AO14" s="2978"/>
      <c r="AP14" s="1995"/>
    </row>
    <row r="15" spans="1:42" s="146" customFormat="1" ht="39" customHeight="1" x14ac:dyDescent="0.2">
      <c r="A15" s="611"/>
      <c r="B15" s="3165"/>
      <c r="C15" s="3166"/>
      <c r="D15" s="3170"/>
      <c r="E15" s="2933"/>
      <c r="F15" s="3172"/>
      <c r="G15" s="3173"/>
      <c r="H15" s="2591"/>
      <c r="I15" s="2590"/>
      <c r="J15" s="2590"/>
      <c r="K15" s="2591"/>
      <c r="L15" s="2590"/>
      <c r="M15" s="2591"/>
      <c r="N15" s="2590"/>
      <c r="O15" s="3164"/>
      <c r="P15" s="3143"/>
      <c r="Q15" s="2590"/>
      <c r="R15" s="2590"/>
      <c r="S15" s="2992"/>
      <c r="T15" s="3131"/>
      <c r="U15" s="2908"/>
      <c r="V15" s="2898"/>
      <c r="W15" s="3162"/>
      <c r="X15" s="3162"/>
      <c r="Y15" s="3162">
        <v>135912</v>
      </c>
      <c r="Z15" s="3162">
        <v>45122</v>
      </c>
      <c r="AA15" s="3162">
        <v>307101</v>
      </c>
      <c r="AB15" s="3162">
        <v>86875</v>
      </c>
      <c r="AC15" s="3162">
        <v>2145</v>
      </c>
      <c r="AD15" s="3162">
        <v>12718</v>
      </c>
      <c r="AE15" s="3163">
        <v>26</v>
      </c>
      <c r="AF15" s="3163">
        <v>37</v>
      </c>
      <c r="AG15" s="2479"/>
      <c r="AH15" s="2479"/>
      <c r="AI15" s="3162">
        <v>53164</v>
      </c>
      <c r="AJ15" s="3162">
        <v>16982</v>
      </c>
      <c r="AK15" s="3162">
        <v>6013</v>
      </c>
      <c r="AL15" s="2490"/>
      <c r="AM15" s="3154"/>
      <c r="AN15" s="3154"/>
      <c r="AO15" s="2978"/>
    </row>
    <row r="16" spans="1:42" s="146" customFormat="1" ht="114" customHeight="1" x14ac:dyDescent="0.2">
      <c r="A16" s="611"/>
      <c r="B16" s="3165"/>
      <c r="C16" s="3166"/>
      <c r="D16" s="3171"/>
      <c r="E16" s="2935"/>
      <c r="F16" s="3172"/>
      <c r="G16" s="3173"/>
      <c r="H16" s="1954">
        <v>245</v>
      </c>
      <c r="I16" s="1955" t="s">
        <v>941</v>
      </c>
      <c r="J16" s="1955" t="s">
        <v>942</v>
      </c>
      <c r="K16" s="1954">
        <v>1</v>
      </c>
      <c r="L16" s="623" t="s">
        <v>943</v>
      </c>
      <c r="M16" s="1954" t="s">
        <v>944</v>
      </c>
      <c r="N16" s="1955" t="s">
        <v>945</v>
      </c>
      <c r="O16" s="1967">
        <f>SUM(T16)/P16</f>
        <v>1</v>
      </c>
      <c r="P16" s="1963">
        <v>40000000</v>
      </c>
      <c r="Q16" s="1955" t="s">
        <v>2310</v>
      </c>
      <c r="R16" s="1955" t="s">
        <v>946</v>
      </c>
      <c r="S16" s="2091" t="s">
        <v>2311</v>
      </c>
      <c r="T16" s="622">
        <v>40000000</v>
      </c>
      <c r="U16" s="1956">
        <v>20</v>
      </c>
      <c r="V16" s="1955" t="s">
        <v>91</v>
      </c>
      <c r="W16" s="1966">
        <v>294321</v>
      </c>
      <c r="X16" s="1966">
        <v>283947</v>
      </c>
      <c r="Y16" s="1951">
        <v>13754</v>
      </c>
      <c r="Z16" s="1951">
        <v>44640</v>
      </c>
      <c r="AA16" s="1951">
        <v>308178</v>
      </c>
      <c r="AB16" s="1951">
        <v>89696</v>
      </c>
      <c r="AC16" s="1951">
        <v>2145</v>
      </c>
      <c r="AD16" s="1951">
        <v>12718</v>
      </c>
      <c r="AE16" s="1951">
        <v>26</v>
      </c>
      <c r="AF16" s="1951">
        <v>37</v>
      </c>
      <c r="AG16" s="1951">
        <v>0</v>
      </c>
      <c r="AH16" s="1951">
        <v>0</v>
      </c>
      <c r="AI16" s="1951">
        <v>52505</v>
      </c>
      <c r="AJ16" s="1951">
        <v>16897</v>
      </c>
      <c r="AK16" s="1951">
        <v>61646</v>
      </c>
      <c r="AL16" s="1951">
        <f>+W16+X16</f>
        <v>578268</v>
      </c>
      <c r="AM16" s="1965">
        <v>43101</v>
      </c>
      <c r="AN16" s="1965">
        <v>43465</v>
      </c>
      <c r="AO16" s="1955" t="s">
        <v>939</v>
      </c>
      <c r="AP16" s="1952"/>
    </row>
    <row r="17" spans="1:49" ht="15.75" x14ac:dyDescent="0.2">
      <c r="A17" s="611"/>
      <c r="B17" s="3165"/>
      <c r="C17" s="3166"/>
      <c r="D17" s="624">
        <v>28</v>
      </c>
      <c r="E17" s="605" t="s">
        <v>182</v>
      </c>
      <c r="F17" s="419"/>
      <c r="G17" s="419"/>
      <c r="H17" s="625"/>
      <c r="I17" s="562"/>
      <c r="J17" s="562"/>
      <c r="K17" s="544"/>
      <c r="L17" s="626"/>
      <c r="M17" s="562"/>
      <c r="N17" s="627"/>
      <c r="O17" s="628"/>
      <c r="P17" s="562"/>
      <c r="Q17" s="562"/>
      <c r="R17" s="562"/>
      <c r="S17" s="629"/>
      <c r="T17" s="630"/>
      <c r="U17" s="626"/>
      <c r="V17" s="626"/>
      <c r="W17" s="626"/>
      <c r="X17" s="626"/>
      <c r="Y17" s="626"/>
      <c r="Z17" s="626"/>
      <c r="AA17" s="626"/>
      <c r="AB17" s="626"/>
      <c r="AC17" s="626"/>
      <c r="AD17" s="626"/>
      <c r="AE17" s="626"/>
      <c r="AF17" s="626"/>
      <c r="AG17" s="626"/>
      <c r="AH17" s="626"/>
      <c r="AI17" s="626"/>
      <c r="AJ17" s="626"/>
      <c r="AK17" s="626"/>
      <c r="AL17" s="626"/>
      <c r="AM17" s="626"/>
      <c r="AN17" s="626"/>
      <c r="AO17" s="562"/>
    </row>
    <row r="18" spans="1:49" ht="15.75" x14ac:dyDescent="0.2">
      <c r="A18" s="611"/>
      <c r="B18" s="3165"/>
      <c r="C18" s="3166"/>
      <c r="D18" s="3155"/>
      <c r="E18" s="3158"/>
      <c r="F18" s="631">
        <v>89</v>
      </c>
      <c r="G18" s="3161" t="s">
        <v>947</v>
      </c>
      <c r="H18" s="3161"/>
      <c r="I18" s="3161"/>
      <c r="J18" s="3161"/>
      <c r="K18" s="3161"/>
      <c r="L18" s="632"/>
      <c r="M18" s="3146"/>
      <c r="N18" s="3146"/>
      <c r="O18" s="3146"/>
      <c r="P18" s="3146"/>
      <c r="Q18" s="3146"/>
      <c r="R18" s="3146"/>
      <c r="S18" s="3146"/>
      <c r="T18" s="633"/>
      <c r="U18" s="3146"/>
      <c r="V18" s="3146"/>
      <c r="W18" s="3146"/>
      <c r="X18" s="3146"/>
      <c r="Y18" s="3146"/>
      <c r="Z18" s="3146"/>
      <c r="AA18" s="3146"/>
      <c r="AB18" s="3146"/>
      <c r="AC18" s="3146"/>
      <c r="AD18" s="3146"/>
      <c r="AE18" s="3146"/>
      <c r="AF18" s="3146"/>
      <c r="AG18" s="3146"/>
      <c r="AH18" s="3146"/>
      <c r="AI18" s="3146"/>
      <c r="AJ18" s="3146"/>
      <c r="AK18" s="3146"/>
      <c r="AL18" s="3146"/>
      <c r="AM18" s="3146"/>
      <c r="AN18" s="3146"/>
      <c r="AO18" s="3146"/>
    </row>
    <row r="19" spans="1:49" ht="52.5" customHeight="1" x14ac:dyDescent="0.2">
      <c r="A19" s="611"/>
      <c r="B19" s="3165"/>
      <c r="C19" s="3166"/>
      <c r="D19" s="3156"/>
      <c r="E19" s="3159"/>
      <c r="F19" s="3147"/>
      <c r="G19" s="3147"/>
      <c r="H19" s="2591">
        <v>288</v>
      </c>
      <c r="I19" s="2590" t="s">
        <v>948</v>
      </c>
      <c r="J19" s="2590" t="s">
        <v>949</v>
      </c>
      <c r="K19" s="2591">
        <v>1</v>
      </c>
      <c r="L19" s="2591" t="s">
        <v>2312</v>
      </c>
      <c r="M19" s="2591" t="s">
        <v>950</v>
      </c>
      <c r="N19" s="2590" t="s">
        <v>951</v>
      </c>
      <c r="O19" s="3141">
        <f>SUM(T19:T21)/P19</f>
        <v>1</v>
      </c>
      <c r="P19" s="2960">
        <f>SUM(T19:T21)</f>
        <v>613092662</v>
      </c>
      <c r="Q19" s="2992" t="s">
        <v>952</v>
      </c>
      <c r="R19" s="3144" t="s">
        <v>953</v>
      </c>
      <c r="S19" s="1964" t="s">
        <v>954</v>
      </c>
      <c r="T19" s="634">
        <v>262242662</v>
      </c>
      <c r="U19" s="2907" t="s">
        <v>2313</v>
      </c>
      <c r="V19" s="2896" t="s">
        <v>955</v>
      </c>
      <c r="W19" s="3137">
        <v>294321</v>
      </c>
      <c r="X19" s="3137">
        <v>283947</v>
      </c>
      <c r="Y19" s="3137">
        <v>13754</v>
      </c>
      <c r="Z19" s="3137">
        <v>44640</v>
      </c>
      <c r="AA19" s="3137">
        <v>308178</v>
      </c>
      <c r="AB19" s="3137">
        <v>89696</v>
      </c>
      <c r="AC19" s="3137">
        <v>2145</v>
      </c>
      <c r="AD19" s="3137">
        <v>12718</v>
      </c>
      <c r="AE19" s="3139">
        <v>26</v>
      </c>
      <c r="AF19" s="3139">
        <v>37</v>
      </c>
      <c r="AG19" s="3135">
        <v>0</v>
      </c>
      <c r="AH19" s="3135">
        <v>0</v>
      </c>
      <c r="AI19" s="3137">
        <v>52505</v>
      </c>
      <c r="AJ19" s="3137">
        <v>16897</v>
      </c>
      <c r="AK19" s="3137">
        <v>61646</v>
      </c>
      <c r="AL19" s="3137">
        <f>+W19+X19</f>
        <v>578268</v>
      </c>
      <c r="AM19" s="3149">
        <v>43101</v>
      </c>
      <c r="AN19" s="3152">
        <v>43465</v>
      </c>
      <c r="AO19" s="2950" t="s">
        <v>939</v>
      </c>
      <c r="AP19" s="146"/>
      <c r="AQ19" s="146"/>
      <c r="AR19" s="146"/>
      <c r="AS19" s="146"/>
      <c r="AT19" s="146"/>
      <c r="AU19" s="146"/>
      <c r="AV19" s="146"/>
      <c r="AW19" s="146"/>
    </row>
    <row r="20" spans="1:49" ht="55.5" customHeight="1" x14ac:dyDescent="0.2">
      <c r="A20" s="611"/>
      <c r="B20" s="3165"/>
      <c r="C20" s="3166"/>
      <c r="D20" s="3156"/>
      <c r="E20" s="3159"/>
      <c r="F20" s="3147"/>
      <c r="G20" s="3147"/>
      <c r="H20" s="2591"/>
      <c r="I20" s="2590"/>
      <c r="J20" s="2590"/>
      <c r="K20" s="2591"/>
      <c r="L20" s="2591"/>
      <c r="M20" s="2591"/>
      <c r="N20" s="2590"/>
      <c r="O20" s="3142"/>
      <c r="P20" s="3143"/>
      <c r="Q20" s="2590"/>
      <c r="R20" s="3144"/>
      <c r="S20" s="1964" t="s">
        <v>956</v>
      </c>
      <c r="T20" s="634">
        <v>30000000</v>
      </c>
      <c r="U20" s="2908"/>
      <c r="V20" s="2897"/>
      <c r="W20" s="3137"/>
      <c r="X20" s="3137"/>
      <c r="Y20" s="3137"/>
      <c r="Z20" s="3137"/>
      <c r="AA20" s="3137"/>
      <c r="AB20" s="3137"/>
      <c r="AC20" s="3137"/>
      <c r="AD20" s="3137"/>
      <c r="AE20" s="3139"/>
      <c r="AF20" s="3139"/>
      <c r="AG20" s="3136"/>
      <c r="AH20" s="3136"/>
      <c r="AI20" s="3137"/>
      <c r="AJ20" s="3137"/>
      <c r="AK20" s="3137"/>
      <c r="AL20" s="3137"/>
      <c r="AM20" s="3150"/>
      <c r="AN20" s="3153"/>
      <c r="AO20" s="2978"/>
      <c r="AP20" s="146"/>
      <c r="AQ20" s="146"/>
      <c r="AR20" s="146"/>
      <c r="AS20" s="146"/>
      <c r="AT20" s="146"/>
      <c r="AU20" s="146"/>
      <c r="AV20" s="146"/>
      <c r="AW20" s="146"/>
    </row>
    <row r="21" spans="1:49" ht="65.25" customHeight="1" thickBot="1" x14ac:dyDescent="0.25">
      <c r="A21" s="635"/>
      <c r="B21" s="3167"/>
      <c r="C21" s="3168"/>
      <c r="D21" s="3157"/>
      <c r="E21" s="3160"/>
      <c r="F21" s="3148"/>
      <c r="G21" s="3148"/>
      <c r="H21" s="2896"/>
      <c r="I21" s="2938"/>
      <c r="J21" s="2938"/>
      <c r="K21" s="2896"/>
      <c r="L21" s="2896"/>
      <c r="M21" s="2896"/>
      <c r="N21" s="2938"/>
      <c r="O21" s="3142"/>
      <c r="P21" s="2958"/>
      <c r="Q21" s="2938"/>
      <c r="R21" s="636" t="s">
        <v>957</v>
      </c>
      <c r="S21" s="589" t="s">
        <v>958</v>
      </c>
      <c r="T21" s="637">
        <v>320850000</v>
      </c>
      <c r="U21" s="3145"/>
      <c r="V21" s="2900"/>
      <c r="W21" s="3138"/>
      <c r="X21" s="3138"/>
      <c r="Y21" s="3138"/>
      <c r="Z21" s="3138"/>
      <c r="AA21" s="3138"/>
      <c r="AB21" s="3138"/>
      <c r="AC21" s="3138"/>
      <c r="AD21" s="3138"/>
      <c r="AE21" s="3140"/>
      <c r="AF21" s="3140"/>
      <c r="AG21" s="3136"/>
      <c r="AH21" s="3136"/>
      <c r="AI21" s="3138"/>
      <c r="AJ21" s="3138"/>
      <c r="AK21" s="3138"/>
      <c r="AL21" s="3138"/>
      <c r="AM21" s="3151"/>
      <c r="AN21" s="3153"/>
      <c r="AO21" s="2948"/>
      <c r="AP21" s="146"/>
      <c r="AQ21" s="146"/>
      <c r="AR21" s="146"/>
      <c r="AS21" s="146"/>
      <c r="AT21" s="146"/>
      <c r="AU21" s="146"/>
      <c r="AV21" s="146"/>
      <c r="AW21" s="146"/>
    </row>
    <row r="22" spans="1:49" s="414" customFormat="1" ht="16.5" thickBot="1" x14ac:dyDescent="0.3">
      <c r="A22" s="389"/>
      <c r="B22" s="390"/>
      <c r="C22" s="390"/>
      <c r="D22" s="390"/>
      <c r="E22" s="392"/>
      <c r="F22" s="3132" t="s">
        <v>262</v>
      </c>
      <c r="G22" s="3133"/>
      <c r="H22" s="3133"/>
      <c r="I22" s="3133"/>
      <c r="J22" s="3133"/>
      <c r="K22" s="3133"/>
      <c r="L22" s="3133"/>
      <c r="M22" s="3133"/>
      <c r="N22" s="3133"/>
      <c r="O22" s="3134"/>
      <c r="P22" s="393">
        <f>+P12+P16+P19</f>
        <v>1053092662</v>
      </c>
      <c r="Q22" s="389"/>
      <c r="R22" s="390"/>
      <c r="S22" s="394"/>
      <c r="T22" s="638">
        <f>SUM(T12:T21)</f>
        <v>1053092662</v>
      </c>
      <c r="U22" s="395"/>
      <c r="V22" s="396"/>
      <c r="W22" s="396"/>
      <c r="X22" s="396"/>
      <c r="Y22" s="396"/>
      <c r="Z22" s="396"/>
      <c r="AA22" s="396"/>
      <c r="AB22" s="396"/>
      <c r="AC22" s="396"/>
      <c r="AD22" s="396"/>
      <c r="AE22" s="396"/>
      <c r="AF22" s="396"/>
      <c r="AG22" s="396"/>
      <c r="AH22" s="396"/>
      <c r="AI22" s="396"/>
      <c r="AJ22" s="396"/>
      <c r="AK22" s="396"/>
      <c r="AL22" s="396"/>
      <c r="AM22" s="397"/>
      <c r="AN22" s="398"/>
      <c r="AO22" s="399"/>
    </row>
    <row r="23" spans="1:49" x14ac:dyDescent="0.2">
      <c r="P23" s="639"/>
    </row>
    <row r="24" spans="1:49" x14ac:dyDescent="0.2">
      <c r="P24" s="641"/>
    </row>
    <row r="28" spans="1:49" ht="15.75" x14ac:dyDescent="0.25">
      <c r="K28" s="642" t="s">
        <v>959</v>
      </c>
      <c r="L28" s="32"/>
      <c r="M28" s="32"/>
    </row>
    <row r="29" spans="1:49" ht="15.75" x14ac:dyDescent="0.25">
      <c r="K29" s="33" t="s">
        <v>960</v>
      </c>
      <c r="L29" s="33"/>
    </row>
  </sheetData>
  <mergeCells count="122">
    <mergeCell ref="A1:AM4"/>
    <mergeCell ref="A5:K6"/>
    <mergeCell ref="N5:AO5"/>
    <mergeCell ref="N6:V6"/>
    <mergeCell ref="AM6:AO6"/>
    <mergeCell ref="A7:A8"/>
    <mergeCell ref="B7:C8"/>
    <mergeCell ref="D7:D8"/>
    <mergeCell ref="E7:E8"/>
    <mergeCell ref="F7:F8"/>
    <mergeCell ref="M7:M8"/>
    <mergeCell ref="N7:N8"/>
    <mergeCell ref="O7:O8"/>
    <mergeCell ref="P7:P8"/>
    <mergeCell ref="Q7:Q8"/>
    <mergeCell ref="R7:R8"/>
    <mergeCell ref="G7:G8"/>
    <mergeCell ref="H7:H8"/>
    <mergeCell ref="I7:I8"/>
    <mergeCell ref="J7:J8"/>
    <mergeCell ref="K7:K8"/>
    <mergeCell ref="L7:L8"/>
    <mergeCell ref="AC7:AH7"/>
    <mergeCell ref="AI7:AK7"/>
    <mergeCell ref="AL7:AL8"/>
    <mergeCell ref="AM7:AM8"/>
    <mergeCell ref="AN7:AN8"/>
    <mergeCell ref="AO7:AO8"/>
    <mergeCell ref="S7:S8"/>
    <mergeCell ref="T7:T8"/>
    <mergeCell ref="U7:U8"/>
    <mergeCell ref="V7:V8"/>
    <mergeCell ref="W7:X7"/>
    <mergeCell ref="Y7:AB7"/>
    <mergeCell ref="I12:I15"/>
    <mergeCell ref="J12:J15"/>
    <mergeCell ref="K12:K15"/>
    <mergeCell ref="L12:L15"/>
    <mergeCell ref="M12:M15"/>
    <mergeCell ref="N12:N15"/>
    <mergeCell ref="B10:C21"/>
    <mergeCell ref="D11:D16"/>
    <mergeCell ref="E11:E16"/>
    <mergeCell ref="F12:F16"/>
    <mergeCell ref="G12:G16"/>
    <mergeCell ref="H12:H15"/>
    <mergeCell ref="Z12:Z15"/>
    <mergeCell ref="AA12:AA15"/>
    <mergeCell ref="AB12:AB15"/>
    <mergeCell ref="O12:O15"/>
    <mergeCell ref="P12:P15"/>
    <mergeCell ref="Q12:Q15"/>
    <mergeCell ref="R12:R13"/>
    <mergeCell ref="V12:V15"/>
    <mergeCell ref="S12:S13"/>
    <mergeCell ref="T12:T13"/>
    <mergeCell ref="AN12:AN15"/>
    <mergeCell ref="AO12:AO15"/>
    <mergeCell ref="R14:R15"/>
    <mergeCell ref="D18:D21"/>
    <mergeCell ref="E18:E21"/>
    <mergeCell ref="G18:K18"/>
    <mergeCell ref="M18:S18"/>
    <mergeCell ref="U18:X18"/>
    <mergeCell ref="Y18:AB18"/>
    <mergeCell ref="AC18:AF18"/>
    <mergeCell ref="AI12:AI15"/>
    <mergeCell ref="AJ12:AJ15"/>
    <mergeCell ref="AK12:AK15"/>
    <mergeCell ref="AL12:AL15"/>
    <mergeCell ref="AM12:AM15"/>
    <mergeCell ref="AC12:AC15"/>
    <mergeCell ref="AD12:AD15"/>
    <mergeCell ref="AE12:AE15"/>
    <mergeCell ref="AF12:AF15"/>
    <mergeCell ref="AG12:AG15"/>
    <mergeCell ref="AH12:AH15"/>
    <mergeCell ref="W12:W15"/>
    <mergeCell ref="X12:X15"/>
    <mergeCell ref="Y12:Y15"/>
    <mergeCell ref="O19:O21"/>
    <mergeCell ref="P19:P21"/>
    <mergeCell ref="Q19:Q21"/>
    <mergeCell ref="R19:R20"/>
    <mergeCell ref="U19:U21"/>
    <mergeCell ref="AG18:AJ18"/>
    <mergeCell ref="AK18:AL18"/>
    <mergeCell ref="AM18:AO18"/>
    <mergeCell ref="F19:G21"/>
    <mergeCell ref="H19:H21"/>
    <mergeCell ref="I19:I21"/>
    <mergeCell ref="J19:J21"/>
    <mergeCell ref="K19:K21"/>
    <mergeCell ref="L19:L21"/>
    <mergeCell ref="M19:M21"/>
    <mergeCell ref="AM19:AM21"/>
    <mergeCell ref="AN19:AN21"/>
    <mergeCell ref="AO19:AO21"/>
    <mergeCell ref="AP12:AP13"/>
    <mergeCell ref="S14:S15"/>
    <mergeCell ref="T14:T15"/>
    <mergeCell ref="U12:U13"/>
    <mergeCell ref="U14:U15"/>
    <mergeCell ref="F22:O22"/>
    <mergeCell ref="AH19:AH21"/>
    <mergeCell ref="AI19:AI21"/>
    <mergeCell ref="AJ19:AJ21"/>
    <mergeCell ref="AK19:AK21"/>
    <mergeCell ref="AL19:AL21"/>
    <mergeCell ref="AB19:AB21"/>
    <mergeCell ref="AC19:AC21"/>
    <mergeCell ref="AD19:AD21"/>
    <mergeCell ref="AE19:AE21"/>
    <mergeCell ref="AF19:AF21"/>
    <mergeCell ref="AG19:AG21"/>
    <mergeCell ref="V19:V21"/>
    <mergeCell ref="W19:W21"/>
    <mergeCell ref="X19:X21"/>
    <mergeCell ref="Y19:Y21"/>
    <mergeCell ref="Z19:Z21"/>
    <mergeCell ref="AA19:AA21"/>
    <mergeCell ref="N19:N2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ADMINISTRATIVA</vt:lpstr>
      <vt:lpstr>PLANEACION</vt:lpstr>
      <vt:lpstr>HACIENDA</vt:lpstr>
      <vt:lpstr>AGUAS E INFRAESTRUCTURA</vt:lpstr>
      <vt:lpstr>INTERIOR</vt:lpstr>
      <vt:lpstr>CULTURA</vt:lpstr>
      <vt:lpstr>TURISMO</vt:lpstr>
      <vt:lpstr>AGRICULTURA</vt:lpstr>
      <vt:lpstr>PRIVADA</vt:lpstr>
      <vt:lpstr>EDUCACION</vt:lpstr>
      <vt:lpstr>FAMILIA</vt:lpstr>
      <vt:lpstr>REPR JUDICIAL</vt:lpstr>
      <vt:lpstr>SALUD</vt:lpstr>
      <vt:lpstr>INDEPORTES</vt:lpstr>
      <vt:lpstr>PROMOTORA</vt:lpstr>
      <vt:lpstr>IDTQ</vt:lpstr>
      <vt:lpstr>CONSOLIDADO</vt:lpstr>
      <vt:lpstr>PLANEACION!Área_de_impresión</vt:lpstr>
      <vt:lpstr>PLANEACION!Títulos_a_imprimir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AUXPLANEACION03</dc:creator>
  <cp:lastModifiedBy>Usuario</cp:lastModifiedBy>
  <dcterms:created xsi:type="dcterms:W3CDTF">2018-10-26T16:01:00Z</dcterms:created>
  <dcterms:modified xsi:type="dcterms:W3CDTF">2019-01-30T10:35:45Z</dcterms:modified>
</cp:coreProperties>
</file>