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730" windowHeight="9375" tabRatio="672" activeTab="12"/>
  </bookViews>
  <sheets>
    <sheet name="S. ADMINISTRATIVA" sheetId="1" r:id="rId1"/>
    <sheet name="S. PLANEACIÓN" sheetId="2" r:id="rId2"/>
    <sheet name="S. HACIENDA" sheetId="3" r:id="rId3"/>
    <sheet name="S. AGUAS E INFRAESTRUCTURA" sheetId="4" r:id="rId4"/>
    <sheet name="S. INTERIOR" sheetId="5" r:id="rId5"/>
    <sheet name="CULTURA" sheetId="6" r:id="rId6"/>
    <sheet name="S. INDUSTRIA, COMERCIO ,TURISMO" sheetId="7" r:id="rId7"/>
    <sheet name="S. AGRICULTURA" sheetId="8" r:id="rId8"/>
    <sheet name="S. PRIVADA" sheetId="9" r:id="rId9"/>
    <sheet name="S. EDUCACIÓN" sheetId="10" r:id="rId10"/>
    <sheet name="S. FAMILIA" sheetId="11" r:id="rId11"/>
    <sheet name="S. REP. JUDICIAL" sheetId="12" r:id="rId12"/>
    <sheet name="S. SALUD" sheetId="13" r:id="rId13"/>
    <sheet name="INDEPORTES" sheetId="14" r:id="rId14"/>
    <sheet name="PROMOTORA" sheetId="15" r:id="rId15"/>
    <sheet name="IDTQ" sheetId="16" r:id="rId16"/>
  </sheets>
  <definedNames>
    <definedName name="_1._Apoyo_con_equipos_para_la_seguridad_vial_Licenciamiento_de_software_para_comunicaciones" localSheetId="13">#REF!</definedName>
    <definedName name="_1._Apoyo_con_equipos_para_la_seguridad_vial_Licenciamiento_de_software_para_comunicaciones" localSheetId="14">#REF!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Print_Titles" localSheetId="1">'S. PLANEACIÓN'!$14:$15</definedName>
  </definedNames>
  <calcPr fullCalcOnLoad="1"/>
</workbook>
</file>

<file path=xl/sharedStrings.xml><?xml version="1.0" encoding="utf-8"?>
<sst xmlns="http://schemas.openxmlformats.org/spreadsheetml/2006/main" count="3663" uniqueCount="1936">
  <si>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</si>
  <si>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</si>
  <si>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</si>
  <si>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</si>
  <si>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</si>
  <si>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</si>
  <si>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</si>
  <si>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</si>
  <si>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</si>
  <si>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</si>
  <si>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</si>
  <si>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</si>
  <si>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</si>
  <si>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</si>
  <si>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</si>
  <si>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</si>
  <si>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</si>
  <si>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</si>
  <si>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</si>
  <si>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</si>
  <si>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</si>
  <si>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</si>
  <si>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</si>
  <si>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</si>
  <si>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</si>
  <si>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</si>
  <si>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</si>
  <si>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</si>
  <si>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</si>
  <si>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</si>
  <si>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</si>
  <si>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</si>
  <si>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</si>
  <si>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</si>
  <si>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BUEN GOBIERNO</t>
  </si>
  <si>
    <t>Quindío Transparente y Legal</t>
  </si>
  <si>
    <t>Quindío Ejemplar y Legal</t>
  </si>
  <si>
    <t>No.</t>
  </si>
  <si>
    <t>Ordinario</t>
  </si>
  <si>
    <t>Gestión Territorial</t>
  </si>
  <si>
    <t xml:space="preserve"> </t>
  </si>
  <si>
    <t>QUINDIO TRANSPARENTE Y LEGAL</t>
  </si>
  <si>
    <t>QUINDIO EJEMPLAR Y LEGAL</t>
  </si>
  <si>
    <t>Establecer y socializar veinte (20)  políticas desde la cultura de la legalidad y  la prevención de daño antijurídico en  el Departamento.</t>
  </si>
  <si>
    <t>0317 - 5 - 1 22 106 140 123 - 20</t>
  </si>
  <si>
    <t>Fortalecer las estrategias de defensa jurídica y las herramientas de gestión para mejorar la efectividad en los procesos de los cuales hace parte el Departamento del Quindío.</t>
  </si>
  <si>
    <t xml:space="preserve">Generar lineamientos  generales de
prevención, de conciliación y estrategias
generales de defensa jurídica.
</t>
  </si>
  <si>
    <t>Análisis y clasificación de  las causas que generan solicitudes de conciliación extrajudicial y demandas instauradas en contra del Departamento del Quindío.</t>
  </si>
  <si>
    <t>06/30/2016</t>
  </si>
  <si>
    <t>JAMER CHAQUIP GIRALDO MOLINA  SECRETARIO DE REPRESENTACIÓN JUDICIAL  Y DEFENSA</t>
  </si>
  <si>
    <t>Elaboración de un informe-diagnóstico sobre las principales causas que generan solicitudes de conciliación extrajudicial y demás instauradas en contra del Departamento del Quindío.</t>
  </si>
  <si>
    <t>Promover la conciliación  extrajudicial y judicial como mecanismo alternativo  de resolución de controversias.</t>
  </si>
  <si>
    <t xml:space="preserve">Desarrollo de capacitaciones en conciliación extrajudicial y judicial como  mecanismo alternativo  de resolución de controversias al interior de la Administración Departamental.  </t>
  </si>
  <si>
    <t>0317 - 5 - 3 1 5 26 83 17 131 - 20</t>
  </si>
  <si>
    <t>Fortalecer los procesos, procedimientos y actuaciones de la administración para el cumplimiento de su misión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</si>
  <si>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</si>
  <si>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</si>
  <si>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</si>
  <si>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</si>
  <si>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</si>
  <si>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</si>
  <si>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</si>
  <si>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Secretario de Representación Judicial y Defensa</t>
  </si>
  <si>
    <t>RECURSO ORDINARIO</t>
  </si>
  <si>
    <t>RECURSOS ORDINARIOS</t>
  </si>
  <si>
    <t>Nro.</t>
  </si>
  <si>
    <t xml:space="preserve">Realizar 40 eventos  de sensibilización en transparencia , participación, buen gobierno y valores éticos y morales </t>
  </si>
  <si>
    <t>0313 - 5 - 3 1 5 26 83 17 82 - 20</t>
  </si>
  <si>
    <t xml:space="preserve">*Aumento de conocimiento en temas de transparencia, Etica y Buen Gobierno.                                      * Incremento de formadores éticos con vivencias y prácticas reconocidas a nivel de la sociedad y del departamento .                    *Mejorar la motivación de los ciudadanos ante las buenas prácticas  de los funcionarios en las instituciones 
</t>
  </si>
  <si>
    <t>Implementar una (1) sala de transparencia "Urna de Cristal" en el Departamento</t>
  </si>
  <si>
    <t>0313 - 5 - 3 1 5 26 83 17 83 - 20</t>
  </si>
  <si>
    <t xml:space="preserve">Mejorar el nivel de credibilidad en la transparencia  de la contratación  pública en el Departamento.
</t>
  </si>
  <si>
    <t xml:space="preserve">*Aumentar el conocimiento de la ciudadanía de los procesos precontractuales de la administración departamental                   *Fortalecer participación de la ciudadanía en los procesos precontractuales                                     *
</t>
  </si>
  <si>
    <t>63164</t>
  </si>
  <si>
    <t>Modernización tecnológica y Administrativa</t>
  </si>
  <si>
    <t>Desarrollar e implementar una (1) estrategía de comunicaciones</t>
  </si>
  <si>
    <t xml:space="preserve">No </t>
  </si>
  <si>
    <t>0313 - 5 - 3 1 5 28 89 17 81 - 20</t>
  </si>
  <si>
    <t>Diciembre 31 de 2016</t>
  </si>
  <si>
    <t xml:space="preserve">5. </t>
  </si>
  <si>
    <t xml:space="preserve"> BUEN GOBIERNO </t>
  </si>
  <si>
    <t>26.</t>
  </si>
  <si>
    <t xml:space="preserve"> Fortalecimiento de la Gestión Jurídica en el Departamento del Quindío.</t>
  </si>
  <si>
    <t xml:space="preserve"> Formulación, adopción e implementación de políticas de prevención del daño antijurídico en el Departamento del Quindío. </t>
  </si>
  <si>
    <t>Desarrollar y fortalecer la cultura de la transparencia, participación, buen gobierno  y valores éticos y morales en el Departamento del Quindio</t>
  </si>
  <si>
    <t xml:space="preserve"> Implementacion de una (1) sala de transparencia "Urna de Cristal" en el Departamento del Quindio</t>
  </si>
  <si>
    <t xml:space="preserve">Implementación de  la estrategia de comunicaciones para  la divulgación de  los programas, proyectos,  actividades y servicios del Departamento del Quindío </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</si>
  <si>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</si>
  <si>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I.  Estructura curricular                       II Ejecución de acciones de formación.                                                 III  Material de apoyo (nivel básico).                                                     IV  Aspectos logísticos.                    V   Comunicaciones pre y pos,  administración y divulgación     </t>
  </si>
  <si>
    <t xml:space="preserve">Recurso Ordinario </t>
  </si>
  <si>
    <t xml:space="preserve">1. Creación e implementación de un medio visible y masivo que permita observar como se llevan a cabo los proceso precontractuales del Departamento                                        2. Transmisión a los ciudadanos de la información precontractual delos procesos de la Administración departamental       </t>
  </si>
  <si>
    <t xml:space="preserve">Fortalecer las herramientas de divulgación y comunicación de las metas resultado propuestas en el plan de desarrollo 2016-2019 "En Defensa del Bien Común"        
</t>
  </si>
  <si>
    <t xml:space="preserve">*Definir el plan de medios de comunicación estratégica
 *Estructurar un sistema de comunicación con los diferentes públicos objetivos de la gobernación del Quindío
</t>
  </si>
  <si>
    <t xml:space="preserve"> DIRECTOR OFICINA PRIVADA</t>
  </si>
  <si>
    <t>TOTALES</t>
  </si>
  <si>
    <t xml:space="preserve">CODIGO:  </t>
  </si>
  <si>
    <t xml:space="preserve">VERSIÓN: </t>
  </si>
  <si>
    <t xml:space="preserve">FECHA: </t>
  </si>
  <si>
    <t>PÁGINA:</t>
  </si>
  <si>
    <t>Formulación de la estrategia de comunicaciones de la administración departamental</t>
  </si>
  <si>
    <t>Difusión de los programas y proyectos de la oferta institucional y evaluaciones del impacto social</t>
  </si>
  <si>
    <t>Pre, pro, pos, producción del programa institucional de televisión para la divulgación de los programas y proyectos de la administración departamental</t>
  </si>
  <si>
    <t>Campañas en medios de comunicación masiva, programas y proyectos de la administración departamental</t>
  </si>
  <si>
    <t>CARLOS ALBERTO GOMEZ CHACÓN - DIRECTOR OFICINA PRIVADA</t>
  </si>
  <si>
    <t xml:space="preserve">CARLOS ALBERTO GOMEZ CHACÓN - DIRECTOR OFICINA PRIVADA </t>
  </si>
  <si>
    <t>CARLOS ALBERTO GÓMEZ CHACÓN</t>
  </si>
  <si>
    <t>ORDINARIO</t>
  </si>
  <si>
    <t>Modernización tecnológica y administrativa</t>
  </si>
  <si>
    <t>Virtualizar ocho (8) trámites de la administración departamental a través de Gobierno en Línea</t>
  </si>
  <si>
    <t>0304 - 5 - 3 1 5 28 89 17 1 - 20</t>
  </si>
  <si>
    <t xml:space="preserve"> 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</si>
  <si>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</si>
  <si>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Apoyar a los funcionarios a través de procesos de capacitación  en el manejo de las herramientas tecnológicas para optimizar el desempeño 
</t>
  </si>
  <si>
    <t>Compra o adquisicion de hardware</t>
  </si>
  <si>
    <t xml:space="preserve">Recursos Ordinarios </t>
  </si>
  <si>
    <t>72224</t>
  </si>
  <si>
    <t>CATALINA GOMEZ RESTREPO- SECRETARIA ADMINISTRATIVA</t>
  </si>
  <si>
    <t>Soporte aplicaciones</t>
  </si>
  <si>
    <t>Sostenibilidad de la estrategia de gobierno en linea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</si>
  <si>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</si>
  <si>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</si>
  <si>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</si>
  <si>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Desarrollar y fortalecer continuamente el talento humano al servicio de la entidad</t>
  </si>
  <si>
    <t>Formular e implementar un programa de seguridad y salud en el trabajo</t>
  </si>
  <si>
    <t>Realizar 15 actividades de seguridad y salud en el trabajo</t>
  </si>
  <si>
    <t>Formular e implementar  un plan institucional de capacitación</t>
  </si>
  <si>
    <t>Realizar 1 proceso de inducción y 1 proceso de reinducción a los funcionarios públicos de la entidad</t>
  </si>
  <si>
    <t>Gestionar el desarrollo de 20 procesos de capacitación, priorizados en el PIC</t>
  </si>
  <si>
    <t>Formular e implementar el plan de bienestar social</t>
  </si>
  <si>
    <t>Gestionar el desarrollo de 15 actividades de bienestar social</t>
  </si>
  <si>
    <t>Fortalecer el programa de  infraestructura tecnológica de la  Administración Departamental (hadware, aplicativos, redes, y capacitación)</t>
  </si>
  <si>
    <t>0304 - 5 - 1 20 99 130 118 - 20</t>
  </si>
  <si>
    <t>Actualización de la infraestructura tecnológica de la Gobernación del Quindío.</t>
  </si>
  <si>
    <t xml:space="preserve"> Apoyar el programa de  infraestructura tecnológica de la  Administración Departamental ( hadware, aplicativos, redes, y capacitación)</t>
  </si>
  <si>
    <t xml:space="preserve">Modernizar las  herramientas tecnológicas a través la adquisición de equipos y sistemas de información que permitan optimizar los procesos
</t>
  </si>
  <si>
    <t xml:space="preserve">Apoyo Tecnico y/o profesional </t>
  </si>
  <si>
    <t>0304 - 5 - 3 1 5 28 89 17 3 - 20</t>
  </si>
  <si>
    <t>Incrementar la  renovación de las herramientas tecnológicas a través de outsourcing para ampliar el numero de equipos de ultima tecnología logrando una mejor atención a los usuarios</t>
  </si>
  <si>
    <t>Servicios de comunicaciones</t>
  </si>
  <si>
    <t xml:space="preserve">Fortalecer el programa de sostenibilidad de las  Tecnologias de la Información de las Comunicaciones de la </t>
  </si>
  <si>
    <t>0304 - 5 - 1 20 99 130 119 - 20</t>
  </si>
  <si>
    <t>Apoyo a la sostenibilidad de las tecnologías de la información y comunicación de la Gobernación del Quindío.</t>
  </si>
  <si>
    <t xml:space="preserve"> 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</si>
  <si>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Adquirir  tecnologías con mayor tiempo de obsolecencia programada para que tengan una vida útil mas larga
</t>
  </si>
  <si>
    <t>CATALINA GOMEZ RESTREPO  SECRETARIA ADMINISTRATIVA</t>
  </si>
  <si>
    <t>0304 - 5 - 3 1 5 28 89 17 4 - 20</t>
  </si>
  <si>
    <t>Implementar un programa de modernización de la gestión documental en el departamento</t>
  </si>
  <si>
    <t>0304 - 5 - 3 1 5 28 89 17 5 - 20</t>
  </si>
  <si>
    <t>Implementación de un programa  de  modernización de la gestión administrativa en el Departamento del Quindio</t>
  </si>
  <si>
    <t>Mejorar los índices de eficacia y eficiencia en el proceso de gestión documental, a través de la implementación de las herramientas archivísticas(diagnóstico integral de archivo, planeación de la gestión documental, programa de gestión documental, sistema integrado de conservación, política de la gestión documental, procesos y procedimientos de la gestión documental calidad, revisión y actualización de las tablas de retención documental, revisión e implementación de las tablas de valoración documental) en el departamento del Quindío</t>
  </si>
  <si>
    <t>Elaborar diagnóstico y establecer correctivos en el acervo documental de la gobernación del Quindío</t>
  </si>
  <si>
    <t>Diagnóstico del archivo</t>
  </si>
  <si>
    <t>90390</t>
  </si>
  <si>
    <t>CATALINA GOMEZ RESTREPO</t>
  </si>
  <si>
    <t xml:space="preserve">CATALINA GOMEZ RESTREPO    SECRETARIA ADMINISTRATIVA </t>
  </si>
  <si>
    <t xml:space="preserve">Socialización, aplicación de la normatividad archivística que rige para la operatividad de los  archivos de los municipios y archivos de gestión ente central
</t>
  </si>
  <si>
    <t>Programa de gestion documental</t>
  </si>
  <si>
    <t>Planeacion de la gestion documental</t>
  </si>
  <si>
    <t>Sistema conservacion de archivo</t>
  </si>
  <si>
    <t>Procesos y procedimientos</t>
  </si>
  <si>
    <t>Politica de la gestion documental</t>
  </si>
  <si>
    <t>Revision y actualizacion tablas retencion documental</t>
  </si>
  <si>
    <t>Implementacion tablas de valoracion documental</t>
  </si>
  <si>
    <t>Soporte en la aplicabilidad normativa archivistica en 12 municipios al consejo departamental de archivos y la gestión documental de la Gobernación del Quindío</t>
  </si>
  <si>
    <t xml:space="preserve">BUEN GOBIERNO </t>
  </si>
  <si>
    <t xml:space="preserve">28. </t>
  </si>
  <si>
    <t xml:space="preserve">GESTION TERRITORIAL </t>
  </si>
  <si>
    <t>88.</t>
  </si>
  <si>
    <t>GESTION TRIBUTARIA Y FINANCIERA</t>
  </si>
  <si>
    <t>Implementar 4 procesos de fiscalización de las Rentas Departamentales</t>
  </si>
  <si>
    <t>NRO</t>
  </si>
  <si>
    <t>0307 - 5 - 3 1 5 28 88 17 16 - 15  /  0307 - 5 - 3 1 5 28 88 17 16 - 20  /  0307 - 5 - 3 1 5 28 88 17 16 - 56  /  0307 - 5 - 3 1 5 28 88 17 16 - 87  /  0307 - 5 - 3 1 5 28 88 17 16 - 88  / 0307 - 5 - 1 22 104 138 121 - 15  /  0307 - 5 - 1 22 104 138 121 - 20  /  0307 - 5 - 1 22 104 138 121 - 88</t>
  </si>
  <si>
    <t xml:space="preserve"> Mejoramiento de la sostenibilidad de los procesos de fiscalización liquidación control y cobranza de los tributos en el Departamento del Quindío</t>
  </si>
  <si>
    <t xml:space="preserve">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vigenia 2016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</si>
  <si>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2016  
</t>
  </si>
  <si>
    <r>
      <t xml:space="preserve">Realizar  4 procesos de fiscalizaciòn  en los impuestos de </t>
    </r>
    <r>
      <rPr>
        <sz val="11"/>
        <color indexed="8"/>
        <rFont val="Arial"/>
        <family val="2"/>
      </rPr>
      <t xml:space="preserve">vehículos automotores,I.S.V.A, registro, emtampilla y  al consumo y el monopolio de licores destilados y alcoholes potables en el Deprtamento del Quindio  </t>
    </r>
  </si>
  <si>
    <t xml:space="preserve">LUZ ELENA MEJIA CARDONA   SECRETARIA DE HACIENDA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</si>
  <si>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</si>
  <si>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</si>
  <si>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</si>
  <si>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</si>
  <si>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</si>
  <si>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</si>
  <si>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15 - 56</t>
  </si>
  <si>
    <t>RENTAS -NACION</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</si>
  <si>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</si>
  <si>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</si>
  <si>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</si>
  <si>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y asi elevar el promedio de participación ciudadana en los procesos de elección popular en el Departamento del Quindio durante la vigencia 2016. 
</t>
  </si>
  <si>
    <t xml:space="preserve">Adoptar el nuevo modelo de informaciòn Financiera determinado por las Normas Internacionales de Contabilidad de información financiera NIIF, a fin de garantizar la confiabilidad de la información financiera y asi elevar el promedio de participación ciudadana en los procesos de elección popular en el Departamento del Quindio durante la vigencia 2016
</t>
  </si>
  <si>
    <t xml:space="preserve">Un (1) documento de la  Implementaciòn de Normas Internacionales de Informaciòn Financiera (NIIF)
</t>
  </si>
  <si>
    <t xml:space="preserve">Implementar un programa para el cumplimiento de las políticas y prácticas contables para la administración departamental         </t>
  </si>
  <si>
    <t xml:space="preserve">Elaborar el diagnóstico del sistema de información tributario y financiero, consolidando los sistemas de información y optimizando los procesos en el área de tesoreria, presupuesto y contabilidad a fin de garantizar la confiabilidad y oportunidad de la información financiera y asi elevar el promedio de participación ciudadana en los procesos de elección popular en el Departamento del Quindio durante la vigencia 2016 </t>
  </si>
  <si>
    <t xml:space="preserve">Un (1) software         Un (1) documento de la optimización de los procesos en el área de tesoreria,presupuesto y contabilidad
</t>
  </si>
  <si>
    <t xml:space="preserve">LUZ HELENA MEJIA  CARDONA </t>
  </si>
  <si>
    <t xml:space="preserve">Secretaria de Hacienda </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</si>
  <si>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</si>
  <si>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</si>
  <si>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</si>
  <si>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 visibilidad, institucionalidad, control y sanción, con el fin de lograr una mayor eficiencia y eficacia admnistrativa ,  visibilizar los procesos  y disminuir los riegos de corrupción durante la vigencia 2016 . 
</t>
  </si>
  <si>
    <t xml:space="preserve"> Realizar  procesos de capacitación, asistencia técnica, seguimiento y evaluación del  Indice de Transparencia a las Secretarias Sectoriales Departamento del Quindio,  en los diferentes componentes: Visibilidad, Institucionalidad,  Control y Sanción, con el fin de lograr una mayor eficiencia y eficacia admnistrativa ,  visibilizar los procesos  y disminuir los riegos de corrupción durante la vigencia 2016 . </t>
  </si>
  <si>
    <t>Diagnóstico (3)  por  componentes y competencias secretarias sectoriales (Visibilidad, Institucionalidad,  Control y Sanción)</t>
  </si>
  <si>
    <t>Recurso Ordinario</t>
  </si>
  <si>
    <t>ALVARO ARIAS YOUNG  SECRETARIO DE PLANEACION DEPARTAMENTAL</t>
  </si>
  <si>
    <t>Capacitación secretarias sectoriales (15)   indice de transparencia - socializacion diagnóstico</t>
  </si>
  <si>
    <t xml:space="preserve">Asistencias tecnicas especificas (grupales 65)   implementación de los componentes </t>
  </si>
  <si>
    <t>Seguimiento y evaluación implementación y operatividad componentes indice de transparencia ( Visibilidad, Institucionalidad,  Control y Sanción)</t>
  </si>
  <si>
    <t xml:space="preserve">Realizar  procesos de capacitación, asistencia técnica, seguimiento y evaluación del  Indice de Transparencia a los entes territoriales municipales del Departamento del Quindio,  en los diferentes componentes: Visibilidad, Institucionalidad,  Control y sanción, con el fin de lograr una mayor eficiencia y eficacia administrativa ,  visibilizar los procesos  y disminuir los riegos de corrupción durante la vigencia 2016 . </t>
  </si>
  <si>
    <t>Diagnóstico (3)  por  componentes y competencias Entes Territoriales ( Visibilidad, Institucionalidad,  Control y Sanción)</t>
  </si>
  <si>
    <t>Capacitación entes territoriales (3)   indice de transparencia - socializacion diagnóstico</t>
  </si>
  <si>
    <t xml:space="preserve">Asistencias tecnicas especificas (grupales 60)   implementación de los componentes </t>
  </si>
  <si>
    <t xml:space="preserve">Realizar capacitaciones  temas especificos  de los componentes del Indice de transparencia  ( Gestión documental y de contratación, Plan estratégico de Talento Humano), que representan mayor vulnerabilidad , dirigida a los funcionarios de la Administración y entes territoriales municipales, con el fin de lograr una mayor eficiencia y eficacia administrativa ,  visibilizar los procesos  y disminuir los riegos de corrupción durante la vigencia 2016 .   </t>
  </si>
  <si>
    <t>Capacitación: Talento Humano, Gestión Documental, Gestión de Contratación</t>
  </si>
  <si>
    <t xml:space="preserve">Refrigerios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</si>
  <si>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</si>
  <si>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</si>
  <si>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</si>
  <si>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</si>
  <si>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Pública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</si>
  <si>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de gestión Y del video ejecutorias Administración Departamental vigencia 2016, con el fin de divulgar a la comunidad de los resultados de la ejecutorias generando en la Administraciòn la cultura de la Rendiciòn Pùblica de Cuentas durante la vigencia 2016.
</t>
  </si>
  <si>
    <t xml:space="preserve"> Consolidar la información y estadisticas de las ejecutorias del Plan de Desarrollo de manera articulada a través de la elaboración del informe de gestión periodo 2016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2016.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</si>
  <si>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</si>
  <si>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2016  </t>
  </si>
  <si>
    <t>Realizar el video de las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</si>
  <si>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</si>
  <si>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</si>
  <si>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</si>
  <si>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</si>
  <si>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</si>
  <si>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</si>
  <si>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 del Departamento del Quindio, a través de la participación del Consejo Territorial de Planeación en encuentros Departamentales ,Nacionales y Regionales, de una estrategia de comunicaciones e imagen institucional , del diplomado en Ordenamiento Territorial y de la adquisición de equipos digitales y de computo, durante la vigencia 2016.   
</t>
  </si>
  <si>
    <t xml:space="preserve">Apoyar la participación de los integrantes del Consejo Territorial a congresos y eventos nacionales regionales y departamentales, en el Departamento del Quindio, durante la vigencia 2016 </t>
  </si>
  <si>
    <t>Participación CTP en encuentros departamentales -  nacionales y regionales</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</si>
  <si>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2016.  </t>
  </si>
  <si>
    <t>Estrategia de comunicaciones e imagen institucional</t>
  </si>
  <si>
    <t xml:space="preserve">Impresos </t>
  </si>
  <si>
    <t xml:space="preserve">Aumentar los  espacios para capacitación orientados en planificación del territorio Quindiano a través de un diplomado en ordenamiento territorial en el Departamento del Quindio, durante la vigencia 2016. </t>
  </si>
  <si>
    <t>Diplomado en ordenamiento territorial</t>
  </si>
  <si>
    <t xml:space="preserve">Los instrumentos  de planificación como  ruta para el cumplimiento de la gestión pública  </t>
  </si>
  <si>
    <t>Formular  e implementar el  Plan de Desarrollo Departamental</t>
  </si>
  <si>
    <t>0305 - 5 - 3 1 5 28 87 17 8 - 20</t>
  </si>
  <si>
    <t xml:space="preserve"> Formulación del Plan de Desarrollo Departamental 2016 - 2019</t>
  </si>
  <si>
    <t xml:space="preserve">Aumentar los indices eficacia y eficiencia  de la inversión social en el Departamento del Quindio, a través de la formulación del Plan de Desarrollo 2016- 2019 (Componentes: Estrategico-financcero- seguimiento y evaluación) con  procesos de participación y sensibilización conducentes a  lograr el empoderamiento  de los entes territoriales municipales,  sociedad  civil y organizada en la ejecución del Plan, durante el periodo administrativo. </t>
  </si>
  <si>
    <t xml:space="preserve">Formular  e implementar  el Plan de Desarrollo Departamental  2016-2019 a través  de la  estructuración del componete estratégico, financiero, de seguimiento y evaluación,  con el fin de lograr la consrucción de  un instrumento de planificación  acorde al programa de gobierno  y las necesidades de la comunidad,  durante la vigencia 2016 </t>
  </si>
  <si>
    <t xml:space="preserve">Formular  e implementar  el Plan de Desarrollo Departamental  2016-2019 a través  de la  estructuración del componente estratégico </t>
  </si>
  <si>
    <t xml:space="preserve">Formular  e implementar  el Plan de Desarrollo Departamental  2016-2019 a través  de la  estructuración del componete, financiero </t>
  </si>
  <si>
    <t>Formular  e implementar  el Plan de Desarrollo Departamental  2016-2019 a través  de la  estructuración del componente   de seguimiento y evaluación</t>
  </si>
  <si>
    <t>Coordinación, supervisión,  compilación y estructuración componente estratégico  financiero  y de seguimiento y evaluación  Plan de Desarrollo 2016-2019</t>
  </si>
  <si>
    <t>Seguimiento y evaluación Plan de Desarrollo 2016 - 2019</t>
  </si>
  <si>
    <t xml:space="preserve">Realizar la socialización del Plan de Desarrollo del Departamento del Quindio  2016- 2019, a través de  estrategias de divulgación ( Talleres de capacitación y  cartilla informativa), con el fin de lograr  el empoderamiento y  el control ciudadano en  el proceso de ejecución del  Plan  </t>
  </si>
  <si>
    <t>Socialización proyecto y odenanza  Plan de Desarrollo</t>
  </si>
  <si>
    <t>Diagramación e impresión cartilla Plan de Desarrollo 2016-2019</t>
  </si>
  <si>
    <t>Logistica</t>
  </si>
  <si>
    <t>Campañas de sensibilización Plan de Desarrollo 2016-2019</t>
  </si>
  <si>
    <t>Transporte y logistica jornadas de sensibilización grupos vulnerables</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</si>
  <si>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</si>
  <si>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</si>
  <si>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</si>
  <si>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Diseñar un sistema que garantice la calidad en la información de los esquemas y planes básicos para la toma de decisiones en el departamento del Quindío</t>
  </si>
  <si>
    <t xml:space="preserve">Diseñar e implementar el Plan de Ordenamiento del Departamento del Quindio(I- Fase)
</t>
  </si>
  <si>
    <t>Armonización de los Ordenamientos Territoriales de los doce  entes municipales</t>
  </si>
  <si>
    <t>Metodologias para expansión urbanistica y usos de suelo</t>
  </si>
  <si>
    <t>Metodologias  para el Seguimiento y Evaluación Planes de Ordenamiento Territorial</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</si>
  <si>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</si>
  <si>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</si>
  <si>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del estado del arte</t>
  </si>
  <si>
    <t>Consolidación de Determinantes</t>
  </si>
  <si>
    <t xml:space="preserve">Fortalecer el  Sistema de Información Geográfica del Departamento del Quindío  </t>
  </si>
  <si>
    <t xml:space="preserve">Fortalecer el  Sistema de Información Geográfica del Departamento del Quindío </t>
  </si>
  <si>
    <t>Actulización de licencias y software</t>
  </si>
  <si>
    <t>Mantenimientos y actualización de datos</t>
  </si>
  <si>
    <t>Georeferenciación de la datos</t>
  </si>
  <si>
    <t>Adoptar dos (2) mecanismo de integracion regional  y  de asociatividad  entre los municipios.</t>
  </si>
  <si>
    <t xml:space="preserve">Adoptar dos (2) mecanismos de integracion regional  y  de asociatividad  entre los municipios.
</t>
  </si>
  <si>
    <t>Identificación de problemáticas  e intereses comunes en los  entes territoriales municipales</t>
  </si>
  <si>
    <t xml:space="preserve">Formulación de propuestas </t>
  </si>
  <si>
    <t>Convocatorias para acuerdos de voluntadas municipales</t>
  </si>
  <si>
    <t xml:space="preserve">Reorientar el Observatorio económico a un enfoque humano con variables sociales, economicas y de seguridad humana en el Departamento del Quindío  </t>
  </si>
  <si>
    <t>0305 - 5 - 3 1 5 28 87 17 10 - 20</t>
  </si>
  <si>
    <t xml:space="preserve"> Diseño    e implementación del Observatorio  de Desarrollo Humano en el Departamento del Quindio </t>
  </si>
  <si>
    <t xml:space="preserve">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</si>
  <si>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2016  </t>
  </si>
  <si>
    <t xml:space="preserve">Procesamiento de información secundaria </t>
  </si>
  <si>
    <t>Ordinarios</t>
  </si>
  <si>
    <t>Diseñar técnica y financieramente el modelo metodológico, los instrumentos, los procedimientos y la tecnología, con el fin  evaluar el impacto longitudinal de la inversión social</t>
  </si>
  <si>
    <t>Diseño e implementación de impacto longitudinal</t>
  </si>
  <si>
    <t xml:space="preserve">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2016    </t>
  </si>
  <si>
    <t xml:space="preserve">Coordinación institucional de la información </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</si>
  <si>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</si>
  <si>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</si>
  <si>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</si>
  <si>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</si>
  <si>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</si>
  <si>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Identificación, caracterización, seguimiento, control y evaluación   de las metas estratégicas para el gobierno departamental  - Plan de  Desarrollo "En Defensa del Bien Común"   y políticas públicas por  periodo administrativo 2016-2019 jenny</t>
  </si>
  <si>
    <t>Realizar seguimiento, control y evaluación de las metas estratégicas Plan de Desarrollo Deptartamental y la política pública de infancia y adolescecia para el periodo 2016, con el fin de fortalecer los procesos de planificación del Departamento y mejorar los índices de eficacia y eficiencia de la inversión social.</t>
  </si>
  <si>
    <t>Seguimiento, control y evaluación de metas estratégicas periodo administrativo 2016</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</si>
  <si>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</si>
  <si>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 xml:space="preserve">Lineamientos metodológico, tecnológico , presupuestal y financiero  para  la implementación  del tablero de  control " plan de desarrollo y la política pública de infancia y adolescencia " en el departamento del Quindío </t>
  </si>
  <si>
    <t xml:space="preserve">Diseñar e implementar la  Fábrica de Proyectos de Inversión en el Departamento del Quindío </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</si>
  <si>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</si>
  <si>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</si>
  <si>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Fortalecer la gestión de recursos a través del SGR, departamentales, nacionales e internacional para el apoyo de alternativas regionales- Brindar apoyo técnico integral e interdisciplinario a las secretarias de la gobernación del Quindío y a los entes territoriales en la identificación y formulación  de proyectos en el marco de la Metodología General Ajustada, Marco Lógico y otras
</t>
  </si>
  <si>
    <t xml:space="preserve"> Portafolio de proyectos estrategicos implementado</t>
  </si>
  <si>
    <t>0305 - 5 - 1 20 101 133 65 - 20</t>
  </si>
  <si>
    <t>Apoyo Tecnico Secretarias sectoriales  en la  formulacion y esctructuracion de proyectos</t>
  </si>
  <si>
    <t>0305 - 5 - 1 20 101 133 65 - 88</t>
  </si>
  <si>
    <t>Apoyo Tecnico entes territoriales municipales  para la formulacion y esctructuracion de proyectos</t>
  </si>
  <si>
    <t>0305 - 5 - 3 1 5 28 87 13 12 - 88</t>
  </si>
  <si>
    <t xml:space="preserve">Difusión y asesoria de convocatorias o postulaciones para obtencion de recursos internacionales y nacionales a través de la Casa Delegada </t>
  </si>
  <si>
    <t>Diseñar ewstudios de preinversión para gestión de proyectos de cofinanciación del orden nacional e internacional</t>
  </si>
  <si>
    <t>Estudios de preinversión  para gestión de proyectos de cofinanciación del orden nacional e internacional</t>
  </si>
  <si>
    <t>Superavit Recurso Ordinario</t>
  </si>
  <si>
    <t>Fortalecer el monitoreo, control y seguimiento de los proyectos de inversión en tiempo real</t>
  </si>
  <si>
    <t xml:space="preserve">monitoreo, control y seguimientos a proyectos a tiempo real </t>
  </si>
  <si>
    <t xml:space="preserve">Actualizar el Sistema Integrado de Gestión Administrativa SIGA del departamento del Quindío </t>
  </si>
  <si>
    <t xml:space="preserve">0305 - 5 - 3 1 5 28 87 17 13 - 20  </t>
  </si>
  <si>
    <t xml:space="preserve">Actualizar y/o  ajustar el Sistema Integrado de Gestión Administrativa SIGA del Departamento del Quindío </t>
  </si>
  <si>
    <t>Actualización del Sistema Integado de la Gestión Administrativa SIGA I- fase (procesos estratégicos, misionales, de apoyo y evaluación y control) durante la vigencia 2016</t>
  </si>
  <si>
    <t>Actualizar  y ajustar los procesos Estrategicos, Misionales de Apoyo y evaluación y control  del Sistema Integrado de Gestión Administrativa del Departamento del Quindio, a través de procesos de asistencia tecnica a los responsables de los mismos, con el fin de aumentar los indices de eficiencia y eficacia administratva en el Departamento del Quindio  durante la vigencia 2016</t>
  </si>
  <si>
    <t>Asistencia técnica   ajuste y actualización procesos  sistema integrado de gestión administrativa</t>
  </si>
  <si>
    <t xml:space="preserve"> 0305 - 5 - 3 1 5 28 87 17 13 - 88</t>
  </si>
  <si>
    <t xml:space="preserve">Capacitar a los funcionarios de la Administración departamental  en la operatividad del Sistema Integrado de la Gestión Administrativa  del Departamento del Quindio, con el fin de aumentar los indices de eficiencia y eficacia administrativa  en el Departamento del Quindio durante la vigencia 2016 </t>
  </si>
  <si>
    <t>Capacitación funcionarios secretarias sectoriales  administración departamental  sistema integrado de gestión administrativa</t>
  </si>
  <si>
    <t xml:space="preserve">Implementar el Comité  de Planificación  Departamental   </t>
  </si>
  <si>
    <t>0305 - 5 - 3 1 5 28 87 17 14 - 88</t>
  </si>
  <si>
    <t>Asistencia  técnica, seguimiento y evaluación  de la gestión  territorial en los  munipicios del Departamento del  Quindío.</t>
  </si>
  <si>
    <t xml:space="preserve">Realizar procesos de capacitación, asistencia ténica, seguimiento y evalución de la gestión territorial , durante  la vigencia 2016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</si>
  <si>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</si>
  <si>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</si>
  <si>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</si>
  <si>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</si>
  <si>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Capacitación , Asistencia técnica, seguimiento y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</si>
  <si>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</si>
  <si>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Capacitación , Asistencia técnica, seguimiento y evaluación  Ranking Integral de Desempeño </t>
  </si>
  <si>
    <t xml:space="preserve">Implementar en doce (12) municipios del Departamento del Quindío  procesos de sensibilización, capacitación,  asistencia técnica, seguimiento  y evaluación  en la aplicabilidad de los instrumentos de planificación </t>
  </si>
  <si>
    <t>Capacitación , Asistencia técnica, seguimiento y evaluación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</si>
  <si>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</si>
  <si>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</si>
  <si>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</si>
  <si>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</si>
  <si>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Capacitación, Asistencia técnica, seguimiento y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</si>
  <si>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</si>
  <si>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</si>
  <si>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</si>
  <si>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 evaluación Metodologia General Ajustada</t>
  </si>
  <si>
    <t xml:space="preserve">Realizar procesos  de asistencia técnica, seguimiento y evaluacion  en la incorporación  de  las directrices del  Modelo de Ocupación del Territorio en los doce (12) Municipios </t>
  </si>
  <si>
    <t xml:space="preserve">Capacitación , Asistencia técnica, seguimiento y evaluación incorporación Modelo de Ocupación del Territorio en los doce municipios </t>
  </si>
  <si>
    <t xml:space="preserve">TOTAL: </t>
  </si>
  <si>
    <t xml:space="preserve">ALVARO ARIAS YOUNG </t>
  </si>
  <si>
    <t xml:space="preserve">SECRETARIO DE PLANEACION DEPARTAMENTAL </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</si>
  <si>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</si>
  <si>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</si>
  <si>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</si>
  <si>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</si>
  <si>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</si>
  <si>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</si>
  <si>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</si>
  <si>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t>
  </si>
  <si>
    <t xml:space="preserve"> 0308 - 5 - 1 17 87 101 69 - 23</t>
  </si>
  <si>
    <t>Aplicación del Plan Vial Departamental en el Departamento del Quindío.</t>
  </si>
  <si>
    <t>Realizar acciones encaminadas a mejorar la infraestructura  vial, que permita la prestación de servicios con calidad y oportunidad para afrontar la desaceleración económica y alcanzar el renacimiento económico del Departamento del Quindio</t>
  </si>
  <si>
    <t xml:space="preserve">Mantener en buen estado la infraestructura vial
</t>
  </si>
  <si>
    <t>Mantener, mejorar y/o rehabilitar ciento treinta (130) km de vías del Departamento para la implementación del Plan Vial Departamental.        Apoyar la atención de emergencias viales en los doce (12) Municipios del Departamento del Quindío.</t>
  </si>
  <si>
    <t>Sobretasa al ACPM</t>
  </si>
  <si>
    <t xml:space="preserve">ALVARO JOSE JIMENEZ TORRRES   SECRETARIO DE AGUAS E INFRAESTRUCTURA </t>
  </si>
  <si>
    <t>0308 - 5 - 3 1 2 4 14 9 19 - 23 / 0308 - 5 - 3 1 2 4 14 9 19 - 88  / 0308 - 5 - 3 1 2 4 14 9 19 - 89</t>
  </si>
  <si>
    <t xml:space="preserve">  Mantener, mejorar, rehabilitar y/o atender las vías y sus emergencias, en cumplimiento del Plan Vial del Departamento del Quindío.</t>
  </si>
  <si>
    <t>23 - 89</t>
  </si>
  <si>
    <t>Sobretasa al ACPM-y superavit sobre tasa acpm</t>
  </si>
  <si>
    <t>98821</t>
  </si>
  <si>
    <t xml:space="preserve">ALVARO JOSE JIMENEZ TORRES SECRETARIO DE AGUAS E INFRAESTRUCTURA </t>
  </si>
  <si>
    <t>Apoyar la atención de emergencias viales en los doce (12) Municipios del Departamento del Quindío.</t>
  </si>
  <si>
    <t>Superavit recurso ordinario</t>
  </si>
  <si>
    <t>Realizar ocho (8) estudios y/o diseños para el mantenimiento, mejoramiento y/o rehabilitación de la infraestructura vial en el departamento para la implementación del Plan vial departamental</t>
  </si>
  <si>
    <t>Atender las emergencias viales</t>
  </si>
  <si>
    <t>Realizar tres (3) estudios y/o diseños para el mantenimiento, mejoramiento y/o rehabilitación de la infraestructura vial en el departamento para la implementación del Plan vial departamental</t>
  </si>
  <si>
    <t>20-23-89</t>
  </si>
  <si>
    <t>Ordinario- Sobretasa al ACPM- Superavit sobre tasa acpm</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</si>
  <si>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</si>
  <si>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</si>
  <si>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</si>
  <si>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</si>
  <si>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0308 - 5 - 1 17 92 109 75 - 04  /  0308 - 5 - 1 17 92 109 75 - 55</t>
  </si>
  <si>
    <t xml:space="preserve"> Construcción y/o mejoramiento de la Infraestructura Educativa, de todo el Departamento del Quindío.</t>
  </si>
  <si>
    <t>Mantener en buen estado la infraestructura educativa del departamento</t>
  </si>
  <si>
    <t>Mantener asequible y en buen estado la infraestructura social del departamento</t>
  </si>
  <si>
    <t>Mantener, mejorar y/o rehabilitar la Infraestructura de doce (12) instituciones educativas en el departamento del Quindío.</t>
  </si>
  <si>
    <t>04-55</t>
  </si>
  <si>
    <t>Estampilla Prodesarrollo</t>
  </si>
  <si>
    <t xml:space="preserve">ALVARO JOSE JIMENEZ TORRES   SECRETARIO DE AGUAS E INFRAESTRUCTURA </t>
  </si>
  <si>
    <t>0308 - 5 - 3 1 2 4 15 15 21 - 04  /  0308 - 5 - 3 1 2 4 15 15 21 - 20 / 0308-5-3124151521-56 / 0308-5-3124151521 - 82</t>
  </si>
  <si>
    <t>Construir, mantener, mejorar y/o rehabilitar la infraestructura social del Departamento del Quindio</t>
  </si>
  <si>
    <t xml:space="preserve">Realizar acciones encaminadas a mejorar la infraestructura  social, que permita la prestación de servicios con calidad y oportunidad para afrontar la desaceleración económica y alcanzar el renacimiento económico del Departamento del Quindio
</t>
  </si>
  <si>
    <t xml:space="preserve">Mantener asequible y en buen estado la infraestructura social del departamento
</t>
  </si>
  <si>
    <t>04</t>
  </si>
  <si>
    <t>Apoyar la construcción, mejoramiento y/o  rehabilitación de la infraestructura de doce (12) escenarios deportivos y/o recreativos en el departamento del Quindío</t>
  </si>
  <si>
    <t>Apoyar la construcción, mejoramiento y/o  rehabilitación de la infraestructura de cuatro (4)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</si>
  <si>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</si>
  <si>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una (1) obras físicas de infraestructura de bienestar social, de seguridad y de justicia del Departamento del Quindío.</t>
  </si>
  <si>
    <t>20-82</t>
  </si>
  <si>
    <t>Apoyar la construcción, el mantenimiento, el mejoramiento y/o la rehabilitación de dos (2) obras físicas de infraestructura  Institucional o de edificios públicos del Departamento del Quindío.</t>
  </si>
  <si>
    <t xml:space="preserve">1. </t>
  </si>
  <si>
    <t>DESARROLLO SOSTENIBLE</t>
  </si>
  <si>
    <t>1.</t>
  </si>
  <si>
    <t xml:space="preserve">QUINDIO TERRITORIO VITAL </t>
  </si>
  <si>
    <t xml:space="preserve">MANEJO INTEGRAL DEL AGUA Y SANEAMIENTO BÁSICO </t>
  </si>
  <si>
    <t>Formular y ejecutar veinte (20) proyectos de infraestructura de agua potable y saneamiento básico</t>
  </si>
  <si>
    <t xml:space="preserve">N° de proyectos formulados y/o ejecutados </t>
  </si>
  <si>
    <t>0308 - 5 - 3 1 1 1 2 3 22 - 90</t>
  </si>
  <si>
    <t xml:space="preserve"> Apoyo en atenciones prioritarias en Agua Potable y/o Saneamiento Básico en el Departamento del Quindio</t>
  </si>
  <si>
    <t xml:space="preserve">Generar intervenciones prioritarias para la adecuación y optimización de sistemas de APSB </t>
  </si>
  <si>
    <t xml:space="preserve">formulación y ejecución de proyectos para atención prioritaria en APSB </t>
  </si>
  <si>
    <t xml:space="preserve">SGP  Agua Potable </t>
  </si>
  <si>
    <t xml:space="preserve">Proyectos de Agua potable y saneameitno básico con apoyo financiero </t>
  </si>
  <si>
    <t>0308 - 5 - 3 1 1 1 2 3 23 - 27</t>
  </si>
  <si>
    <t xml:space="preserve">  Construción y mejoramiento de la infraestructura de agua potable y saneamiento básico del Departamento del Quindio.</t>
  </si>
  <si>
    <t xml:space="preserve">Infraestructura eficiente para la prestación de servicios de agua potable y saneamiento básico </t>
  </si>
  <si>
    <t xml:space="preserve">Proyectos de infraestructura de agua potable y saneamiento básico </t>
  </si>
  <si>
    <t xml:space="preserve">Proyectos AAA ejecutados </t>
  </si>
  <si>
    <t>Apoyar  veinte (20) proyectos de agua potable y saneamiento básico de acuerdo al plan de acompañamiento social</t>
  </si>
  <si>
    <t xml:space="preserve">N° de proyectos apoyados </t>
  </si>
  <si>
    <t>0308 - 5 - 3 1 1 1 2 3 24 - 27</t>
  </si>
  <si>
    <t xml:space="preserve">  Ejecución del plan de acompañamiento social a los proyectos y obras de infraestructura de agua potable y saneamiento básico en el Departamento del Quindio</t>
  </si>
  <si>
    <t xml:space="preserve">Ejecutar el Plan de Acompañamiento social para los proyectos de agua potable y saneamiento básico del departamento del Quindío </t>
  </si>
  <si>
    <t xml:space="preserve">Seguimiento a la socialización de proyectos de agua potable y saneamiento básico </t>
  </si>
  <si>
    <t xml:space="preserve">Campañas de socialización </t>
  </si>
  <si>
    <t>Actualizar e implementar el plan ambiental para el sector de agua potable y saneamiento básico</t>
  </si>
  <si>
    <t xml:space="preserve">Un plan Ambiental Implementado y en Ejecución </t>
  </si>
  <si>
    <t>0308 - 5 - 3 1 1 1 2 3 25 - 27</t>
  </si>
  <si>
    <t xml:space="preserve"> Actualización e implementación del  Plan Ambiental para el sector de agua potable y saneamiento básico en el Departamento del Quindio</t>
  </si>
  <si>
    <t xml:space="preserve">Ejecutar el Plan Ambiental para el sector agua potable y saneamiento básico deacuerdo al decreto 1077 de 2015 para la vigencia 2016 - 2019
</t>
  </si>
  <si>
    <t xml:space="preserve">Preveer las fuentes de financiación de ley asociadas a este componentes en los entes territoriales, la CRQ, las empresas prestadoras de servicios publicos, excenciones trubutarias entre otros - Concertar obras e inversiones entre el Departamento, el Gestor, la CRQ del con base en el diagnostico del sector, la priorización de proyectos y las inversiones disponibles. - Definir el cumplimiento de los minimos ambientales para los proyectos de AAA en el Plan Ambiental del sector de APSB </t>
  </si>
  <si>
    <t xml:space="preserve">Contar con un plan ambiental concertado y en funcionamiento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</si>
  <si>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</si>
  <si>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</si>
  <si>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</si>
  <si>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26. Ejecución del plan de aseguramiento de la prestación de los servicios públicos de agua potable y saneamiento básico urbano y rural en el Departamento del Quindio</t>
  </si>
  <si>
    <t xml:space="preserve">Ejecución del Plan de Aeguramiento de la prestación de servicios públicos de agua potable y saneamiento básico urbano y rural en el departamento </t>
  </si>
  <si>
    <t xml:space="preserve">Promover esquemas emresariales sostenibles en el corto, mediano y largo plazo - Apoyar entidades prestadoras de servicios públicos domicialios - contratar el grupos gestor del PAP-PDA Quindío. </t>
  </si>
  <si>
    <t xml:space="preserve">Grupo gestor del PAP-PDA </t>
  </si>
  <si>
    <t xml:space="preserve">Promover esquemas empresariales sostenibles en el corto, mediano y largo plazo. </t>
  </si>
  <si>
    <t>Formular e implementar dos (2) proyectos para la gestión del riesgo del sector de agua potable y saneamiento básico. </t>
  </si>
  <si>
    <t xml:space="preserve">N° de proyectos ejecutados </t>
  </si>
  <si>
    <t>0308 - 5 - 3 1 1 1 2 3 27 - 27</t>
  </si>
  <si>
    <t xml:space="preserve"> Formulación y ejecución de proyectos para la gestión del riesgo del sector de agua potable y saneamiento básico en el Departamento del Quindio.</t>
  </si>
  <si>
    <t xml:space="preserve">Formular y ejecutar proyectos encaminados  a la gestión del riesgo del sector de agua potable y saneamiento básico en el departamento del Quindío </t>
  </si>
  <si>
    <t xml:space="preserve">Realizar un diagnostico de riesgo del secto de agua potable y saneamiento básico en el departamento del Quindío - Estructurar proyectos con su correspondiente priorización de recursos de la egstión del sector APSB </t>
  </si>
  <si>
    <t xml:space="preserve">Desarrollo de planes de inversión para el fortalecimiento de los procesos de gestión de riesgo en la prestación de sercivicios públicos de APSB </t>
  </si>
  <si>
    <t>ALVARO JOSE JIMENEZ TORRES</t>
  </si>
  <si>
    <t>Secretario de Aguas e Infraestructura</t>
  </si>
  <si>
    <t>INCLUSION SOCIAL</t>
  </si>
  <si>
    <t>3. INCLUSION SOCIAL</t>
  </si>
  <si>
    <t>Cobertura Educativa</t>
  </si>
  <si>
    <t xml:space="preserve"> Acceso y Permanencia</t>
  </si>
  <si>
    <t>Implementar un (1) plan, programa y/o proyecto para el acceso de niños, niñas y jóvenes en las instituciones educativas</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</si>
  <si>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</si>
  <si>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</si>
  <si>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Departamento del Quindío</t>
  </si>
  <si>
    <t xml:space="preserve"> Implementar un programa de alimentacion escolar para las Instituciones educativas del departamento del Quindio, con el fin de  disminuir los indices de deserciòn escolar  durante la vigencia 2016</t>
  </si>
  <si>
    <t>Extracción material de rio minas y otros</t>
  </si>
  <si>
    <t>Transferencia de la Nación por alimentación PAE</t>
  </si>
  <si>
    <t>ALVARO ARIAS VELASQUEZ - SECRETARIO DE EDUCACION DEPARTAMENTAL</t>
  </si>
  <si>
    <t>0314 - 5 - 3 1 3 5 16 1 84 - 20</t>
  </si>
  <si>
    <t>0314 - 5 - 3 1 3 5 16 1 84 - 35</t>
  </si>
  <si>
    <t>Recurso destinado del Monopolio</t>
  </si>
  <si>
    <t>0314 - 5 - 3 1 3 5 16 1 84 - 81</t>
  </si>
  <si>
    <t>Implementar el Programa de Alimentación Escolar (PAE) en el departamento del Quindío</t>
  </si>
  <si>
    <t>1404 - 5 - 3 1 3 5 16 1 84 - 25</t>
  </si>
  <si>
    <t>25-35-20</t>
  </si>
  <si>
    <t>Fondo de Educación SGP-Recurso destinado del Monopolio -FONDO DE EDUCACION,  PAE, CONVENIO MEN RECURSOS DE CAPITAL EDUCACION</t>
  </si>
  <si>
    <t>Implementar el programa de transporte escolar en el departamento del Quindío</t>
  </si>
  <si>
    <t>1404 - 5 - 3 1 3 5 16 1 84 - 81</t>
  </si>
  <si>
    <t>Garantizar el adecuado mantenimiento en las Instituciones  y Sedes Educativas</t>
  </si>
  <si>
    <t>0314 - 5 - 1 1 3 6 5 - 20</t>
  </si>
  <si>
    <t>Fortalecimiento de estrategias de permanencia en el sistema educativo formal mediante el mejoramiento de ambientes educativos escolares en el Departamento del Quindío</t>
  </si>
  <si>
    <t xml:space="preserve"> Bajar  los indices de deserciòn escolar en el Departamento del Quindío</t>
  </si>
  <si>
    <t>Recurso Ornario</t>
  </si>
  <si>
    <t>1404 - 5 - 1 1 3 6 5 - 81</t>
  </si>
  <si>
    <t>Garantizar el transporte escolar a los niños, niñas, jóvenes y adolescentes de la zona rural de los 11 municipios no certificados del Departamento del Quindío para disminuir las distancias de desplazamiento y Garantizar el adecuado mantenimiento en las Instituciones  y Sedes Educativas</t>
  </si>
  <si>
    <t>Educación inclusiva con acceso y permanencia para poblaciones vulnerables - diferenciales</t>
  </si>
  <si>
    <t>Atender cuatro mil quinientos (4.500)  personas de la población adulta del departamento (jóvenes y adultos, madres cabeza de hogar)</t>
  </si>
  <si>
    <t>0314 - 5 - 3 1 3 5 17 1 86 - 20</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</si>
  <si>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</si>
  <si>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</si>
  <si>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población adulta en  el departamento del Quindío</t>
  </si>
  <si>
    <t>ALVARO ARIAS VELASQUEZ  SECRETARIO DE EDUCACION DEPARTAMENTAL</t>
  </si>
  <si>
    <t>Diseñar e implementar una estrategia que permita disminuir la tasa de analfabetismo en los municipios del Departamento del Quindío</t>
  </si>
  <si>
    <t xml:space="preserve">Disminuir el índice de analfabetismo en el departamento del Quindío
</t>
  </si>
  <si>
    <t>Atender cuatrocientos noventa (490) personas de la población étnica (Afro descendientes e indígenas)  en el sistema educativo en los diferentes niveles.</t>
  </si>
  <si>
    <t>1404 - 5 - 3 1 3 5 17 1 86 - 25</t>
  </si>
  <si>
    <t>Aumentar población atendida en el sistema educativo de étnicas, afrodescendiente  e indígenas en el departamento del Quindío</t>
  </si>
  <si>
    <t xml:space="preserve">Atender dos mil quinientos setenta estudiantes (2570) en condición de población  victima del conflicto, residentes en el departamento del Quindío </t>
  </si>
  <si>
    <t>Aumentar atención en el sistema educativo a  la población víctima del conflicto identificada en el departamento del Quindío</t>
  </si>
  <si>
    <t>Atender  cuatrocientos cincuenta y cinco (455)  menores y/o adultos  que se encuentran en riesgo social    en conflicto con la ley penal,  iletrados, habitantes de frontera y/o menores  trabajadores.</t>
  </si>
  <si>
    <t>1404 - 5 - 1 1 3 7 6 - 25</t>
  </si>
  <si>
    <t>Bajar los índice de atención en el sistema educativo de menores y/o adultos con situaciones penales, iletrados, menores trabajadores y habitante de frontera, en el departamento del Quindío</t>
  </si>
  <si>
    <t>Diseñar e implementar un plan para la caracterización y atención de la población en condiciones especiales y excepcionales del departamento</t>
  </si>
  <si>
    <t>Elaborar plan de caracterización para la población con NEE y excepcionales, en el departamento del Quindío</t>
  </si>
  <si>
    <t xml:space="preserve">Fondo de Educación SGP </t>
  </si>
  <si>
    <t xml:space="preserve"> 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</si>
  <si>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</si>
  <si>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1404 - 5 - 3 1 3 5 18 1 87 - 25</t>
  </si>
  <si>
    <t>Aplicación funcionamiento y prestación del servicio educativo de las instituciones educativas</t>
  </si>
  <si>
    <t>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t>
  </si>
  <si>
    <t>Generar estrategias que garantice la sostenibilidad de la planta docente, directivos docentes y administrativos  viabilizados por el ministerio de educación nacional vinculados a la secretaría de educación departamental</t>
  </si>
  <si>
    <t>ALVARO ARIAS VELASQUEZ   SECRETARIO DE EDUCACION DEPARTAMENTAL</t>
  </si>
  <si>
    <t>1404 - 5 - 3 1 3 5 18 1 88 - 25</t>
  </si>
  <si>
    <t>Aplicación de estrategias de acceso al sistema educativo en todos los niveles en el Departamento del Quindío</t>
  </si>
  <si>
    <t>Generar estrategias que garantice la sostenibilidad de la planta docente, directivos docentes y administrativos viabilizados por el ministerio de educación nacional vinculados a la secretaría de educación departamental</t>
  </si>
  <si>
    <t>1400 - 5 - 1 1 3 6 4</t>
  </si>
  <si>
    <t>1401 - 5 - 1 1 3 6 4</t>
  </si>
  <si>
    <t>1402 - 5 - 1 1 3 6 4</t>
  </si>
  <si>
    <t>1403 - 5 - 1 1 3 6 4</t>
  </si>
  <si>
    <t xml:space="preserve"> Calidad Educativa</t>
  </si>
  <si>
    <t xml:space="preserve"> Calidad Educativa para la Paz</t>
  </si>
  <si>
    <t xml:space="preserve">Mejorar el  índice sintético de calidad educativa (ISCE) en el nivel de básica primaria,  por encima del promedio nacional, en treinta  y seis  (36)  Instituciones Educativas oficiales </t>
  </si>
  <si>
    <t xml:space="preserve">
Implementación de  estrategias para el mejoramiento continuo del indice sintetico de calidad educativa en los niveles de básica primaria, básica secundaria y nivel de media en el Departamento del Quindio 
</t>
  </si>
  <si>
    <t xml:space="preserve">   Implementación de  estrategias para el mejoramiento del indice sintetico de calidad educativa en los niveles de básica primaria, básica secundaria y nivel de media en el Departamento del Quindio </t>
  </si>
  <si>
    <t>Capacitar a docentes en estrategias para el mejoramiento del Indice Sintético de Calidad Educativa en el Departamento del Quindío</t>
  </si>
  <si>
    <t>Capacitar a mil doscientos (1.200) docentes en estrategias para el mejoramiento del ISCE en el Departamento del Quindío</t>
  </si>
  <si>
    <t xml:space="preserve">Beneficiar a docentes de instituciones educativas del departamento del Quindío con becas de posgrado
</t>
  </si>
  <si>
    <t>Beneficiar a ochenta (80) docentes  con becas de posgrado</t>
  </si>
  <si>
    <t>0314 - 5 - 3 1 3 6 19 1 89 - 20</t>
  </si>
  <si>
    <r>
      <t xml:space="preserve"> Gestionar con el ministerio de educación nacional para la focalización  de nuevas instituciones educativas del departamento del quindío con </t>
    </r>
    <r>
      <rPr>
        <sz val="11"/>
        <color indexed="8"/>
        <rFont val="Arial"/>
        <family val="2"/>
      </rPr>
      <t>el programa todos a aprender</t>
    </r>
    <r>
      <rPr>
        <sz val="11"/>
        <color indexed="8"/>
        <rFont val="Arial"/>
        <family val="2"/>
      </rPr>
      <t xml:space="preserve">  </t>
    </r>
  </si>
  <si>
    <t xml:space="preserve">Apoyar quince (15) instituciones educativas participando en el programa todo a aprender </t>
  </si>
  <si>
    <t>0314 - 5 - 3 1 3 6 19 1 89 - 35</t>
  </si>
  <si>
    <r>
      <t xml:space="preserve"> Brindar acompañamiento a docentes de </t>
    </r>
    <r>
      <rPr>
        <sz val="11"/>
        <color indexed="8"/>
        <rFont val="Arial"/>
        <family val="2"/>
      </rPr>
      <t xml:space="preserve">instituciones educativas del departamento del quindío con tutores del programa todos a  aprender  </t>
    </r>
    <r>
      <rPr>
        <sz val="11"/>
        <color indexed="8"/>
        <rFont val="Arial"/>
        <family val="2"/>
      </rPr>
      <t xml:space="preserve"> </t>
    </r>
  </si>
  <si>
    <t>Brindar acompañamiento a doscientos treinta (230) docentes con  tutores PTA</t>
  </si>
  <si>
    <t>1404 - 5 - 3 1 3 6 19 1 89 - 80</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</si>
  <si>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</si>
  <si>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</si>
  <si>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</si>
  <si>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</si>
  <si>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</si>
  <si>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0314 - 5 - 3 1 3 6 20 1 90 - 20
0314-5-313620190-35</t>
  </si>
  <si>
    <t>90. 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</si>
  <si>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</si>
  <si>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r>
      <t xml:space="preserve"> Fortalecer los c</t>
    </r>
    <r>
      <rPr>
        <sz val="11"/>
        <color indexed="8"/>
        <rFont val="Arial"/>
        <family val="2"/>
      </rPr>
      <t>omités de convivencia escolar en las 54 IE</t>
    </r>
  </si>
  <si>
    <t>Diseñar y ejecutar treinta (30)  proyectos educativos institucionales resignificados en el contexto de la paz y la jornada única</t>
  </si>
  <si>
    <t xml:space="preserve"> Resignificar los proyectos educativos institucionales en el contexto de la paz y la jornada única</t>
  </si>
  <si>
    <t xml:space="preserve">Diseñar e implementar la estrategia "escuela de padres" en treinta (30) instituciones educativas  </t>
  </si>
  <si>
    <t>Diseñar e implementar la estrategia Escuela de Padres</t>
  </si>
  <si>
    <t>Conformar y dotar   grupos culturales y artísticos en treinta (30)  instituciones educativas con  protagonismo en cada uno de los municipios</t>
  </si>
  <si>
    <t>Conformar y dotar grupos culturales artísticos en instituciones educativas</t>
  </si>
  <si>
    <t>35-20</t>
  </si>
  <si>
    <t>Recurso destinado del Monopolio-Ordinario</t>
  </si>
  <si>
    <t>Implementar el proyecto PRAE en treinta y seis (36)  instituciones educativas del departamento</t>
  </si>
  <si>
    <t>Implementar el proyecto PRAE en instituciones educativas del departamento</t>
  </si>
  <si>
    <t>Realizar eventos académicos, investigativos y culturales, liderados por la Secretaría de Educación Departamental para el fortalecimiento de la calidad educativa, la convivencia, la paz, la formación ciudadana y pensamiento ambiental</t>
  </si>
  <si>
    <t>Implementar el programa de jornada única</t>
  </si>
  <si>
    <t xml:space="preserve">Implementar el  programa de  jornada única con el acceso y permanencia de veinte mil (20.000) estudiantes </t>
  </si>
  <si>
    <t xml:space="preserve">Mantener, adecuar y/o construir la infraestructura ciento treinta (130) sedes de las instituciones educativas  </t>
  </si>
  <si>
    <t>Mantener, adecuar y/o construir sedes de las instituciones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</si>
  <si>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</si>
  <si>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</si>
  <si>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</si>
  <si>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</si>
  <si>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</si>
  <si>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</si>
  <si>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</si>
  <si>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r>
      <t xml:space="preserve">   Implementación de  estrategias para  el </t>
    </r>
    <r>
      <rPr>
        <sz val="11"/>
        <color indexed="8"/>
        <rFont val="Arial"/>
        <family val="2"/>
      </rPr>
      <t>desarrollo de competencias  y habilidades en lectura y escritura</t>
    </r>
    <r>
      <rPr>
        <sz val="11"/>
        <color indexed="8"/>
        <rFont val="Arial"/>
        <family val="2"/>
      </rPr>
      <t xml:space="preserve"> </t>
    </r>
    <r>
      <rPr>
        <sz val="11"/>
        <color indexed="8"/>
        <rFont val="Arial"/>
        <family val="2"/>
      </rPr>
      <t>de los docentes y estudiantes de las insituciones educativas del  Departamento del Quindio</t>
    </r>
  </si>
  <si>
    <r>
      <t xml:space="preserve"> </t>
    </r>
    <r>
      <rPr>
        <sz val="11"/>
        <color indexed="8"/>
        <rFont val="Arial"/>
        <family val="2"/>
      </rPr>
      <t xml:space="preserve">Implementar el programa "pásate a la biblioteca"  en   instituciones educativas del Departamento del Quindío </t>
    </r>
  </si>
  <si>
    <t xml:space="preserve">Dotar ciento cuarenta (140) sedes educativas con la colección semilla </t>
  </si>
  <si>
    <t>0314 - 5 - 3 1 3 6 21 1 91 - 20</t>
  </si>
  <si>
    <t xml:space="preserve"> Dotar sedes educativas del Departamento del Quindío con la colección semilla</t>
  </si>
  <si>
    <t>Apoyar los  procesos de capacitación  de quinientos (500) docentes del departamento</t>
  </si>
  <si>
    <t>1404 - 5 - 3 1 3 6 21 1 91 - 25</t>
  </si>
  <si>
    <t>Apoyar los  procesos de capacitación  de docentes de instituciones educativas del departamento del quindío en estrategias de lectura y escritura</t>
  </si>
  <si>
    <t xml:space="preserve">Realizar seis (6)  festivales o encuentros de literatura y escritura el departamento </t>
  </si>
  <si>
    <t xml:space="preserve"> Realizar festivales o encuentros de literatura y escritura dirigidos a estudiantes y docentes de instituciones educativas del  departamento del Quindío</t>
  </si>
  <si>
    <t>1404 - 5 - 1 1 2 4 2 - 25</t>
  </si>
  <si>
    <t>Desarrollo de estrategias de evaluación de actores educativos e instituciones educativas en el Departamento del Quindío.</t>
  </si>
  <si>
    <t xml:space="preserve"> Funcionamiento de las Instituciones Educativas</t>
  </si>
  <si>
    <t xml:space="preserve">Contar con cincuenta y dos (52) instituciones educativas con  mayor eficiencia en la gestión de sus procesos y proyectos  ante la entidad  territorial y la Secretaria de Educación Departamental.
</t>
  </si>
  <si>
    <t>1404 - 5 - 3 1 3 6 22 1 93 - 25</t>
  </si>
  <si>
    <t>Mejoramiento de estrategias que permitan una mayor eficiencia en la gestion de procesos y proyectos de las instituciones educativas del Departamento del Quindio.</t>
  </si>
  <si>
    <t>Asistir técnicamente a las instituciones educativas del departamento para mejorar los procesos administrativos para el manejo de los fondos educativos</t>
  </si>
  <si>
    <t>Debida ejecución de los recursos de los fondos educativos</t>
  </si>
  <si>
    <t xml:space="preserve"> Pertinencia e Innovación</t>
  </si>
  <si>
    <t>Quindío Bilingüe</t>
  </si>
  <si>
    <t>Apoyar cincuenta y cinco (55) docentes licenciados en lenguas modernas formados en ingles con  dominio B2</t>
  </si>
  <si>
    <t>1404 - 5 - 3 1 3 7 23 1 94 - 25</t>
  </si>
  <si>
    <t>Implementación de estrategias para el mejoramiento de las competencias en lengua extranjera en estudiantes y docentes de las instituciones educativas del Departamento del Quindío</t>
  </si>
  <si>
    <t>Aumentar el nivel de competencia en inglés de docentes y estudiantes del Quindío</t>
  </si>
  <si>
    <r>
      <t xml:space="preserve"> Aumentar la</t>
    </r>
    <r>
      <rPr>
        <sz val="11"/>
        <color indexed="8"/>
        <rFont val="Arial"/>
        <family val="2"/>
      </rPr>
      <t xml:space="preserve"> cualificación de los docentes de inglés en aspectos linguísticos y metodológicos.</t>
    </r>
  </si>
  <si>
    <t>Cualificar la formación de ciento cincuenta (150) docentes de preescolar y básica primaria en inglés con dominio A2 y B1 y metodología para la enseñanza</t>
  </si>
  <si>
    <t xml:space="preserve"> Capacitar docentes de  preescolar y básica primaria con dominio A2 y B1 en inglés.</t>
  </si>
  <si>
    <t>Iniciar el proceso de bilinguismo  en niños  entre pre-escolar - quinto grado de primaria de colegios públicos en seis (6) municipios</t>
  </si>
  <si>
    <t xml:space="preserve">Iniciar proceso de bilinguismo en estudiantes de preescolar a grado 5 </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</si>
  <si>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</si>
  <si>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</si>
  <si>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</si>
  <si>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 xml:space="preserve">Realizar actividades de evaluación de competencias comunicativas en inglés a estudiantes </t>
  </si>
  <si>
    <t>Fortalecimiento de la Media Técnica</t>
  </si>
  <si>
    <t>Desarrollar doce (12) talleres para docentes en el uso de las TICs</t>
  </si>
  <si>
    <t xml:space="preserve"> Fortalecimiento de los niveles de educación  básica y media para la articulación con la educación terciaria en el Departamento del Quindio </t>
  </si>
  <si>
    <t>Mejorar los porcentajes de estudiantes con posibilidad de ingreso a la educación superior y técnica en el departamento del Quindío.</t>
  </si>
  <si>
    <t>Brindar a la población egresada de las instituciones educativas oficiales del departamento, mayores y mejores oportunidades para el ingreso a la educación terciaria</t>
  </si>
  <si>
    <t>Fortalecer cincuenta (50)   instituciones educativas en competencias básicas</t>
  </si>
  <si>
    <t>Fortalecer cuarenta y siete (47) instituciones educativas con el programa de articulación con la educación superior y ETDH</t>
  </si>
  <si>
    <t>0314 - 5 - 3 1 3 7 24 1 95 - 20</t>
  </si>
  <si>
    <t xml:space="preserve">Implementar un Programa de Alimentación Escolar Universitario PAEU para estudiantes universitarios </t>
  </si>
  <si>
    <t>1404 - 5 - 3 1 3 7 24 1 95 - 25</t>
  </si>
  <si>
    <t>Implementar el programa de acceso y permanencia de la educación técnica, tecnologica y superior en el departamento del Quindío</t>
  </si>
  <si>
    <t>Eficiencia educativa</t>
  </si>
  <si>
    <t xml:space="preserve"> 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</si>
  <si>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</si>
  <si>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</si>
  <si>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</si>
  <si>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</si>
  <si>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Implementación de estrategias que garantice la eficiencia administrativa en la secretaría de educación departamental del Quindío</t>
  </si>
  <si>
    <t>Crear e implementar  en cincuenta y dos (52) instituciones educativas procesos presupuestales y financieros integrados</t>
  </si>
  <si>
    <t>Implementar en 52 instituciones educativas oficiales del departamento procesos presupuestales y financieros integrados</t>
  </si>
  <si>
    <t xml:space="preserve"> Otros proyectos de conectividad</t>
  </si>
  <si>
    <t>Implementar y/o mejorar el sistema de conectividad en 200 sedes educativas oficiales en el departamento.</t>
  </si>
  <si>
    <t>0314 - 5 - 3 1 3 8 26 1 97 - 35</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</si>
  <si>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</si>
  <si>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</si>
  <si>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</si>
  <si>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Recurso Destinado del Monopolio</t>
  </si>
  <si>
    <t>1404 - 5 - 3 1 3 8 26 1 97 - 09</t>
  </si>
  <si>
    <t>1404 - 5 - 3 1 3 8 26 1 97 - 25</t>
  </si>
  <si>
    <t>1404-5-5 11 98 - 25</t>
  </si>
  <si>
    <t>Fortalecimiento de la innovación, formación y conectividad en las instituciones educativas en el Departamento del Quindío.</t>
  </si>
  <si>
    <t xml:space="preserve"> Funcionamiento y prestación de servicios del sector educativo del nivel central</t>
  </si>
  <si>
    <t>Realizar el pago oportuno al 100% de los funcionarios de la planta de  administrativos, docentes y directivos docentes del sector central</t>
  </si>
  <si>
    <t>1404 - 5 - 3 1 3 8 27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</si>
  <si>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</si>
  <si>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</si>
  <si>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</si>
  <si>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1404 - 5 - 3 1 3 8 27 1 99 - 25</t>
  </si>
  <si>
    <t>Generar estrategias que garantice la eficiencia en las actividades administrativas que garanticen de manera oportuna el pago de salarios,  prestaciones sociales, seguridad social y transferencias de nómina y gastos generales</t>
  </si>
  <si>
    <t xml:space="preserve"> Eficiencia administrativa y docente en la  gestión del bienestar laboral</t>
  </si>
  <si>
    <t>Realizar el reconocimiento a sesenta (60) docentes, directivos docentes y/o personal administrativo</t>
  </si>
  <si>
    <t>0314 - 5 - 3 1 3 8 28 1 100 - 20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</si>
  <si>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</si>
  <si>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t>
  </si>
  <si>
    <t>Fomentar en los docentes, directivos docentes y administrativos de la secretaría de educación departamental del Quindío sentido de pertenencia, mediante el reconocimiento de sus logros</t>
  </si>
  <si>
    <t>Realizar (ocho) 8 eventos y actividades culturales y recreativas, desarrolladas para los funcionarios del servicio educativo del departamento del Quindío</t>
  </si>
  <si>
    <t>1404 - 5 - 3 1 3 8 28 1 100 - 25</t>
  </si>
  <si>
    <t>Atención Integral a la Primera Infancia</t>
  </si>
  <si>
    <t xml:space="preserve"> Educación Inicial Integral </t>
  </si>
  <si>
    <t>Implementar  un (1)  programa de educación integral  a la primera infancia</t>
  </si>
  <si>
    <t>0314 - 5 - 3 1 3 16 57 1 101 - 20</t>
  </si>
  <si>
    <t xml:space="preserve">101. Implementación del modelo de atención integral de la educación inicial en el Departamento del  Quindio. </t>
  </si>
  <si>
    <t>Aumentar la tasa de cobertura  de  niños y niñas en edad de transición en las instituciones  educativas del  departamento</t>
  </si>
  <si>
    <t>Elaborar un progrma de educación integral a la primera infancia</t>
  </si>
  <si>
    <t>ALVARO ARIAS VELASQUEZ</t>
  </si>
  <si>
    <t>SECRETARIO DE EDUCACION DEPARTAMENTAL</t>
  </si>
  <si>
    <t xml:space="preserve">3. </t>
  </si>
  <si>
    <t xml:space="preserve">INCLUSIÓN SOCIAL </t>
  </si>
  <si>
    <t xml:space="preserve">  </t>
  </si>
  <si>
    <t>9.</t>
  </si>
  <si>
    <t>CULTURA, ARTE Y EDUCACION PARA LA PAZ</t>
  </si>
  <si>
    <t>29.</t>
  </si>
  <si>
    <t xml:space="preserve">ARTE PARA TODOS </t>
  </si>
  <si>
    <t>Apoyar  treinta (30) proyectos y/o actividades de formación, difusión, circulación, creación e investigación, planeación y de espacios para el disfrute de las artes</t>
  </si>
  <si>
    <t>Nro de proyectos aprobados</t>
  </si>
  <si>
    <t>0310 - 5 - 1 3 39 26 12 - 20</t>
  </si>
  <si>
    <t xml:space="preserve">  Fortalecimiento institucional para el sector cultural en todo el Departamento del Quindío.</t>
  </si>
  <si>
    <t xml:space="preserve">Ampliar el acceso a las manifestaciones, bienes y servicios culturales para facilitar el disfrute de la población del departamento especialmente de los niños, niñas y jóvenes más vulnerables 
</t>
  </si>
  <si>
    <t>Capacitar actores culturales</t>
  </si>
  <si>
    <t>Capacitacion de actores culturales ( 20 EVENTOS)</t>
  </si>
  <si>
    <t>RECURSO ORDINARIO (20)</t>
  </si>
  <si>
    <t xml:space="preserve"> JAMES GONZALEZ MATA SECRETARIO DE CULTURA</t>
  </si>
  <si>
    <t>Fortalecer los espacios de participación ciudadana en el sector Cultural</t>
  </si>
  <si>
    <t>Fortalecimiento de los espacios de participacion (1 EVENTO)</t>
  </si>
  <si>
    <t>Incrementar los espacios para el disfrute de las artes</t>
  </si>
  <si>
    <t>Espacios para la promocion, difusion y circulacion artistica (Crear 33 espacios)</t>
  </si>
  <si>
    <t>0310 - 5 - 3 1 3 9 29 5 44 - 135/ 0310-5-13-40-30-16-34/ 0310 - 5 - 1 3 40 30 16 - 20</t>
  </si>
  <si>
    <t xml:space="preserve"> Fortalecimiento del Plan Departamental de Lectura y bibliotecas en todo el Departamento del Quindio</t>
  </si>
  <si>
    <t>Mejorar los niveles de lectura, escritura creativa y conocimiento de la memoria local de la poblacion del departamento del Quindío</t>
  </si>
  <si>
    <t>Formar actores de lectura y escritura en el departamento del Quindio</t>
  </si>
  <si>
    <t>Formacion de promotores de lectura y escritura (30 eventos de formacion)</t>
  </si>
  <si>
    <t>34 -135</t>
  </si>
  <si>
    <t>ESTAMPILLA PROCULTURA</t>
  </si>
  <si>
    <t>0310 - 5 - 3 1 3 9 29 5 45 - 33 / 0310-5-31-3-9-29-5-45-83 / 0310-5-313-9-29-5-45-135</t>
  </si>
  <si>
    <t xml:space="preserve"> Apoyo a seguridad social del creador y gestor cultural del Departamento del Quindio </t>
  </si>
  <si>
    <t>Garantizar la seguridad social integral a gestores culturales y artistas.</t>
  </si>
  <si>
    <t>Garantizar que artistas y gestores culturales de la tercera edad con bajos ingresos reciban atencion adecuada</t>
  </si>
  <si>
    <t>Reconocimiento de la calidad de artista y gestor cultural por el Consejo departamental de Cultura</t>
  </si>
  <si>
    <t>ESTAMPILLA PRO CULTURA 10% SEGURIDAD SOCIAL</t>
  </si>
  <si>
    <t>Aportes para la seguridad social de los artistas reconocidos por el Consejo Departamental de Cultura ( Cantidad poblacion ref)</t>
  </si>
  <si>
    <t>Nro de proyectos aprobados del programa de concertación cultural</t>
  </si>
  <si>
    <t>0310 - 5 - 3 1 3 9 29 5 46 - 20  /0310-5-31-39- 29-5-46-88/ 0310-5-1-3-40-28-20-88</t>
  </si>
  <si>
    <t xml:space="preserve"> Apoyo al arte y la cultura en todo el Departamento del Quindío</t>
  </si>
  <si>
    <t>Fortalecer los procesos de formacion, difusion, circulacion creacion e investigacion, para mejorar la calidad y el acceso a las artes y la cultura de la poblacion mas vulnerable del Quindío</t>
  </si>
  <si>
    <t>Aumentar los procesos de planeación, formación y articulación institucional cultural y artistica</t>
  </si>
  <si>
    <t>Apoyo a eventos y actividades (3)</t>
  </si>
  <si>
    <t>Apoyar  ciento veinte (120) proyectos del programa de concertación cultural del departamento</t>
  </si>
  <si>
    <t xml:space="preserve"> 0310 - 5 - 3 1 3 9 29 5 46 - 39 , 0310 - 5 - 3 1 3 9 29 5 46 - 83/ 0310-5-1-3-40-28-20-39</t>
  </si>
  <si>
    <t>Fortalecer la concertacion de proyectos artisticos y culturales</t>
  </si>
  <si>
    <t>Proyectos de Concertacion (3)</t>
  </si>
  <si>
    <t>ESTAMPILLA PRO CULTURA 50% CONCERTACION</t>
  </si>
  <si>
    <t>Apoyar treinta y seis (36) proyectos mediante estímulos artísticos y culturales</t>
  </si>
  <si>
    <t xml:space="preserve"> 0310 - 5 - 3 1 3 9 29 5 46 - 41 , 0310 - 5 - 3 1 3 9 29 5 46135</t>
  </si>
  <si>
    <t>Incrementar los estimulos para los artistas, investigadores y creadores</t>
  </si>
  <si>
    <t>Estimulos a las artes y la cultura ( 4 )</t>
  </si>
  <si>
    <t>ESTAMPILLA PRO CULTURA 10% ESTIMULOS</t>
  </si>
  <si>
    <t>JAMES GONZALEZ MATA  SECRETARIO DE CULTURA</t>
  </si>
  <si>
    <t>EMPRENDIMIENTO CULTURAL</t>
  </si>
  <si>
    <t>Fortalecer cinco (5) procesos de emprendimiento cultural y de desarrollo de industrias creativas</t>
  </si>
  <si>
    <t>Nro de procesos de emprendimiento cultural fortalecidos</t>
  </si>
  <si>
    <t>0310 - 5 - 3 1 3 9 30 5 47 - 39 /0310-5-31-3-9-30-5-47-40 / 0310 -5-3-1-3-9-30-5-47-135</t>
  </si>
  <si>
    <t xml:space="preserve">47. Fortalecimiento y promoción del  emprendimiento cultural y las industrias creativas en el Departamento </t>
  </si>
  <si>
    <t>Lograr mayor formalización del sector artístico y cultural</t>
  </si>
  <si>
    <t>Formalizacion del sector (2)</t>
  </si>
  <si>
    <t>ESTAMPILLA PRO CULTURA 50%CONCERTACION</t>
  </si>
  <si>
    <t>Formular una politica para el emprendimiento cultural</t>
  </si>
  <si>
    <t>Capacitacion para el emprendimiento cultural (2 )</t>
  </si>
  <si>
    <t>Desarrollar procesos de formacion sobre el emprendimiento cultural</t>
  </si>
  <si>
    <t>Formulacion de la politica para el emprendimiento cultural (4)</t>
  </si>
  <si>
    <t>LECTURA, ESCRITURA Y BIBLIOTECAS</t>
  </si>
  <si>
    <t>Apoyar  veinte (20) proyectos y/o actividades en investigación, capacitación y difusión de la lectura y escritura para fortalecer la Red Departamental de Bibliotecas</t>
  </si>
  <si>
    <t>Nro de proyectos y/o actividades apoyadas</t>
  </si>
  <si>
    <t>0310 - 5 - 3 1 3 9 31 5 48 - 34/ 0310 - 5 - 3 1 3 9 31 5 48-83/ 0310 - 5 - 1 3 40 30 16 - 20/0310 - 5 - 1 3 40 30 16 - 34</t>
  </si>
  <si>
    <t xml:space="preserve"> Fortalecimiento al  Plan Departamental  de lectura, escritura y bibliotecas en el Departamento del Quindio .</t>
  </si>
  <si>
    <t>Ampliar el acceso de la población a la información, el conocimiento y la memoria local a través del fortalecimiento de la Red de Bibliotecas Públicas</t>
  </si>
  <si>
    <t>Fortalecimiento de la red departametal de bibliotecas</t>
  </si>
  <si>
    <t>ESTAMPILLA PRO CULTURA</t>
  </si>
  <si>
    <t xml:space="preserve"> JAMES GONZALEZ MATA SECRETARIO DE CULTUR</t>
  </si>
  <si>
    <t>Incrementar la formacion de promotores de lectura y escritura del departamento</t>
  </si>
  <si>
    <t>Formacion de promotores de lectura y escritura</t>
  </si>
  <si>
    <t>Fortalecer la promocion, difusion y circulacion de la lectura y escritura</t>
  </si>
  <si>
    <t xml:space="preserve">Promocion, difusion y circulacion </t>
  </si>
  <si>
    <t>PATRIMONIO, PAISAJE CULTURAL CAFETERO Y DIVERSIDAD CULTURAL</t>
  </si>
  <si>
    <t>VIVIENDO EL PAISAJE CULTURAL CAFETERO</t>
  </si>
  <si>
    <t xml:space="preserve">Apoyar treinta y dos (32) proyectos y/o actividades en gestión, investigación,  protección, divulgación y salvaguardia del patrimonio y diversidad cultural </t>
  </si>
  <si>
    <t>Nro de proyectos apoyados</t>
  </si>
  <si>
    <t>0310 - 5 - 3 1 3 10 32 5 49 - 109</t>
  </si>
  <si>
    <t xml:space="preserve"> Apoyo al reconocimiento, apropiación, salvaguardia y difusión del patrimonio cultural en todo el Departamento del Quindío.</t>
  </si>
  <si>
    <t>Valorar, apropiar y salvaguardar el Patrimonio cultural de los Quindianos, mediante el estimulo a la transmision de saberes y conocimientos a las nuevas generaciones como factor dinamizador del desarrollo del Quindío</t>
  </si>
  <si>
    <t>Implementar programas y proyectos para conservación, protección, salvaguardia, y difusión del Patrimonio Cultural</t>
  </si>
  <si>
    <t>Apoyo a actividades y proyectos del Patrimonio Cultural</t>
  </si>
  <si>
    <t>REINTEGRO  IVA TELEFONIA MOVIL CULTURA</t>
  </si>
  <si>
    <t>JAMES GONZALEZ MATA SECRETARIO DE CULTURA</t>
  </si>
  <si>
    <t xml:space="preserve"> 0310 - 5 - 1 3 42 35 13 - 20 / 0310-5-31310-32-5-49-20</t>
  </si>
  <si>
    <t xml:space="preserve">  0310 - 5 - 3 1 3 10 32 5 49 - 93 </t>
  </si>
  <si>
    <t>Aumento del número de proyectos  para conservar los atributos excepcionales del PCC y mayor liderazgo del sector cultural</t>
  </si>
  <si>
    <t>Apoyo a proyectos para el PCC</t>
  </si>
  <si>
    <t>SUPERAVIT IVA TELEFONIA MOVIL CULTURA</t>
  </si>
  <si>
    <t xml:space="preserve">  0310 - 5 - 3 1 3 10 32 5 49 - 47  </t>
  </si>
  <si>
    <t>Formación de actores, gestores,  funcionarios y NNJA de instituciones educativas en los temas del patrimonio cultural</t>
  </si>
  <si>
    <t>Formacion en patrimonio cultural</t>
  </si>
  <si>
    <t xml:space="preserve"> IVA TELEFONIA MOVIL CULTURA</t>
  </si>
  <si>
    <t>Generar espacios para el diálogo intercultural</t>
  </si>
  <si>
    <t>Diversidad poblacional y cultural</t>
  </si>
  <si>
    <t>COMUNICACIÓN, CIUDADANIA Y SISTEMA DEPARTAMENTAL DE CULTURA</t>
  </si>
  <si>
    <t xml:space="preserve">Apoyar diez (10) proyectos y/o actividades orientados a fortalecer la articulación comunicación y cultura </t>
  </si>
  <si>
    <t>0310 - 5 - 3 1 3 10 33 5 50 - 20</t>
  </si>
  <si>
    <t xml:space="preserve">  Fortalecimiento de la comunicación, la ciudadanía  y el sistema departamental de cultura  en el Quindio.</t>
  </si>
  <si>
    <t>Incrementar las iniciativas que integren comunicación y cultura, que contribuyan al fortalecimiento del Sistema Departamental de Cultura.</t>
  </si>
  <si>
    <t>Fortalecimiento del Sistema Departamental de Cultura</t>
  </si>
  <si>
    <t>Comunicación y cultura</t>
  </si>
  <si>
    <t>Apoyar  dieciséis (16) actividades y/o proyectos  para el afianzamiento del Sistema Departamental de Cultura</t>
  </si>
  <si>
    <t>Nro. De actividades y/o proyectos de afianzamiento apoyados</t>
  </si>
  <si>
    <t>Fortalecimiento de los  medios ciudadanos, comunitarios y de interés público</t>
  </si>
  <si>
    <t>Sistema departamental de cultura</t>
  </si>
  <si>
    <t>JAMES GONZALEZ MATA</t>
  </si>
  <si>
    <t xml:space="preserve"> SECRETARIO DE CULTURA</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</si>
  <si>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</si>
  <si>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</si>
  <si>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</si>
  <si>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</si>
  <si>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</si>
  <si>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número de lesiones fatales y graves por accidentes de tránsito, en la población, a través de planes y programas institucionales para mejorar las condiciones de vida de la población de los municipios de la jurisdicción del instituto</t>
  </si>
  <si>
    <t>1. Disminuir  los riesgos de accidentes en las vias mediante la formulacion e implementacion de planes y programas de seguridad vial para el mejorameiento de las condiciones de vida de la poblacion en  la jurisdiccion del I.D.T.Q.    2. Generear oportunidadesinstitucionales a través de procesos de gestion orientados a insentivar programas de movilidad sostenible en la jurisdiccion del I.D.T.Q</t>
  </si>
  <si>
    <t>Realizar inventario, diagnostico situacional y diseño del programa de señalización vial</t>
  </si>
  <si>
    <t>13437</t>
  </si>
  <si>
    <t>19816</t>
  </si>
  <si>
    <t>5665</t>
  </si>
  <si>
    <t>17786</t>
  </si>
  <si>
    <t>46467</t>
  </si>
  <si>
    <t>15954</t>
  </si>
  <si>
    <t>FERNANDO BAENA VILLAREAL  - INSTITUTO DEPARTAMENTAL DE TRANSITO DEL QUINDIO</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</si>
  <si>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</si>
  <si>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</si>
  <si>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</si>
  <si>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</si>
  <si>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Campañas de difusión y sensibilización a la población del Programa Nacional de ciclorutas</t>
  </si>
  <si>
    <t>N/A</t>
  </si>
  <si>
    <t xml:space="preserve">Seguridad humana como dinamizador de la vida, la dignidad y libertad Quindío </t>
  </si>
  <si>
    <t>Seguridad ciudadana para prevención y control del delito</t>
  </si>
  <si>
    <t>Apoyar la implementación de seis (6) programas de resocialización  en establecimientos carcelarios  del Departamento (sustento legal 1709 de 2014)</t>
  </si>
  <si>
    <t>Numero</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</si>
  <si>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</si>
  <si>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</si>
  <si>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</si>
  <si>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como fortalecimiento institucional para la resocialización.</t>
  </si>
  <si>
    <t>Fortalecimiento de movilidad para los organismos de seguridad en el departamento</t>
  </si>
  <si>
    <t>Fortalecer 10 programas de prevención y superación del Sistema de responsabilidad penal para adolescentes</t>
  </si>
  <si>
    <t>Apoyo como fortalecimiento institucional para prevención y superación del Sistema de responsabilidad penal para adolescentes</t>
  </si>
  <si>
    <t>Apoyar la construcción, refacción o adecuación de  seis (6) estaciones de policía y/o guarniciones militares y/o instituciones carcelarias</t>
  </si>
  <si>
    <t>Insumos para mantenimientos locativos en establecimientos penitenciarios</t>
  </si>
  <si>
    <t>0309 - 5 - 3 1 4 23 75 18 28 - 20</t>
  </si>
  <si>
    <t>Mejoramiento de respuesta con adecuación y obras para los organismos de seguridad el depto</t>
  </si>
  <si>
    <t>Dotar cinco (5) organismos de seguridad de del departamento con elementos tecnológicos y logísticos que faciliten su operatividad y capacidad de respuesta</t>
  </si>
  <si>
    <t>0309 - 5 - 3 1 4 23 75 18 28 - 42</t>
  </si>
  <si>
    <t xml:space="preserve">Análisis de propuestas, como insusmos para procesos precontractulaes y contractuales, de acuerdo al plan de acción del comité de orden público </t>
  </si>
  <si>
    <t>Fondo de Seguridad 5%</t>
  </si>
  <si>
    <t>0309 - 5 - 3 1 4 23 75 18 28 - 92</t>
  </si>
  <si>
    <t>Análisis de propuestas, como insusmos para procesos precontractulaes y proyección de actos adtivos</t>
  </si>
  <si>
    <t>Superavid Fondo de Seguridad</t>
  </si>
  <si>
    <t>Análisis de propuestas, y estudios de mercado de propuestas, y proyectos presentados  ante el comité de orden público</t>
  </si>
  <si>
    <t xml:space="preserve">Fortalecimeinto institucional para la adecuada prestación del servicio a la comunidad </t>
  </si>
  <si>
    <t xml:space="preserve">Adecuación tecnologica de centros de inteligencia, CCTV en los municipios y plataforma satelital para los  organismos de seguridad del departamento </t>
  </si>
  <si>
    <t>Apoyar 3 observatorios locales del delito</t>
  </si>
  <si>
    <t>Diagnostico y levantamiento de información de los observatorios del departamento.</t>
  </si>
  <si>
    <t>Mejoramiento de respuesta con adecuación y obras para los organismos de seguridad del depto</t>
  </si>
  <si>
    <t>Convivencia,justicia y cultura de paz</t>
  </si>
  <si>
    <t>Apoyar la implementación de treinta y seis (36) programas de prevención del delito y mediación de conflictos en comunidades focalizadas del departamento</t>
  </si>
  <si>
    <t>0309 - 5 - 3 1 4 23 76 18 29 - 20</t>
  </si>
  <si>
    <t>Apoyo a la convivencia, justicia y cultura de paz en el departamento del Quindío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</si>
  <si>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</si>
  <si>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</si>
  <si>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Levantamiento de información de aspectos social focalizado en comunidades vulnerables (diagnóstico)</t>
  </si>
  <si>
    <t>Atencion integral de Barrios con situacion critica de convivencia en los 12 Municipios  del Departamento</t>
  </si>
  <si>
    <t xml:space="preserve">Atención social en localidades con situación critica de convivencia 
</t>
  </si>
  <si>
    <t>Actualizar el código departamental de Policía</t>
  </si>
  <si>
    <t xml:space="preserve">Logística y medios para socialización de programas y normativas en aspectos de seguridad y convivencia
</t>
  </si>
  <si>
    <t>Actualizar e implementar el Plan Integral de Seguridad y Convivencia Ciudadana (PISCC)</t>
  </si>
  <si>
    <t>15/0816</t>
  </si>
  <si>
    <t>Construcción de paz y reconcialización  en el Quindío</t>
  </si>
  <si>
    <t>Plan de Acción Territorial para las Víctimas del Conflicto</t>
  </si>
  <si>
    <t xml:space="preserve">Apoyar la articulación para la atención integral de las víctimas del conflicto por enfoque diferencial en  los 12 municipios del departamento
</t>
  </si>
  <si>
    <t>Implementación del Plan de Acción Territorial para la prevención, protección, asistencia, atención, reparación integral en el Departamento del Quindio.</t>
  </si>
  <si>
    <t xml:space="preserve">Incremento del porcentaje de cumplimiento de ley  1448 de 2011 atención a víctimas, que garntice  el goce efectivo de derchos
</t>
  </si>
  <si>
    <t xml:space="preserve">1.Entidades territoriales con asignación presupuestal por necesidad identificada 
2.Procesos de paz en ejecución  para el fin del conflicto 
3.Articulación institucional.
</t>
  </si>
  <si>
    <t xml:space="preserve">Procesos de articulación asistencia y atención a los municipios y su población víctima
</t>
  </si>
  <si>
    <t xml:space="preserve">Articulación de prevención y protección  dirigida a los municipios y su población víctima
</t>
  </si>
  <si>
    <t xml:space="preserve">Articulación para la  reparación integral dirigida a los municipios y su población víctima
</t>
  </si>
  <si>
    <t xml:space="preserve">Gestión para la participación </t>
  </si>
  <si>
    <t xml:space="preserve">Apoyo en proyectos productivos  para la población víctima ubicada en el departamento. 
</t>
  </si>
  <si>
    <t xml:space="preserve">0309 - 5 - 3 1 4 24 78 14 30 - 20  /  </t>
  </si>
  <si>
    <t xml:space="preserve">Publicidad y promoción foro departamental de interes cultural
</t>
  </si>
  <si>
    <t>0309 - 5 - 3 1 4 24 78 14 30 - 88</t>
  </si>
  <si>
    <t xml:space="preserve">Adecuación predio reubicación definitiva, cumplimiento fallo de tutela
</t>
  </si>
  <si>
    <t>20/19/2016</t>
  </si>
  <si>
    <t>Apoyar  la atención humanitaria inmediata a la población víctima del conflicto en los 12 municipios</t>
  </si>
  <si>
    <t xml:space="preserve">Atención inmediata de emergencia (suministro de ayudas) para la población que declara su hecho victimizante en el depto
</t>
  </si>
  <si>
    <t xml:space="preserve">Fortalecer el Comité departamental de justicia transicional y la mesa de participación efectiva de las víctimas del conflicto </t>
  </si>
  <si>
    <t>Desarrolo institucional a las sesiones de comites y sub-comites población víctima</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</si>
  <si>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</si>
  <si>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t>
  </si>
  <si>
    <t xml:space="preserve">
Diseñar e implementar el sistema de información para la prevención, atención, asistencia y reparación integral a las víctimas del conflicto armado interno </t>
  </si>
  <si>
    <t xml:space="preserve">Adquisición de software y/o tecnología, para la implementación del sistema de información
</t>
  </si>
  <si>
    <t xml:space="preserve">Levantamiento información,organización y articulación de la misma.
</t>
  </si>
  <si>
    <t>Número</t>
  </si>
  <si>
    <t>0309 - 5 - 1 8 63 57 25 - 20</t>
  </si>
  <si>
    <t>Inversiones de desarrollo del PARIV y atención a víctimas del conflicto armado todo el departamento del Quindío</t>
  </si>
  <si>
    <t>Garantizar la cobertura en los municipios del departamento con programas de protección y garantía de derechos a la población víctima del conflicto armado y en condición de desplazamiento. </t>
  </si>
  <si>
    <t>1.Apropiación y gestión de recursos de entidades públicas para ayudas humanitarias destinadas a la población víctima
2. Estrategias de socializaciòn  y organizaciòn  de la poblaciòn victima  de aceurdo a  ley  1548 de 2011</t>
  </si>
  <si>
    <t>Enlace para levantamiento de información para el PAT departamental  (Componente técnico)</t>
  </si>
  <si>
    <t>Transporte víctimas 
(Adquisición de bienes y servicios)</t>
  </si>
  <si>
    <t>Convenio ESAP Asistencia soccial)</t>
  </si>
  <si>
    <t>Hogarde paso  (Adquisición de bienes y servicios)</t>
  </si>
  <si>
    <t xml:space="preserve">Suminsitro ayuda humanitaria (Adquisición de bienes y servicios) </t>
  </si>
  <si>
    <t>El Quindío departamento resiliente</t>
  </si>
  <si>
    <t>Protección  y garantias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</si>
  <si>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</si>
  <si>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</si>
  <si>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DDHH y DIH del departamento del Quindío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</si>
  <si>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</si>
  <si>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</si>
  <si>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Implementación plan integral de prevención de vulneración de DDHH  (un documento)</t>
  </si>
  <si>
    <t xml:space="preserve">Apoyar en los doce (12) municipios la articulación institucional para la prevención a las violaciones DDHH  e infracciones al DIH </t>
  </si>
  <si>
    <t>Diseño e imprenta material para prevención de delitos y vulneración de DDHH y DIH</t>
  </si>
  <si>
    <t>Actualizar e Implementar el plan lucha contra la trata de personas</t>
  </si>
  <si>
    <t>Apoyo en servicios enfocados  a las medidas de reubicación inmediata</t>
  </si>
  <si>
    <t>Actualizacón e implementación del  plan integral de prevención en  lucha contrata la trata de personas  (un documento)</t>
  </si>
  <si>
    <t>0309 - 5 - 1 8 63 56 29 - 20</t>
  </si>
  <si>
    <t>Inversiones prevención y protección a víctimas todo el departamento del Quindío.</t>
  </si>
  <si>
    <t>1. Políticas de atención para personas y familias receptoras en el departamento del Quindío
2.Implementaciòn  de Planes  en  Prevenciòn (No repeticiòn) ,protecciòn , asistencia  y atenciòn  a victtimas  del conflicto</t>
  </si>
  <si>
    <t>Participación comité, y activación de protocolo en caso necesario (componente técnico)</t>
  </si>
  <si>
    <t xml:space="preserve">Transporte reubicación inemdiata </t>
  </si>
  <si>
    <t xml:space="preserve">Socialización y participación en la divulgación de los DDHH y DIH (Desarrollo institucional) </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</si>
  <si>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</si>
  <si>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</si>
  <si>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</si>
  <si>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Quindío</t>
  </si>
  <si>
    <t xml:space="preserve">Promoción de sociedades pacíficas e inclusivas para el desarrollo sostenible,facilitar el acceso a la justicia para todos y crear instituciones eficaces, responsables e inclusivas a toodos los niveles (ODS 16). 
</t>
  </si>
  <si>
    <t xml:space="preserve">1.Factores generadores  de expresión de valores,actidudes,tradiciones y patrones de comporatmiento de respeto a la vida,los DDHH y la libertad de expresón 
2.Creación de una cultura en DDHH e igualdad y no discriminación 
</t>
  </si>
  <si>
    <t>Formulación e implemtación del plan de DDHH (un documento)</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</si>
  <si>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</si>
  <si>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</si>
  <si>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Semana por la paz y el foro de DDHH</t>
  </si>
  <si>
    <t>0309 - 5 - 1 8 63 58 24 - 20</t>
  </si>
  <si>
    <t>Inversiones desarrollo del plan departamental de prevención y protección DDHH y DIH en el departamento del Quindío</t>
  </si>
  <si>
    <t>Apoyar la formulación y actualización de los planes municipales de acción de DDHH y DIH.</t>
  </si>
  <si>
    <t xml:space="preserve">1. Alta cobertura en la difusiòn de la informaciòn
2.Aumento de los medios masivos que se vinculen a estos procesos.
3.  Incremento en el interès de la poblaciòn Y organsimos en el tema de derechos humanos y derecho internacional humanitario 
</t>
  </si>
  <si>
    <t>Participación en el levantamiento de indormación para el plan de acción  de DDHH  (componente técnico )</t>
  </si>
  <si>
    <t>Recursp Ordinario</t>
  </si>
  <si>
    <t>Apoyo en las actuciones institucionales  referentes al post-conflicto</t>
  </si>
  <si>
    <t>Quindío protegiendo el futuro</t>
  </si>
  <si>
    <t xml:space="preserve">Realizar catorce (14) estudios de riesgo y análisis de vulnerabilidad en  los municipios del departamento </t>
  </si>
  <si>
    <t>0309 - 5 - 3 1 4 25 81 12 36 - 20</t>
  </si>
  <si>
    <t>Administración del riesgo mediante el conocimiento, la reducción y el manejo del desastres  en el departamento del Quindío</t>
  </si>
  <si>
    <t xml:space="preserve">Lograr que las ciudadaes y los asentamientos humanos sean inclusivos,resilientes y sostenibles (ODS-objetivo 11)
</t>
  </si>
  <si>
    <t xml:space="preserve">1.Conocimiento de los riesgos en el departamento.
2.Diseñar modelos de reducción del riesgo en el departamento.
3.Fortalecer las instituciones  para el adecuado manejo de los desastres.  
</t>
  </si>
  <si>
    <t xml:space="preserve">Levantamiento de información cartográfica 
</t>
  </si>
  <si>
    <t xml:space="preserve">Suministro logístico y transporte para levenatamiento de información
</t>
  </si>
  <si>
    <t xml:space="preserve">Apoyo institucional para realización de estudis de Vulnerabilidad  
</t>
  </si>
  <si>
    <t xml:space="preserve">Apoyar a ciento cincuenta (150) instituciones educativas del departamento en la formulación de Planes Escolares de Gestión del Riesgo (PGERD) </t>
  </si>
  <si>
    <t xml:space="preserve">Realización de campañas educativas en instituciones.
</t>
  </si>
  <si>
    <t>Capacitación y difusión conocimiento del riesgo</t>
  </si>
  <si>
    <t xml:space="preserve">Suministro logístico para realización de campañas educativas  .
</t>
  </si>
  <si>
    <t xml:space="preserve">Apoyo institucional para realización de campañas educativas.   
</t>
  </si>
  <si>
    <t xml:space="preserve">Adquisición de material didáctico,elemetos de protección y amplificación. 
</t>
  </si>
  <si>
    <t>Apoyar a los doce (12) municipios del departamento en procesos de educación a las comunidades frente a la prevención y preparación para las emergencias por fenómenos de origen natural y/o antrópico no intencional</t>
  </si>
  <si>
    <t xml:space="preserve">Apoyo de recursos humano interdisciplinario para implementación de protocolos de emergencia.
</t>
  </si>
  <si>
    <t>Procesos de manejo de desastres</t>
  </si>
  <si>
    <t xml:space="preserve">Realizar 10 intervenciones en  áreas vulnerables del departamento </t>
  </si>
  <si>
    <t xml:space="preserve">Intervenciones, obras de ingeniería y/o análisis vulnerabilidad.
</t>
  </si>
  <si>
    <t xml:space="preserve">Fortalecer el comité departamental de gestión del riesgo de desastres </t>
  </si>
  <si>
    <t>Comité departamental de gestión del riesgo de desastres fortalecido</t>
  </si>
  <si>
    <t xml:space="preserve">Adquisición de equipos de comunicación y repetidoras.
</t>
  </si>
  <si>
    <t xml:space="preserve">Mantenimiento de las redes de comunicación. 
</t>
  </si>
  <si>
    <t>0309 - 5 - 1 18 97 125 22 - 20</t>
  </si>
  <si>
    <t>Inversiones conocimiento, reducción del riesgo y manejo de desastres en el departamento del Quindío.</t>
  </si>
  <si>
    <t>Aumentar el porcentaje de  cobertura cartográfica y estadística de riesgos del departamento por amenazas naturales; infraestructuras vulnerables y  asentamientos precarios.</t>
  </si>
  <si>
    <t>1. Asistencia en visitas técnicas para el levantamiento de información del asentamiento 
2.Adecuadas prácticas en construcción</t>
  </si>
  <si>
    <t xml:space="preserve">Realización de programas y talleres de prevención (componete técnico) </t>
  </si>
  <si>
    <t xml:space="preserve">Ejecucón de Programas de conocimiento dirigido  ainstituciones (componen técnico) </t>
  </si>
  <si>
    <t>Apoyo profesional  en presentaciones y divulgaciones  de la prevención y el conocimiento del riesgo</t>
  </si>
  <si>
    <t xml:space="preserve">Ralización de Campañas lúdico educativas </t>
  </si>
  <si>
    <t>Suministro ayuda humanitaria alimentos (Adquisición de bienes y servicios )</t>
  </si>
  <si>
    <t>Seguimiento a los comites,levantamiento de actas y proyección de actos administrativos (componente técnico)</t>
  </si>
  <si>
    <t>Arrendamiento cerro azul para las comunicaciones (Campañas,publicidad y promociòn)</t>
  </si>
  <si>
    <t>Suminitro ayuda humanitaria tejas (Adquisición de bienes y servicios )</t>
  </si>
  <si>
    <t>Fortalecimiento institucional para la gestión del riesgo de desastres como una estrategía de desarrollo</t>
  </si>
  <si>
    <t>Poner en funcionamiento operativo la sala de crisis del Departamento</t>
  </si>
  <si>
    <t>0309 - 5 - 3 1 4 25 82 12 38 - 20</t>
  </si>
  <si>
    <t>Apoyo institucional en la gestión del riesgo en el departamento del Quindío</t>
  </si>
  <si>
    <t xml:space="preserve">1.Cumplimiento de los protocolos para la preparación y manejo de la emergencia.
2.Destinación de recursos en el ambito local para la atención de las emergencias.
</t>
  </si>
  <si>
    <t>Manejo de dinformación estadística relacionada con gestión del riesgo</t>
  </si>
  <si>
    <t xml:space="preserve">Adquisición de equipos de comunicación para la gestión del riesgo
</t>
  </si>
  <si>
    <t xml:space="preserve">Mantenimiento de equipos sala de crisis 
</t>
  </si>
  <si>
    <t>Fortalecer  la dotación de la bodega estratégica de la Unidad Departamental de la Gestión del Riesgo de Desastres UDEGER</t>
  </si>
  <si>
    <t>Suministro de ayudas humanitarias a los doce municipios (en los cuales la comunidad se vea afectada por fenómenos naturales y/o antropicos no intencionales)</t>
  </si>
  <si>
    <t>Qundío Transparente y Legal</t>
  </si>
  <si>
    <t>Veedurias  y rendición de cuentas</t>
  </si>
  <si>
    <t>Implementar un (1) programa de fortalecimiento de las veedurías ciudadanas del departamento</t>
  </si>
  <si>
    <t>Programa de fortalecimiento implementado</t>
  </si>
  <si>
    <t>0309 - 5 - 3 1 5 26 84 16 42 - 20</t>
  </si>
  <si>
    <t>Fortalecimiento de las veedurías ciudadanas en el departamento del Quindío</t>
  </si>
  <si>
    <t xml:space="preserve">Consolidar mecanismos  de integración  regional y municipal 
</t>
  </si>
  <si>
    <t xml:space="preserve">1. Conocimiento de la legislación que permite el ejercicio  del control social 
2. Difusión masiva sobre  el ejercicio del control social 
</t>
  </si>
  <si>
    <t xml:space="preserve">Fortalecimiento red institucional  de apoyo a las veedurias.
</t>
  </si>
  <si>
    <t xml:space="preserve">Apoyo a eventos y promoción del control social 
</t>
  </si>
  <si>
    <t xml:space="preserve">Comunicación social pertiente  para la promoción social.
</t>
  </si>
  <si>
    <t>Desarrollar estrategias tendientes a promover la participación ciudadana en el departamento</t>
  </si>
  <si>
    <t>0309 - 5 - 3 1 5 27 85 16 39 - 20</t>
  </si>
  <si>
    <t>Construcción de la participación ciudadana y control social en el departamento del Quindío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</si>
  <si>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</si>
  <si>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2.Convicción de la comunidad  en los programas encaminados a brindar el acercamiento a las instituciones públicas
3. Fortalecimeinto en la estructuración de políticas, programas ,legislación, proyectos sociales y desarrollo comunitario.
</t>
  </si>
  <si>
    <t xml:space="preserve">Servicios profesionales para desarrollar actividades  propias para la creacion y puesta en marcha del Consejo Departamental de Participación de Ciudadana  </t>
  </si>
  <si>
    <t>Recursos Ordinarios</t>
  </si>
  <si>
    <t xml:space="preserve">Funcionamiento y puesta en marcha  plan de acción  del  Consejo departamental de participación Ciudadana.
</t>
  </si>
  <si>
    <t>Actividades de diseño, imprenta, promoción y divulgación</t>
  </si>
  <si>
    <t>Creación y puesta en funcionamiento  del Consejo departamental de participación Ciudadana</t>
  </si>
  <si>
    <t xml:space="preserve">Planificación de estrategías (programas,campañas etc),para la
participación ciudadana. </t>
  </si>
  <si>
    <t xml:space="preserve">Levantamiento de información para estrategías (programas,campañas etc),para la participación ciudadana. </t>
  </si>
  <si>
    <t xml:space="preserve">Fortalecimiento institucional a través de diagnosticos que permitan identificar canales idóneos de participación.
</t>
  </si>
  <si>
    <t xml:space="preserve">Apoyo,promoción y divulgación para la  participación ciudadana  . 
</t>
  </si>
  <si>
    <t>Formular e implementar la política pública departamental de libertad religiosa en desarrollo  del árticulo 244 de la ley  1753 "por medio de la cual  se expide  el Plan Nacional de Desarrollo 2014-2018 TODOS POR UN NUEVO PAÍS"</t>
  </si>
  <si>
    <t xml:space="preserve">Diagnostico primario y levantamiento de información para la politíca pública departamental de libertad religiosa.
</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</si>
  <si>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</si>
  <si>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</si>
  <si>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</si>
  <si>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</si>
  <si>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Desarrollo de  los organismos comunales del departamento del Quindío</t>
  </si>
  <si>
    <t xml:space="preserve">Consolidar mecanismos  de integración  regional y municipal 
</t>
  </si>
  <si>
    <t xml:space="preserve">1. Fortalecer la estructuración deprogramas de capacitación en legislación, proyectos sociales y desarrollo comunitario.
2.Mejoramiento en  los procesos de inspección, vigilancia y control realizados a los organismos comunales.
</t>
  </si>
  <si>
    <t xml:space="preserve">Capacitaciones en legislación comunal dirigida a dignatarios 
</t>
  </si>
  <si>
    <t xml:space="preserve">Desarrollo institucional  dirigido a la federación comunal .
</t>
  </si>
  <si>
    <t xml:space="preserve">Conmemoraciones organismos comunales 
</t>
  </si>
  <si>
    <t>Formación y capacitación cursos básicos para los organismos comunales</t>
  </si>
  <si>
    <t>Asistencia y participación, en congresos,seminarios,diplomados de indole institucional para el fortaleciemiento de partaicipación comunal</t>
  </si>
  <si>
    <t xml:space="preserve">Promoción, divulgación y seguimiento organismos comunales
</t>
  </si>
  <si>
    <t>Organización de eventos,campañas o actividades  propias de las iniciativas comunales</t>
  </si>
  <si>
    <t xml:space="preserve">Desarrollo de actividades del programa de veedurias ciudadanas del departamento.
</t>
  </si>
  <si>
    <t xml:space="preserve">fortalecer  organismos comunales en los  12 municipios del departamento en el mejoramiento organizacional y participativo </t>
  </si>
  <si>
    <t>0309 - 5 - 1 21 103 136 26 - 20</t>
  </si>
  <si>
    <t>Inversiones fortalecimiento de los organismos comunales del departamento del Quindío.</t>
  </si>
  <si>
    <t>Incrementar la cobertura para el fortalecimiento organismos comunales del Departamento.</t>
  </si>
  <si>
    <t>Incremento de programas institucionales en apoyo y motivación  alas comunidades del departamento</t>
  </si>
  <si>
    <t>Compraventa de elementos de apoyo para  la realización de elecciones  de los organismos  comunales para el periodo 2016-2020</t>
  </si>
  <si>
    <t>HECTOR ALBERTO MARIN RIOS</t>
  </si>
  <si>
    <t>Secretario del Interior</t>
  </si>
  <si>
    <t>RECURSOS PROPIOS-SEÑALIZACION Y EDUCACION VIAL</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</si>
  <si>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</si>
  <si>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</si>
  <si>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</si>
  <si>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</si>
  <si>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  /  1803 - 5 - 1 2 9 17 6 - 61</t>
  </si>
  <si>
    <t xml:space="preserve">  Aprovechamiento biológico y consumo de  alimentos idoneos  en el Departamento del Quindio</t>
  </si>
  <si>
    <t xml:space="preserve">Disminución de la desnutrición global y crónica en la primera infancia.
</t>
  </si>
  <si>
    <t xml:space="preserve"> Implementar y aplicar la resolucin 2674/2013
</t>
  </si>
  <si>
    <t>Implementar una estrategia para mejorar las buenas practicas de preparacion de alimentos en hogares, programas institucionales y en la via publica</t>
  </si>
  <si>
    <t>FONDO LOCAL DE SALUD - SGP</t>
  </si>
  <si>
    <t xml:space="preserve"> CESAR AUGUSTO RINCON ZULUAGA SECRETARIA DE SALUD DEPARTAMENTAL</t>
  </si>
  <si>
    <t xml:space="preserve">Ejecutar el plan decenal de lactancia materna </t>
  </si>
  <si>
    <t xml:space="preserve">Adoptar e implementar de manera sistematica el plan decenal de lactancia materna con el fin de aumentar el cumplimiento de la practica de la lactancia materna exclusiva.
</t>
  </si>
  <si>
    <t>Implementacion de la estrategia Instituciones Amigas de la  Mujer y la  Infancia</t>
  </si>
  <si>
    <t>Fortalecer la atención integral  en seis (6) poblaciones vulnerables (etnias)  en menores de cinco años con casos de desnutrición</t>
  </si>
  <si>
    <t xml:space="preserve">Fortalecer la atención integral de la poblacion indigena  en menores de cinco años con el fin de disminnuir la prevalencia de casos de desnutrición.
</t>
  </si>
  <si>
    <t>Fortalecer la atención integral de la poblacion indigena  en menores de cinco años con el fin de disminnuir la prevalencia de casos de desnutrición</t>
  </si>
  <si>
    <t>Salud Pública para un Quindío saludable y posible</t>
  </si>
  <si>
    <t>Salud ambiental</t>
  </si>
  <si>
    <t>Formular, aprobar y divulgar  la Política Integral de Salud Ambiental (PISA)</t>
  </si>
  <si>
    <t xml:space="preserve">1803 - 5 - 3 1 3 12 36 2 133 - 61  /1803 - 5 - 1 2 9 18 134 - 61  </t>
  </si>
  <si>
    <t xml:space="preserve"> Control Salud Ambiental Departamento del Quindío.</t>
  </si>
  <si>
    <t>Disminución  de los factores de riesgo sanitarios y ambientales asociados a eventos de interés en salud pública relacionados con la salud ambiental como el aumento de la carga contaminante del agua, entre otros.</t>
  </si>
  <si>
    <t xml:space="preserve">Implementación y adopción en el departamento de la  Política integral de salud ambiental PISA reglamentada  </t>
  </si>
  <si>
    <t>Politica de atención integral de salud ambiental</t>
  </si>
  <si>
    <t>FONDOLOCAL DE SALUD - SGP</t>
  </si>
  <si>
    <t xml:space="preserve">Generar los mapas de riesgo y vigilancia de la calidad de agua para consumo humano en  los doce (12) municipios del departamento </t>
  </si>
  <si>
    <t>Implementación de los Decreto 1575 de 2007 y resolución  4716 de 2010  de manera articulada por las autoridades ambientales, de salud y los prestadores del servicio de acueducto y alcantarillado.</t>
  </si>
  <si>
    <t>Mapas de Riesgo</t>
  </si>
  <si>
    <t>Sexualidad, derechos sexuales y reproductivos</t>
  </si>
  <si>
    <t>Lograr que ocho (8) municipios del departamento operen el sistema de vigilancia en salud pública de la violencia intrafamiliar.</t>
  </si>
  <si>
    <t>1803 - 5 - 3 1 3 12 37 2 134 - 61</t>
  </si>
  <si>
    <t xml:space="preserve">  Fortalecimiento de acciones de intervención inherentes a los derechos sexuales y reproductivos  en el Departamento del Quindio.</t>
  </si>
  <si>
    <t xml:space="preserve"> Disminución de los eventos de interés en salud pública relacionados con la salud sexual y reproductiva en especial de la mortalidad materna  </t>
  </si>
  <si>
    <t xml:space="preserve">Eficiencia en la garantía en la  atención integral a la población en salud sexual y reproductiva </t>
  </si>
  <si>
    <t>Abordaje integral de las violencias de genero y violencias sexuales</t>
  </si>
  <si>
    <t>Desarrollar acciones articuladas intersectorialmente en los doce (12) municipios del departamento, con enfoque de derechos en colectivos LGTBI, jóvenes, mujeres gestantes adolescentes</t>
  </si>
  <si>
    <t>Prevencion y atención integralen ITS-VIH/SIDA con enfoque de vulnerabilidad</t>
  </si>
  <si>
    <t>Vincular cuatro mil ochocientos (4.800) mujeres gestantes al programa de control prenatal antes de la semana 12 de edad gestacional.</t>
  </si>
  <si>
    <t>Identificar tempranamente de los riesgos que impacten en la Salud del binomio madre e hijo</t>
  </si>
  <si>
    <t xml:space="preserve">Abordaje integral de la mujer antes, durante y despues del evento obstetrico
</t>
  </si>
  <si>
    <t>Canalizar acciones de promoción de la salud en el desarrollo de la política Nacional de sexualidad, derechos sexuales y reproductivos</t>
  </si>
  <si>
    <t xml:space="preserve">Fortalecimiento de la oferta en salud sexual y reproductiva, para adolescentes y jovenes </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</si>
  <si>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</si>
  <si>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</si>
  <si>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  1803 - 5 - 1 2 37 23 139 - 61</t>
  </si>
  <si>
    <t xml:space="preserve"> Fortalecimiento promoción de la salud y prevención primaria en salud mental en el Departamento del Quindío.</t>
  </si>
  <si>
    <t>Disminuir la morbimortalidad asociada a la salud mental principalmente de la violencia intrafamiliar</t>
  </si>
  <si>
    <t>Mejoramiento de la  percepción de riesgo y disminución de la  permisividad social frente al consumo de sustancias licitas e ilícitas</t>
  </si>
  <si>
    <t xml:space="preserve">Ajustar e implementar  la política de salud mental </t>
  </si>
  <si>
    <t>Adoptar e implementar el modelo de Atención primaria en Salud Mental (APS) en todos los municipios Quindiano</t>
  </si>
  <si>
    <t>Generación de capacidad de respuesta frente a la demanda de atención en salud mental</t>
  </si>
  <si>
    <t>Ajuste de Politica de Reducción del Consumo de Sustancias Psicoactivas</t>
  </si>
  <si>
    <t>Adoptar  e implementar en los doce (12) municipios el plan departamental de la reducción del consumo de sustancias psicoactivas SPA conforme a lineamientos y desarrollos técnicos entorno a la demanda</t>
  </si>
  <si>
    <t>Gestion integral del riesgo a la salud desde la Dimensión de convivencia social y salud mental (Violencia, conducta suicida, transtorno mental,  spa)</t>
  </si>
  <si>
    <t>1803 - 5 - 1 2 37 22 138 - 61</t>
  </si>
  <si>
    <t xml:space="preserve">  Fortalecimiento y promoción de la salud una razón más para sonreír en el Departamento del Quindío</t>
  </si>
  <si>
    <t>Estilos de vida saludable y condiciones no-transmisibles</t>
  </si>
  <si>
    <t>Implementar la estrategia  denominada "Cuatro por cuatro" para la promoción de la alimentación saludable</t>
  </si>
  <si>
    <t>1803 - 5 - 1 2 9 17 132 - 61</t>
  </si>
  <si>
    <t xml:space="preserve">  Control y Vigilancia en las acciones de intervención inherentes a la salud pública en el Quindío</t>
  </si>
  <si>
    <t>Disminución de la carga de la enfermedad asociada a las enfermedades crónicas no trasmisibles</t>
  </si>
  <si>
    <t>Implementación de la estrategia 4 x 4 para reducir la mortalidad, la morbilidad y los factores de riesgo prevenibles.</t>
  </si>
  <si>
    <t>Implementacion de normas tecnicas para la atencion del binomio madre e hija</t>
  </si>
  <si>
    <t>1803 - 5 - 3 1 3 12 39 2 138 - 61</t>
  </si>
  <si>
    <t xml:space="preserve"> Control y vigilancia en las acciones de condiciones no transmisibles y promoción de estilos de vida saludable en el Quindio  </t>
  </si>
  <si>
    <t>Estrategia 4 x 4 para promover la estrategia de hábitos y estilos de vida</t>
  </si>
  <si>
    <t>Implementar una estrategia de ambientes libres de humo de tabaco en los  municipios.</t>
  </si>
  <si>
    <t>Articulación interinstitucional que garantice la integralidad en la atención de los usuarios</t>
  </si>
  <si>
    <t>Convenios académicos de investigación</t>
  </si>
  <si>
    <t>Implementar una estrategia para mantener la edad de inicio de consumo de tabaco en los adolescentes escolarizados.</t>
  </si>
  <si>
    <t>Adopción y adherencia de las guías y protocolos de atención de las enfermedades crónicas no transmisibles por parte de las EPS e IPS</t>
  </si>
  <si>
    <t>Adherencia a guías y protocolos, articulación interinstitucional y gestión del riesgo de la salud</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</si>
  <si>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</si>
  <si>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</si>
  <si>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</si>
  <si>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 xml:space="preserve">  Fortalecimiento de las acciones de la prevención y protección en la población infantil en el Departamento del Quindío</t>
  </si>
  <si>
    <t xml:space="preserve">Reducir la exposición a condiciones y factores de riesgo ambientales, sanitarios y biológicos, de las contingencias y daños producidos por las enfermedades transmisibles
</t>
  </si>
  <si>
    <t xml:space="preserve"> implementar la estrategia que garantice el adecuado funcionamiento de la red de frío para el almacenamiento  de los biológicos del Programa Ampliado de Inmunización (PAI), permitiendo  la calidad de las vacunas, del programa ampliado de inmunizaciones para los menores de cinco años.
</t>
  </si>
  <si>
    <t xml:space="preserve">Fortalecimiento de la capacidad técnica, operativa, monitoreo y mantenimiento y municipios </t>
  </si>
  <si>
    <t>Implementar una estrategia que permita garantizar el adecuado funcionamiento de la red de frío para el almacenamiento  de los biológicos del Programa ampliado de inmunización (PAI).</t>
  </si>
  <si>
    <t xml:space="preserve"> Articular  la gestion del programa Ampliado de Inmunizaciones y poceso de conservacion, sistema de indormacion de vacunas</t>
  </si>
  <si>
    <t>Programa ampliado de inmunizaciones</t>
  </si>
  <si>
    <t>Implementar  la estrategia de gestión integral-enfermedades de transmisión vectorial (EGI ETV) en los 5 municipios hiperendémicos para enfermedades de transmisión vectorial</t>
  </si>
  <si>
    <t>1803 - 5 - 1 2 9 17 133 - 61</t>
  </si>
  <si>
    <t xml:space="preserve"> Fortalecimiento de estrategia de gestión integral, vectores y cambio climático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</si>
  <si>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</si>
  <si>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realizar gestion integral frente  los determinantes sociales y ambientales que favorescan la presencia de enfermedades transmitidas por vectores ETV (dengue, malaria, lesmaniasis y enfermedades de chagas) y zoonosis (rabio y lectospirosis)</t>
  </si>
  <si>
    <t>desarrollar acciones en sectores e instituciones involocradas participando activamente en la modificacion de los determinates sociales y ambientales</t>
  </si>
  <si>
    <t>1803 - 5 - 3 1 3 12 40 2 141 - 108  /  1803 - 5 - 3 1 3 12 40 2 141 - 111  /  1803 - 5 - 3 1 3 12 40 2 141 - 112  /  1803 - 5 - 3 1 3 12 40 2 141 - 113  /  1803 - 5 - 3 1 3 12 40 2 141 - 114  /  1803 - 5 - 3 1 3 12 40 2 141 - 118</t>
  </si>
  <si>
    <t xml:space="preserve">  Fortalecimiento de estrategia de gestión integral, vectores, cambio climático y zoonosis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</si>
  <si>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</si>
  <si>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 xml:space="preserve">Reducción de la morbi-mortalidad por ETV en la población colombiana a riesgo 
</t>
  </si>
  <si>
    <t>Información, educación y comunicación</t>
  </si>
  <si>
    <t>Inteligencia epidemiológica y EGI ETV</t>
  </si>
  <si>
    <t xml:space="preserve">Implementar la estrategia  para ampliar coberturas útiles de vacunación antirrábica en animales (perros y gatos). </t>
  </si>
  <si>
    <t xml:space="preserve">Mantener la vigilancia de las agresiones animales provocadas por perros y gatos las cuales son un factor de riesgo para la ocurrencia de casos de rabia humana
</t>
  </si>
  <si>
    <t>Observación sanitaria de animales (caracol africano y leptospirosis)</t>
  </si>
  <si>
    <t>Censo de población canina y felina</t>
  </si>
  <si>
    <t>Implementar el plan estratégico hacia el fin de la tuberculosis</t>
  </si>
  <si>
    <t>1803 - 5 - 3 1 3 12 40 2 142 - 113  /  1803 - 5 - 3 1 3 12 40 2 142 - 114  /  1803 - 5 - 3 1 3 12 40 2 142 - 61</t>
  </si>
  <si>
    <t xml:space="preserve">  Fortalecimiento de la inclusión social para la disminución de riesgos de contraer enfermedades transmisibles  en el Departamento del Quindio </t>
  </si>
  <si>
    <t xml:space="preserve">Reducir la exposición a condiciones y factores de riesgo ambientales, sanitarios y biológicos, de las contingencias y daños producidos por las enfermedades transmisibles y respiratorias.
</t>
  </si>
  <si>
    <t xml:space="preserve">Desarrollar procesos de formación, capacitación e investigación sobre el   manejo integral del paciente, protocolos de atención de tuberculosis y lepra, y planes estratégicos  “Colombia hacia el fin de la tuberculosis” y plan estratégico “para aliviar la carga de la enfermedad y sostener” </t>
  </si>
  <si>
    <t>Gestión integral del riesgo para la vigilancia y la adherencia al tratamiento</t>
  </si>
  <si>
    <t>Insumos y reactivos para programs especiales</t>
  </si>
  <si>
    <t>Salud publica en emergencias y desastres</t>
  </si>
  <si>
    <t>Realizar catorce (14) simulacros de atención a emergencias en la Red Pública Hospitalaria</t>
  </si>
  <si>
    <t>1803 - 5 - 3 1 3 12 41 2 143 - 61</t>
  </si>
  <si>
    <t xml:space="preserve">  Prevención en emergencias y desastres de eventos relacionados con la salud pública en el Departamento del  Quindio</t>
  </si>
  <si>
    <t>Fortalecer  la gestión integral del riesgo en    salud  en  situaciones de emergencias y desastres   en el departamento del Quindío</t>
  </si>
  <si>
    <t xml:space="preserve">realizar  simulacros de atencion a emergencias en la red publica hospitalaria </t>
  </si>
  <si>
    <t>Planeacion  y ejecucion de  estrategias para la getion del riesgo en emergencias y desastres articuladas entre los sectores involucradas</t>
  </si>
  <si>
    <t>Mejorar el índice de seguridad hospitalaria en once (11) empresas sociales del estado (ESE) del departamento del nivel  I y II.</t>
  </si>
  <si>
    <t xml:space="preserve"> mejorar  los indices de seguridad hospitalria en el 100% de los hospitales publicos    </t>
  </si>
  <si>
    <t xml:space="preserve">Fortalecimiento de   la red integrada  para la atencion de emergencias y desastres  a través  del desarrollo tecnologico  para el manejo de software y bases   de datos en el monitoreo de los factores de riesgo </t>
  </si>
  <si>
    <t>Salud en el entorno laboral</t>
  </si>
  <si>
    <t>Fomentar en 8 municipios un programa de cultura preventiva en el trabajo formal e informal y entornos laborales saludables.</t>
  </si>
  <si>
    <t>1803 - 5 - 1 2 9 20 136 - 61</t>
  </si>
  <si>
    <t xml:space="preserve">  Prevención y vigilancia a los riesgos profesionales en el Departamento del Quindío.</t>
  </si>
  <si>
    <t xml:space="preserve">Disminucion de Eventos de Origen Laboral en los trabajadores del sector Formal del Departamentodel Quindio </t>
  </si>
  <si>
    <t>fortalecer las acciones de intervencion de los factores de riesgo en la poblacion mediante acciones de asesoria tecnica, inspeccion, vigilancia y control para disminuir la morbimortalidad de los eventos de interes en salud publica</t>
  </si>
  <si>
    <t>fortalecer las acciones de inspeccion vigilancia y control frente al cumplimiento de la normatividad en salud ocupacional</t>
  </si>
  <si>
    <t>1803 - 5 - 3 1 3 12 42 2 145 - 61  /  1803 - 5 - 1 2 9 19 135 - 61</t>
  </si>
  <si>
    <t xml:space="preserve">  Prevención vigilancia y control de eventos de origen laboral en el Departamento del Quindío.</t>
  </si>
  <si>
    <t xml:space="preserve">Disminucion de Eventos de Origen Laboral en los trabajadores del sector Formal del Departamentodel Quindio 
</t>
  </si>
  <si>
    <t xml:space="preserve">Dar cumplimiento a las normas y Decretos del Sistema General de Riesgos laborales con el fin de proteger la poblacion laboral de las 14 ESES del Departamento del Quindio
</t>
  </si>
  <si>
    <t xml:space="preserve">Seguimiento a las actividades de Promocion a la Salud y Prevencion de Riesgos  implementadas en el Sistema de  Gestion de la Seguridad y Salud en el Trabajo. 
</t>
  </si>
  <si>
    <t>Implementación en las 14 empresas sociales del estado (ESE) departamentales y de primer nivel, el Sistema de Gestión de la Seguridad y Salud en el Trabajo</t>
  </si>
  <si>
    <t xml:space="preserve">Acompañamiento en la implementación del  Sistema de Gestión de la Seguridad y Salud en el Trabajo en las 14 empresas sociales del estado (ESE) departamentales y de primer nivel. 
</t>
  </si>
  <si>
    <t>Levantamiento de linea base sobre las ESES del Depàrtamento con el Sistema de Seguridadad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</si>
  <si>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</si>
  <si>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</si>
  <si>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0318 - 5 - 3 1 3 12 43 2 146 - 20  /  1803 - 5 - 3 1 3 12 43 2 146 - 61</t>
  </si>
  <si>
    <t xml:space="preserve">  Fortalecimiento de la autoridad sanitaria en el Departamento del Quindio </t>
  </si>
  <si>
    <t xml:space="preserve">Fortalecer la operación del sistema de  inspeccion , vigilancia  y  control sanitario  del sistema de de salud </t>
  </si>
  <si>
    <t xml:space="preserve"> Fortalecimiento de la capacidad tecnica en las acciones  de Inspeccion, Vigilancia y Control Sanitario, en el analisis y  la gestion de los  riesgos asociados a al uso y consumo de bienes y servicios, que garanticen recurso humano idoneo,   con conocimientos en la aplicabilidad de la normatividad.</t>
  </si>
  <si>
    <t>Adquisición de bienes y servicios</t>
  </si>
  <si>
    <t>61 - 20</t>
  </si>
  <si>
    <t>Implementar  una estrategia oportuna de atención a sujetos de atención,  objetos de procesos de  inspección, vigilancia y control sanitario</t>
  </si>
  <si>
    <t xml:space="preserve"> Fortalecer las mesas de coordinacion intersectorial de seguridad quimica, aire  y entornos saludables   desde el   Consejo Territorial de Salud Ambiental </t>
  </si>
  <si>
    <t>Fortalecimiento de la capacidad tecnica en las acciones de IVC</t>
  </si>
  <si>
    <t xml:space="preserve">Implementar el   Plan territorial  de Adaptacion al  Cambio Climatico desde el componente de Salud Ambiental  en los municipios de competencia </t>
  </si>
  <si>
    <t>Plan territorial de adaptación al cambio climatico</t>
  </si>
  <si>
    <t xml:space="preserve">Consolidar y desarrollar  el sistema de inspección vigilancia y control (SIVC)  en 150 establecimientos farmacéuticos del departamento. </t>
  </si>
  <si>
    <t>1803 - 5 - 1 2 9 18 5 - 63  / 1803 - 5 - 3 1 3 12 43 2 147 - 63  /  1803 - 5 - 3 1 3 12 43 2 147 - 99</t>
  </si>
  <si>
    <t xml:space="preserve">  Fortalecimiento de las acciones del Fondo Rotatorio de Estupefacientes  en el Departamento del Quindio </t>
  </si>
  <si>
    <t>Aumentar las acciones de Inspección, Vigilancia y Control en cuanto al manejo o uso de productos Farmacéuticos y Medicamentos de Control Especial.</t>
  </si>
  <si>
    <t>Realizar visitas de Inspección, Vigilancia y Control a Establecimientos Farmacéuticos donde se verificara el cumplimiento de la normatividad vigente frente al manejo y uso adecuado de los productos farmacéuticos ocasionando una cultura y conciencia adecuada en  la prevención del riesgo asociado con la comercialización inadecuada de estos.</t>
  </si>
  <si>
    <t>Suministro de medicamentos de control especial monopolio del estado</t>
  </si>
  <si>
    <t>63 - 99</t>
  </si>
  <si>
    <t>AYLIN YOMARA SOLIS BOLIVAR</t>
  </si>
  <si>
    <t>Adquision de recetarios oficiales para la prescipción de medicamentos de control especial</t>
  </si>
  <si>
    <t>Fortalecimiento del sistema de información FRE</t>
  </si>
  <si>
    <t>Realizar visitas de Inspección, Vigilancia y Control a los Establecimientos Farmacéuticos de competencia Departamental. TRF</t>
  </si>
  <si>
    <t>Realizar actividades de promocion, prevención, asesoría y asistencia técnica a la población con el fin de disminuir los factores de riesgo del ambiente asociados al manejo o uso de productos farmacéuticos y medicamentos de control especial.</t>
  </si>
  <si>
    <t>Acciones de Inspección, vigilancia, seguimiento y/o control sobre la implementación del programa de farmacodependencia dentro de las Instituciones Prestadoras en Servicios de Salud (I.P.S).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</si>
  <si>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</si>
  <si>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</si>
  <si>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0318 - 5 - 3 1 3 12 44 2 148 - 20  /  1803 - 5 - 3 1 3 12 44 2 148 - 61</t>
  </si>
  <si>
    <t xml:space="preserve">  Implementación de programas de promoción social en poblaciones  especiales en el Departamento del Quindío.</t>
  </si>
  <si>
    <t>Integralidad de la  gestión de los riesgos de la salud de los grupos con alta vulnerabilidad (grupos étnicos, nnaj, victimas y población con discapacidad, adulto mayor)</t>
  </si>
  <si>
    <t>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t>
  </si>
  <si>
    <t>Desarrollo de programas especiales orientados a poblaciones  vulnerables (étnicos, adulto mayor, genero, entre otros)</t>
  </si>
  <si>
    <t xml:space="preserve">                                     RECURSOS ORDINARIOS - FONDO LOCAL DE SALUD  - SGP</t>
  </si>
  <si>
    <t>Implementar el  Programa de atención psicosocial y salud integral a víctimas del conflicto armado.</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</si>
  <si>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</si>
  <si>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Programa de atención psicosocial y salud integral a víctimas del conflicto armado</t>
  </si>
  <si>
    <t>Fortalecimiento de  la estrategia AIEPI en los 12 municipios del Departamento</t>
  </si>
  <si>
    <t>Fortalecer la estrategia de atención integral a las enfermedades prevalentes de la infancia (AIEPI) con la aplicación de prácticas clave</t>
  </si>
  <si>
    <t xml:space="preserve">Fortaleciemiento de la implementacion de la estrategia atención atencion integrada a las enfermadades prevalentes a la primera infancia </t>
  </si>
  <si>
    <t>Fortalecer en los doce (12) municipios del departamento los  comités municipales de discapacidad</t>
  </si>
  <si>
    <t>Fortalecer los deberes y derechos a las poblaciones en condición de discapacidad a través de los comités municipales.</t>
  </si>
  <si>
    <t>Fortalecimiento de la capacidad técnica municipal</t>
  </si>
  <si>
    <t>1803 - 5 - 1 2 9 17 2 - 61</t>
  </si>
  <si>
    <t xml:space="preserve">  Fortalecimiento de las acciones de la prevención y protección en la población infantil CRECIENDO SALUDABLES en el Departamento del Quindío</t>
  </si>
  <si>
    <t xml:space="preserve">disminuir la morbimortalidad de as enfermedades prevalientes en la primera infacia </t>
  </si>
  <si>
    <t xml:space="preserve">fortaleciemiento de las acciones de seguimiento a la aplicabilidad de las guias y protocolos en la prestacion de los servicos </t>
  </si>
  <si>
    <t>desarrollar la estrategia  AIEPI  en todos los municipios del deparatento del quindio</t>
  </si>
  <si>
    <t xml:space="preserve">FONDO LOCAL DE SALUD  - SGP </t>
  </si>
  <si>
    <t>Plan de intervenciones colectivas en el modelo de APS</t>
  </si>
  <si>
    <t>Evaluar en  once (11)   empresas sociales del estado (ESE)  Municipales la implementación del Plan de intervenciones colectivas (PIC).</t>
  </si>
  <si>
    <t>1803 - 5 - 3 1 3 12 45 2 150 - 61  /  1803 - 5 - 1 2 9 21 137 - 61</t>
  </si>
  <si>
    <t xml:space="preserve"> Asistencia atención a las personas y prioridades en salud pública en el  Departamento del Quindío.</t>
  </si>
  <si>
    <t>Disminución de la morbimortalidad asociada  a la carga de la enfermedad por los determinantes sociales fortaleciendo  las acciones de complementariedad  a los municipios</t>
  </si>
  <si>
    <t>Fortalecimiento  de monitoreo y evaluación de los planes, programas y estrategias orientadas a las actividades de promoción y prevención colectivas</t>
  </si>
  <si>
    <t>Fortalecimiento de la estrategia comunicación para influenciar comportamientos (combi)</t>
  </si>
  <si>
    <t>Auditoria a 8  planes de mejoramiento instaurados con la red pública ejecutora del Plan de Intervenciones Colectivas.</t>
  </si>
  <si>
    <t>Baja concurrencia de recursos económicos a los municipios</t>
  </si>
  <si>
    <t xml:space="preserve">
Convenios interadministrativos para la complementariedad con los municipios
</t>
  </si>
  <si>
    <t>Vigilancia en salud publica y del laboratorio departamental.</t>
  </si>
  <si>
    <t xml:space="preserve">Realizar  la vigilancia sanitaria a 300 establecimientos de consumo (Aguas, Alimentos y Bebidas Alcohólicas) </t>
  </si>
  <si>
    <t>1803 - 5 - 3 1 3 12 46 2 151 - 61  /  1803 - 5 - 1 2 9 21 126 - 61</t>
  </si>
  <si>
    <t xml:space="preserve">  Fortalecimiento de las actividades de vigilancia y control del laboratorio de salud pública en el Departamento del Quindio </t>
  </si>
  <si>
    <t xml:space="preserve">Fortalecimiento de la capacidad analítica del Laboratorio de Salud Pública Departamental  para dar respuesta  a las necesidades del Sistema de Vigilancia en Salud Pública (VSP) en el marco de la Seguridad Sanitaria (SS) en especial por la alta Incidencia de  afectados  por Enfermedad Diarreica Aguda –EDA-  y otros eventos          </t>
  </si>
  <si>
    <t xml:space="preserve"> Realizar a traves del Laboratorio de Salud Pública  las pruebas con enfoque de riesgo </t>
  </si>
  <si>
    <t>Fortalecimiento en la realización de pruebas y técnicos de laboratorio en E.N.O</t>
  </si>
  <si>
    <t>Mejoramiento de la infraestructura fisica del laboratorio de salud publica para dar respuesta a as necesidades del departamento..</t>
  </si>
  <si>
    <t>Ampliar la cobertura al 100% de la capacidda instlada y locativa del laboratorio departamental</t>
  </si>
  <si>
    <t>Clasificación entomológica de muestras de vectores</t>
  </si>
  <si>
    <t xml:space="preserve"> Adecuaciones técnicas en el laboratorio departamental  que minimicen los riesgos por derrames, contaminación o accidentes.</t>
  </si>
  <si>
    <t>crear diez (10) y fortalecer noventa (90) Comités de Vigilancia 
Epidemiológica  Comunitaria 
(COVECOM) municipales.</t>
  </si>
  <si>
    <t>1803 - 5 - 3 1 3 12 46 2 152 - 61  /  1803 - 5 - 1 2 9 21 127 - 61</t>
  </si>
  <si>
    <t xml:space="preserve"> Fortalecimiento del sistema de vigilancia en salud pública en el Departamento del Quindío.</t>
  </si>
  <si>
    <t>Altos índices de cumplimiento en los indicadores de calidad, cobertura y  oportunidad del sistema de vigilancia en salud publica departamental con  énfasis en la mortalidad por era en menores de 5 años</t>
  </si>
  <si>
    <t xml:space="preserve">Fortalecer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t>
  </si>
  <si>
    <t xml:space="preserve">Implementación del Sistema de Vigilancia Epidemiológica comunitaria en el contexto de los COVECOM en el nivel Departamental </t>
  </si>
  <si>
    <t>Apoyo en la activación y Mantenimiento de 90 COVECOM en los municipios del Departamento</t>
  </si>
  <si>
    <t>Gestionar y consolidar la notificación comunitaria de 11 municipios del Departamento del Quindío</t>
  </si>
  <si>
    <t>Sostener 83 Unidades Primarias Generadoras de Datos (UPGD) que integran el sistema de Vigilancia en Salud Publica</t>
  </si>
  <si>
    <t xml:space="preserve">Implementar el sistema de vigilancia epidemiológica comunitaria en los 12 Municvipios del Departamento, dando cumplimiento al proceso de notificación periódica según reglamentación Departamental
</t>
  </si>
  <si>
    <t>fortalecimiento  de los procesos de vigilancia epidemiológica institucional y municipal, por medio de la implementación y desarrollo del  plan de Asesoria y Asistencia técnica para la adherencia a protocolos de Vigilancia en Salud Pública de las enfermedades transmitidas por vectores y las zoonosis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</si>
  <si>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Infecciones de transmisión sexual, Maternidad Segura y vigilancia nutricional,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</si>
  <si>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Micobacterias,Infecciones asociadas a la atención en salud, resistencia a los antimicrobianos, consumo de antibióticos y las Infecciones Respiratorias Agudas,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</si>
  <si>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Enfermedades Crónicas no transmisibles, las intoxicaciones agudas por sustancias químicas y enfermedades huérfanas, en los 12 municipios del Departamento</t>
  </si>
  <si>
    <t>fortalecimiento de los procesos de vigilancia epidemiológica institucional y municipal, por medio de la implementación y desarrollo del  plan de Asesoria y Asistencia técnica para la realización de la Busqueda Activa Institucional  por medio de la herramienta SIANIESP y el apoyo estadístico para el manejo de las plataformas Nacionales.</t>
  </si>
  <si>
    <t xml:space="preserve">fortalecimiento de los procesos de vigilancia epidemiológica institucional y municipal, por medio de la implementación y desarrollo del  plan de Asesoria y Asistencia técnica para la operación del SIVIGILA y las acciones de campo en 5 municipios del Departamento </t>
  </si>
  <si>
    <t>Seguimiento en el proceso de gestión del riesgo individual, frente a las acciones de protección específica y deteccion temptrana desde el reporte del anexo tecnico de la resolucion 4505 de 2012 y el cumplimiento de la resolución 412 del 2000</t>
  </si>
  <si>
    <t>fortalecimiento de  los procesos de vigilancia epidemiológica institucional y municipal, por medio de la implementación y desarrollo del  plan de Asesoria y Asistencia técnica para la adherencia a protocolos de Vigilancia en Salud Pública de las enfermedades tranmitidas por alimentos, enfermedad diarreica aguda, hepatitis A y factores relcionados con riesgos sanitarios.</t>
  </si>
  <si>
    <t>convenio interadministrativo para el fortalecimiento de los procesos de confirmacion y analisis de informacion de los eventos de interes en salud publica de mayor impacto en el departamento del quindio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</si>
  <si>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</si>
  <si>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</si>
  <si>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</si>
  <si>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1801 - 5 - 3 1 3 13 47 2 153 - 96  /  1801 - 5 - 3 1 3 13 48 2 153 - 100  /  1801 - 5 - 3 1 3 13 48 2 153 - 106  /  1801 - 5 - 3 1 3 13 48 2 153 - 64  /  1801 - 5 - 1 2 6 11 124 - 64  /  1801 - 5 - 1 2 6 11 124 - 71  /  </t>
  </si>
  <si>
    <t xml:space="preserve"> Subsidio afiliación al régimen subsidiado del Sistema General de Seguridad Social en Salud en el Departamento del Quindío.</t>
  </si>
  <si>
    <t xml:space="preserve">Mejoramiento en la  cobertura  universal  en  el aseguramiento  al sistema de atencion integral  para  la prestación de un mejor servicio de atencion a la poblacion del Departamento del Quindio
</t>
  </si>
  <si>
    <t xml:space="preserve">Mejorar los procesos de identificación de la población no sisbenizada y no afiliada.
</t>
  </si>
  <si>
    <t>Mejorar los procesos de identificación de la población no sisbenizada y no afiliada</t>
  </si>
  <si>
    <t xml:space="preserve">FONDO LOCAL DE SALUD  - RENTAS CEDIDAS  </t>
  </si>
  <si>
    <t xml:space="preserve"> 106 - 71 - 96 - 100 - 106 - 64 - 65 - 71 - 72</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</si>
  <si>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</si>
  <si>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</si>
  <si>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r>
      <t xml:space="preserve"> Gestion de recursos para cofinanciación de la afialicon  MPO</t>
    </r>
    <r>
      <rPr>
        <sz val="11"/>
        <color indexed="10"/>
        <rFont val="Arial"/>
        <family val="2"/>
      </rPr>
      <t xml:space="preserve"> </t>
    </r>
    <r>
      <rPr>
        <sz val="11"/>
        <color indexed="8"/>
        <rFont val="Arial"/>
        <family val="2"/>
      </rPr>
      <t xml:space="preserve">y lugares de afiliación
</t>
    </r>
  </si>
  <si>
    <r>
      <t xml:space="preserve"> Gestion de recursos para cofinanciación de la afialico</t>
    </r>
    <r>
      <rPr>
        <sz val="11"/>
        <rFont val="Arial"/>
        <family val="2"/>
      </rPr>
      <t>n  MPO</t>
    </r>
    <r>
      <rPr>
        <sz val="11"/>
        <color indexed="8"/>
        <rFont val="Arial"/>
        <family val="2"/>
      </rPr>
      <t xml:space="preserve"> y lugares de afiliación
</t>
    </r>
  </si>
  <si>
    <t xml:space="preserve">FONDO LOCAL DE SALUD  - RENTAS CEDIDAS  - FONDO LOCAL DE SALUD  - LEY 1393 - FONDO LOCAL DE SALUD  - RECURSOS DE CAPITAL - NACION  </t>
  </si>
  <si>
    <t>Asistencia técnica  a los actores del sistema en el proceso de aseguramiento de la población</t>
  </si>
  <si>
    <t>Brindar asistencia técnica a 12 Municipios del departamento,  en los procesos del régimen subsidiado</t>
  </si>
  <si>
    <t xml:space="preserve"> Aumento en la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</si>
  <si>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</si>
  <si>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</si>
  <si>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</si>
  <si>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2 154 - 102  /  0318 - 5 - 3 1 3 14 50 2 154 - 35  / 1802 - 5 - 1 2 6 12 125 - 103  /  1802 - 5 - 1 2 6 12 125 - 104  /  1802 - 5 - 1 2 6 12 125 - 105  /  1802 - 5 - 1 2 6 12 125 - 58  /  1802 - 5 - 1 2 6 12 125 - 59  /  1802 - 5 - 1 2 6 12 125 - 60  /  1802 - 5 - 1 2 6 12 125 - 96  /  1802 - 5 - 3 1 3 14 50 2 154 - 105  /  1802 - 5 - 3 1 3 14 50 2 154 - 110  /  1802 - 5 - 3 1 3 14 50 2 154 - 121  /  1802 - 5 - 3 1 3 14 50 2 154 - 35  /  1802 - 5 - 3 1 3 14 50 2 154 - 58  /1802 - 5 - 3 1 3 14 50 2 154 - 59  /    1802 - 5 - 3 1 3 14 50 2 154 - 60  /  1802 - 5 - 3 1 3 14 50 2 154 - 72  /  1802 - 5 - 3 1 3 14 50 2 154 - 96  /  1802 - 5 - 3 1 3 14 50 2 154 - 97</t>
  </si>
  <si>
    <t xml:space="preserve"> 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</si>
  <si>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</si>
  <si>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 xml:space="preserve">Bajar los  indices de morbimortalidad en el Departamento.
</t>
  </si>
  <si>
    <t>realizar seguimiento vigilancia y control a los actores del sistema en lo referente al cumplimiento de la normatividad del sistema de seguridad social en salud</t>
  </si>
  <si>
    <t>102, 105, 110, 121, 35, 58, 59, 60, 72, 96, 92</t>
  </si>
  <si>
    <t>Mantener la contratación con la red pública y privada (15)  para la atención de la población no afiliada.</t>
  </si>
  <si>
    <t>Seguimiento, control e implementacion de las estrategias de atencion primaria en participacion con los actores del sistema en Salud del departamento del Quindio.</t>
  </si>
  <si>
    <t xml:space="preserve">Garantizar la gestion de Recursos por parte de los Entes territoriales.
</t>
  </si>
  <si>
    <t>Implementacion de Procesos referentes al manejo y auditoria de cuentas medicas-urgencias y recobros en el Departamento del Quindio</t>
  </si>
  <si>
    <t>FONDOLOCAL DE SALUD - RENTAS CEDIDAS</t>
  </si>
  <si>
    <t>Realizar asistencia técnica en la construcción y ejecución del plan bienal de inversiones, a catorce (14) Empresas sociales del estado (ESE) del departamento.</t>
  </si>
  <si>
    <t>establecer los procedimientos para la formulacion, presentacion, aprobacion, ajuste seguimiento ejecucion y control de los planes bienales de inversion publica en salud</t>
  </si>
  <si>
    <t>Prestacion de servicios en los NO POS, de la población afiliada al Régimen Subsidiado en el Departamento del Quindío</t>
  </si>
  <si>
    <t>Bajar los  indices de morbimortalidad en el Departamento.
Garantizar la gestion de Recursos por parte de los Entes territoriales</t>
  </si>
  <si>
    <t>SUPERAVIT LEY 1391</t>
  </si>
  <si>
    <t>58 - 71 - 72</t>
  </si>
  <si>
    <t>Fortalecimiento de la  gestión de la entidad territorial municipal</t>
  </si>
  <si>
    <t>Realizar asistencia Técnica  en los 12 municipios, en la capacidad de gestión en salud</t>
  </si>
  <si>
    <t>1802 - 5 - 3 1 3 14 51 2 155 - 72</t>
  </si>
  <si>
    <t xml:space="preserve"> Asistencia técnica para el fortalecimiento de la gestión de las entidades territoriales del Departamento del Quindio </t>
  </si>
  <si>
    <t xml:space="preserve">Apoyo en el proceso de articulacion y competencias territoriarles en el SGSS
</t>
  </si>
  <si>
    <t xml:space="preserve">Fortalecimiento en los procesos de financiacion a los municpios para ejercer procesos de afiliacion y atencion al SGSS
</t>
  </si>
  <si>
    <t>Fortalecimiento en los procesos de financiacion a los municpios para ejercer procesos de afiliacion y atencion al SGSS</t>
  </si>
  <si>
    <t>Conocimiento en los procesos de gestion tecnica en salud</t>
  </si>
  <si>
    <t>Garantizar red de servicios en eventos de emergencias</t>
  </si>
  <si>
    <t xml:space="preserve">Ajustar los 14 planes de emergencia de las instituciones prestadoras de salud de todo el Departamento.  </t>
  </si>
  <si>
    <t>1802 - 5 - 3 1 3 14 52 2 156 - 72</t>
  </si>
  <si>
    <t xml:space="preserve">  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</si>
  <si>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</si>
  <si>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Fortalecer el compromiso y conocimiento de la norma  para la preparacion en casos de emergencias parte de las ESES del Departametno y los entes desentralizados
</t>
  </si>
  <si>
    <t>Apoyo en el proceso de implementacion del desarrollo en simulacros de atencion a emercias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</si>
  <si>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</si>
  <si>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</si>
  <si>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</si>
  <si>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</si>
  <si>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</si>
  <si>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0318 - 5 - 3 1 3 14 52 2 157 - 20</t>
  </si>
  <si>
    <t xml:space="preserve">  Fortalecimiento de la red de urgencias y emergencias en el Departamento del Quindio </t>
  </si>
  <si>
    <t>Fortalecimiento  en la integración de  la red hospitalaria  del departamento del  Quindío. Mediante la modernización del CRUE en el departamento del Quindío</t>
  </si>
  <si>
    <t>Mejorar la  oportunidad en la  respuesta ante una emergencia en   salud  del departamento del Quindío</t>
  </si>
  <si>
    <t>Mejorar la  oportunidad en la  respuesta ante una emergencia en   salud  del departamento del Quindío Y articular el proceso de  planeación de los actores involucrados</t>
  </si>
  <si>
    <t>20 - 50</t>
  </si>
  <si>
    <t>FONDOLOCAL DE SALUD - RENTAS CEDIDAS - RECURSO ORDINARIO</t>
  </si>
  <si>
    <t>Articular el proceso de  planeación de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</si>
  <si>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</si>
  <si>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</si>
  <si>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</si>
  <si>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 xml:space="preserve"> Apoyo al proceso del sistema obligatorio de garantía de calidad a los prestadores de salud en el Departamento del Quindio.</t>
  </si>
  <si>
    <t xml:space="preserve">Adecuada Implementacion del plan de Auditoria para el mejoramiento de la Calidad y cumplimiento de los estandares de Verificacion 
</t>
  </si>
  <si>
    <t xml:space="preserve">Adecuados procesos de implementacion, auditoria y seguimiento.
</t>
  </si>
  <si>
    <t xml:space="preserve">Acompañamiento en la verificacion y evaluacion del  proceso PAMEC </t>
  </si>
  <si>
    <t>Cumpliemiento de los procesos de certificacion en calidad</t>
  </si>
  <si>
    <t>Verificacion de los procesos de calidad</t>
  </si>
  <si>
    <t>Servicios tecnicos para acompañamiento a los procesos PAMEC</t>
  </si>
  <si>
    <t>Realizar visitas de verificación de los requisitos de habilitación a 150 prestadores de servicios de salud.</t>
  </si>
  <si>
    <t>Realizar visitas de verificación de los requisitos de habilitación prestadores de servicios de salud</t>
  </si>
  <si>
    <t>Fortalecimiento financiero de la red de servicios publica</t>
  </si>
  <si>
    <t>Evaluar semestralmente los indicadores de monitoreo del sistema de catorce (14) ESE´s del nivel I, II y III</t>
  </si>
  <si>
    <t>1802 - 5 - 3 1 3 14 54 2 159 - 72</t>
  </si>
  <si>
    <t xml:space="preserve">  Fortalecimiento de la red de prestación de servicios pública  del Departamento del Quindío</t>
  </si>
  <si>
    <t xml:space="preserve">Apoyo y seguimiento al proceso de reporte, vigilancia y control en el manejo de los recursos de salud en el Departamento del Quindio
</t>
  </si>
  <si>
    <t xml:space="preserve">Fortalecimiento  en los procesos financienros  del Sector Salud en el Departamento del Quindio. 
</t>
  </si>
  <si>
    <t>Fortalecimiento  en los procesos financienros  del Sector Salud en el Departamento del Quindio</t>
  </si>
  <si>
    <t xml:space="preserve">Adecuados procesos para la auditoria en el flujo de recursos de las IPS 
</t>
  </si>
  <si>
    <t xml:space="preserve">Adecuados procesos para la auditoria en el flujo de recursos de las IPS  </t>
  </si>
  <si>
    <t>Apoyar 2 programas  de saneamiento fiscal y financiero a las IPS categorizadas en riesgo por el Ministerio de Salud</t>
  </si>
  <si>
    <t>Auditoria financiera a los fondos locales de salud</t>
  </si>
  <si>
    <t>Gestión Posible</t>
  </si>
  <si>
    <t>Apoyo y Fortalecimiento Institucional</t>
  </si>
  <si>
    <t>Evaluar los municipios de Armenia y Calarcá que se encuentran  certificados en salud</t>
  </si>
  <si>
    <t>1804 - 5 - 3 1 3 15 55 2 160 - 72</t>
  </si>
  <si>
    <t xml:space="preserve"> Apoyo Operativo a la inversión social en salud en el Departamento del Quindio</t>
  </si>
  <si>
    <t xml:space="preserve">Incrementar el porcentaje de apoyo de la dirección estratégica en los procesos administrativos y misionales de la secretaria de salud
</t>
  </si>
  <si>
    <t xml:space="preserve">Mejorar la operatividad de los procesos administrativos, misionales y estratégicos de la secretaria de salud
</t>
  </si>
  <si>
    <t xml:space="preserve">realizar visitas para evaluacion de la capacidad de gestion y renovacion de la certificacion como municipios desentralizados en salud  </t>
  </si>
  <si>
    <t>116- 72</t>
  </si>
  <si>
    <t>Lograr que los procesos misionales y estratégicos de la Secretaría de Salud, que así lo requieran cuente con el apoyo y gestión de la Dirección Estratégica.</t>
  </si>
  <si>
    <t>Seguimiento evaluación y ajuste de los procesos estratégicos, misionales y de apoyo de la secretaria de salud</t>
  </si>
  <si>
    <t>Sistematización y adquisición de datos</t>
  </si>
  <si>
    <t>Control y seguimiento al vencimiento de los términos de respuesta de los PQRS atendidos por la Dirección  de Prevención, vigilancia y control y la Dirección de Calidad y Prestación de Servicios</t>
  </si>
  <si>
    <t>Seguimiento y evaluación a los procesos contractuales en cumplimiento de las disposiciones legales en materia de salud</t>
  </si>
  <si>
    <t>Seguimiento y evaluación de cumplimiento de las disposiciones legales en materia de salud</t>
  </si>
  <si>
    <t>Verificación, seguimiento y control trimestral a la ejecución presupuestal de los recursos del Sector Salud</t>
  </si>
  <si>
    <t xml:space="preserve">generra los informes de ejecucion mensual  de gastos de la secretaria de salud </t>
  </si>
  <si>
    <t xml:space="preserve">CESAR AUGUSTO RINCON ZULUAGA </t>
  </si>
  <si>
    <t>SECRETARIA DE SALUD DEPARTAMENTAL</t>
  </si>
  <si>
    <t>PROSPERIDAD CON EQUIDAD</t>
  </si>
  <si>
    <t>.</t>
  </si>
  <si>
    <t>Quindío rural, inteligente, competitivo y empresarial</t>
  </si>
  <si>
    <t>Quindío Prospero y productivo</t>
  </si>
  <si>
    <t xml:space="preserve">Crear (1) y fortalecer (3) rutas competitivas </t>
  </si>
  <si>
    <t>0311 - 5 - 3 1 2 2 8 13 51 - 20</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</si>
  <si>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</si>
  <si>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</si>
  <si>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Creación (1) y fortalecimiento (3) de rutas competitivas </t>
  </si>
  <si>
    <t xml:space="preserve">Identificar la metodologia para crear la ruta competitiva y apoyar el fortalecimeinto de las rutas existentes  </t>
  </si>
  <si>
    <t>72.224</t>
  </si>
  <si>
    <t>27.477</t>
  </si>
  <si>
    <t>86.843</t>
  </si>
  <si>
    <t>236.429</t>
  </si>
  <si>
    <t>81.384</t>
  </si>
  <si>
    <t>15/08/16</t>
  </si>
  <si>
    <t>Carlos Alfonso Rodriguez Orozco  - Secretaria de Turismo, Industria y Comercio.</t>
  </si>
  <si>
    <t>Conformar e implementar (3) tres clúster priorizados en el Plan de Competitividad</t>
  </si>
  <si>
    <t xml:space="preserve">Conformación e implementación de tres (3) cluster </t>
  </si>
  <si>
    <t>Identificar la metodologia para el desarrollo de las iniciativas  cluster y desarrollar su primera fase</t>
  </si>
  <si>
    <t xml:space="preserve">Diseño, formulación y puesta en marcha del Centro  para el desarrollo y el  fortalecimiento de la investigación, tecnología,  Ciencia e Innovación .    </t>
  </si>
  <si>
    <t>0311 - 5 - 3 1 2 2 8 13 52 - 20</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</si>
  <si>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</si>
  <si>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</si>
  <si>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</si>
  <si>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Apoyar la elaboracion del plan de accion del Centro  para el desarrollo y el  fortalecimiento de la investigación, tecnología,  Ciencia e Innovación .    </t>
  </si>
  <si>
    <t xml:space="preserve">Apoyar la formulación del proyecto: Red de conocimiento de agro negocios del departamento </t>
  </si>
  <si>
    <t xml:space="preserve">Apoyar las actividades requeridas para la formulacion  y ejecucion del proyecto red  de conocimiento de agronegocios </t>
  </si>
  <si>
    <t xml:space="preserve">Diseñar y fortalecer un proyecto de I+D+I </t>
  </si>
  <si>
    <t>Desarrollar el documento correspondiente al  diseño  y fortalecimiento de la segunda fase del proyecto I+D+I</t>
  </si>
  <si>
    <t>Hacia el Emprendimiento, Empresarismo, asociatividad y generación de empleo en el Departamento del Quindío</t>
  </si>
  <si>
    <t>Apoyar a doce (12) unidades de emprendimiento para jóvenes emprendedores.</t>
  </si>
  <si>
    <t xml:space="preserve">0311 - 5 - 3 1 2 2 9 13 53 - 20  </t>
  </si>
  <si>
    <t>Apoyo al emprendimiento, empresarismo, asociatividad y generación de empleo en el departamento del Quindio</t>
  </si>
  <si>
    <t>Mejoramiento de los niveles de emprendimiento, empresarismo y asociatividad en el departamento del Quindio</t>
  </si>
  <si>
    <t>Apoyar la existencia de un ecosistema regional de emprendimiento en el departamento del Quindío, a traves de la elaboración de una propuesta de alianzas estratégicas.</t>
  </si>
  <si>
    <t>Apoyar tres unidades de emprendimiento para jóvenes emprendedores</t>
  </si>
  <si>
    <t xml:space="preserve">Diseñar un ecosistema Regional de Emprendimiento y Asociatividad  </t>
  </si>
  <si>
    <t>Diseñar  la estructura del  ecosistema regional de emprendimiento y asociatividad en el Departamento del Quindio.</t>
  </si>
  <si>
    <t>Apoyar   doce (12) Unidades de emprendimiento de grupos poblacionales con enfoque diferencial.</t>
  </si>
  <si>
    <t>Apoyar tres unidades de emprendimiento de grupos poblacionales con enfoque diferencial</t>
  </si>
  <si>
    <t>Implementar un programa de gesiton financiera para el desarrollo de emprendimiento, empresarismo y asociatividad</t>
  </si>
  <si>
    <t xml:space="preserve">  0311 - 5 - 3 1 2 2 9 13 53 - 88</t>
  </si>
  <si>
    <t>Apoyar con recursos financieros el fortalecimiento del emprendimiento, empresarismo y asociatividad en el departamento del Quindío</t>
  </si>
  <si>
    <t xml:space="preserve"> Convenio con una entidad financiera  para el fortalecimiento del emprendimiento, empresarismo y asociatividad</t>
  </si>
  <si>
    <t>Quindío Sin Fronteras</t>
  </si>
  <si>
    <t>Fortalecer  doce (12) empresas en procesos internos y externos para la apertura a mercados regionales, nacionales e internacionales</t>
  </si>
  <si>
    <t xml:space="preserve">No. </t>
  </si>
  <si>
    <t>0311 - 5 - 1 13 78 82 101 - 20</t>
  </si>
  <si>
    <t>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</si>
  <si>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</si>
  <si>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Fortalecer esquemas colaborativos en los municipios del departamento.</t>
  </si>
  <si>
    <t>asistemcia a  grupos asociativos en temas organizacionales y productivos</t>
  </si>
  <si>
    <t>Apoyar programas de financiamiento a las mipymes</t>
  </si>
  <si>
    <t>gestión para la inversión</t>
  </si>
  <si>
    <t>Acompañar a empresas en temas de certificación en calidad</t>
  </si>
  <si>
    <t>asistencia tecnica en procesos de certificación</t>
  </si>
  <si>
    <t>Apoyar a los microempresarios del departamento con diferentes capacitaciones en temas empresariales</t>
  </si>
  <si>
    <t xml:space="preserve">capacitar a en temas realcionados con mejoramiento productivo y acceso a mercados </t>
  </si>
  <si>
    <t>Sensiblizar a los empresarios a cerca de la necesidad e importancia de la certificación</t>
  </si>
  <si>
    <t>programar y llevar a cabo jornadas de sencibilización relacionadas con la certificación en calidad</t>
  </si>
  <si>
    <t>Promover actividades que permitan el fortalecimiento de las cadenas productivas</t>
  </si>
  <si>
    <t xml:space="preserve">desarrollar cronográma de actividades y su agenda. con los actores de las cadenas productivas </t>
  </si>
  <si>
    <t>0311 - 5 - 1 13 80 84 103 - 20</t>
  </si>
  <si>
    <t xml:space="preserve"> Implementación de estrategias de exportaciones para el Departamento del Quindío</t>
  </si>
  <si>
    <t>Generar herramientas para la promoción de las exportaciones del departamento del Quindío</t>
  </si>
  <si>
    <t>Mejorar la capacidad exportadora de los empresarios</t>
  </si>
  <si>
    <t>brindar asistencia técnica basada en el acceso a mercados globales</t>
  </si>
  <si>
    <t>Acompañamiento técnico a los empresarios en temas de exportación</t>
  </si>
  <si>
    <t xml:space="preserve">brindar asistencia técnica </t>
  </si>
  <si>
    <t>Intercambio de conocimiento entre empresarios</t>
  </si>
  <si>
    <t>generar espacos de intercambio de experiencias y conocimientos</t>
  </si>
  <si>
    <t>Direccionamiento institucional con énfasis en exportaciones</t>
  </si>
  <si>
    <t xml:space="preserve">realizar enlaces con instituciones o entidades relacionadas con los procesos de exportación </t>
  </si>
  <si>
    <t>0311 - 5 - 3 1 2 2 10 13 56 - 20</t>
  </si>
  <si>
    <t xml:space="preserve">56. 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</si>
  <si>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</si>
  <si>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</si>
  <si>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 las actividades para el fortalecimiento de las empresas  en procesos internos y/o externos para apertura a mercados regionales, nacionales e internacionales</t>
  </si>
  <si>
    <t>15/08/2016</t>
  </si>
  <si>
    <t xml:space="preserve"> 31/12/2016</t>
  </si>
  <si>
    <t>15/08/2017</t>
  </si>
  <si>
    <t>Constituir e implementar una agencia de inversión empresarial</t>
  </si>
  <si>
    <t>Fortalecimiento de mecanismos de inversion y de herramientas tecnologicas de servicios logisticos en el sector empresarial para su conexión a mercados globales</t>
  </si>
  <si>
    <t>Apoyo a la creacion de alianzas estrategicas para la constitucion de una agencia de inversion empresarial</t>
  </si>
  <si>
    <t>Diseñar la  plataforma de servicios logísticos nacionales e internacionales tendiente a lograr del departamento un centro de articulación de occidente</t>
  </si>
  <si>
    <t>Apoyar  el  diseño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</si>
  <si>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</si>
  <si>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</si>
  <si>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</si>
  <si>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0311 - 5 - 1 14 81 87 108 - 20</t>
  </si>
  <si>
    <t>Consolidación de productos turísticos en todo el Departamento, Quindío, Occidente.</t>
  </si>
  <si>
    <t>Apoyar la consolidación de productos turísticos del departamento del Quindío</t>
  </si>
  <si>
    <t>Realizar acciones tendientes  a la consolidación de productos turísticos en el departamento del Quindío</t>
  </si>
  <si>
    <t>desarrollar estratégias para la consolidación de productos turísticos</t>
  </si>
  <si>
    <t>0311 - 5 - 1 14 83 93 114 - 20</t>
  </si>
  <si>
    <t>Apoyo a actividades en las diferentes modalidades del turísmo en todo el Departamento, Quindío, Occidente.</t>
  </si>
  <si>
    <t>Apoyar actividades en las diferentes modalidades de turismo que permitan un desarrollo continuo del destino Quindío.</t>
  </si>
  <si>
    <t>Apoyar el desarrollo de actividades ambientales, culturales, recreativas, entre otras que promuevan el turismo en el departamento del Quindío</t>
  </si>
  <si>
    <t>desarrollar Campañas de publicidad y promoción</t>
  </si>
  <si>
    <t>Desarrollar procesos ambientales que contribuyan a la sostenibilidad turistica del departamento.</t>
  </si>
  <si>
    <t>desarrollar estratégias de sencibilización y sostenibiliad turística</t>
  </si>
  <si>
    <t xml:space="preserve">0311 - 5 - 3 1 2 3 11 13 59 - 20  </t>
  </si>
  <si>
    <t>Fortalecimiento de la oferta de prestadores de servicos, productos y atractivos turísticos en el Departamento del Quindío.</t>
  </si>
  <si>
    <t>Fortalecimiento del posicionamiento del departamento del Quindío como destino turistico en Colombia.</t>
  </si>
  <si>
    <t>Mejorar el nivel de fortalecimiento y diseño de nuevos productos turísticos en el departamento del Quindío.</t>
  </si>
  <si>
    <t>Diseñar y poner en marcha dos productos turisticos de naturaleza</t>
  </si>
  <si>
    <t xml:space="preserve">  0311 - 5 - 3 1 2 3 11 13 59 - 52</t>
  </si>
  <si>
    <t>Mejoramiento de la competitividad del Quindío como destino turístico</t>
  </si>
  <si>
    <t>Gestionar y ejecutar (3) proyectos para mejorar la competitividad del Quindío como destino turístico</t>
  </si>
  <si>
    <t xml:space="preserve">0311 - 5 - 3 1 2 3 12 13 60 - 20 </t>
  </si>
  <si>
    <t>Apoyo a la competitividad  como destino turístico en el Departamento del Quindío.</t>
  </si>
  <si>
    <t>Mejorar el nivel de competitividad de las empresas prestadoras de servicios turisticos en el departamento del Quindio</t>
  </si>
  <si>
    <t>Mejoramiento del nivel de gestion de recursos para proyectos de competitividad del destino turistico</t>
  </si>
  <si>
    <t>Apoyo al diseño de la conformación de los cluster de Turismo de Naturaleza, MICE y Salud</t>
  </si>
  <si>
    <t>31/12/2016</t>
  </si>
  <si>
    <t>Apoyo a Actualizacion del Plan Decenal de Turismo</t>
  </si>
  <si>
    <t>Rediseño y ajuste al programa Haciendas del Café</t>
  </si>
  <si>
    <t xml:space="preserve"> otros (IVA, Telefonia movil, registro)</t>
  </si>
  <si>
    <t xml:space="preserve"> 0311 - 5 - 3 1 2 3 12 13 60 - 52</t>
  </si>
  <si>
    <t>Apoyo para la capacitación en planeación, diseño y venta de productos turisticos a operadores receptivos</t>
  </si>
  <si>
    <t>Acciones de trabajo contra Informalidad, Prevención del ESCNNA y de Turismo Responsable</t>
  </si>
  <si>
    <t>0311 - 5 - 1 14 83 92 113 - 20</t>
  </si>
  <si>
    <t>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</si>
  <si>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</si>
  <si>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 xml:space="preserve">Apoyar a las cadenas productivas del turismo y actores involucrados </t>
  </si>
  <si>
    <t>diseñar programa de trabajo y cronogama de actividades</t>
  </si>
  <si>
    <t>Capacitar y asesorar a los sectores involucrados con la cadena productiva del turismo y en la elaboración e implementación de planes de negocio</t>
  </si>
  <si>
    <t xml:space="preserve">asistencia técnica para el diseño e implementación de  planes de negocios turísticos </t>
  </si>
  <si>
    <t>Promoción nacional e internacional del departamento como destino turístico</t>
  </si>
  <si>
    <t>Construcción del Plan de Mercadeo Turístico</t>
  </si>
  <si>
    <t>0311 - 5 - 3 1 2 3 13 13 62 - 52</t>
  </si>
  <si>
    <t>Apoyo a la promoción nacional e internacional como destino  turístico del Departamento del Quindío.</t>
  </si>
  <si>
    <t>Mejorar el nivel de impacto de las acciones de "Promocion del destino turistico del departamento del Quindio"</t>
  </si>
  <si>
    <t>Incrementar el nivel de impacto de las acciones de promocion de los productos turisticos</t>
  </si>
  <si>
    <t>Diseño de material para la promocion del Quindio como destino turistico</t>
  </si>
  <si>
    <t>20-52</t>
  </si>
  <si>
    <t>Recurso Ordinario-Otros (IVA, Telefonia movil, registro)</t>
  </si>
  <si>
    <t>31/10/2013</t>
  </si>
  <si>
    <t>Dar a conocer la oferta de productos turisticos especializados atraves de campañas en medios</t>
  </si>
  <si>
    <t>Promocion de productos turisticos  en mercados nacionales e internacionales</t>
  </si>
  <si>
    <t>Incrementar el nivel de impacto de las acciones de mercadeo de los productos turisticos</t>
  </si>
  <si>
    <t>Apoyo para la elaboracion de la propuesta de trabajo para la construccion e implementacion del Plan de Mercadeo Turistico</t>
  </si>
  <si>
    <t>0311 - 5 - 1 14 81 86 107 - 20</t>
  </si>
  <si>
    <t>Fortalecimiento de la promoción del destino a nivel nacional e internacional en todo El Departamento, Quindío, Occidente.</t>
  </si>
  <si>
    <t>Fortalecer la promoción del destino en el territorio nacional e internacional con el fin de aumentar el flujo de turistas que llegan al departamento en el año 2016.</t>
  </si>
  <si>
    <t xml:space="preserve">Diseñar estrategias promocionales en el territorio nacional e internacional </t>
  </si>
  <si>
    <t>diseñar estrategias de promoción turistica del destino quindío</t>
  </si>
  <si>
    <t>Formular y ejecutar proyectos para la consecución de recursos que ayuden a la promoción nacional e internacional del Quindío</t>
  </si>
  <si>
    <t>Asistencia técnica para el diseño de proyectos</t>
  </si>
  <si>
    <t>Desarrollar estrategias promocionales en el territorio nacional e internacional</t>
  </si>
  <si>
    <t>Difusión de la oferta de productos turisticos especializados atraves de campañas en medios</t>
  </si>
  <si>
    <t>CARLOS ALFONSO RODRIGUEZ  OROZCO</t>
  </si>
  <si>
    <t>SECRETARIO DE TURISMO, INDUSTRIA Y COMERCIO</t>
  </si>
  <si>
    <t>Quindío territorio vital</t>
  </si>
  <si>
    <t>Generación de entornos favorables y sostenibilidad ambiental</t>
  </si>
  <si>
    <t xml:space="preserve">Implementar un (1)  Sistema de Gestión Ambiental Departamental SIGAD </t>
  </si>
  <si>
    <t>0312 - 5 - 3 1 1 1 1 10 64 - 20</t>
  </si>
  <si>
    <t xml:space="preserve"> 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</si>
  <si>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</si>
  <si>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 xml:space="preserve">Implementar sistemas de gestión ambiental a traves de la fomentacion de las buenas prácticas ambientales en el departamento
</t>
  </si>
  <si>
    <t>Implementar un sistema de gestión ambiental SIGAD</t>
  </si>
  <si>
    <t>8808</t>
  </si>
  <si>
    <t>CARLOS ALBERTO SOTO RAVE SECRETARIO DE AGRICULTURA, DESARROLLO RURAL Y MEDIO AMBIENTE</t>
  </si>
  <si>
    <t xml:space="preserve">Apoyar cuatro (4) planes de manejo de áreas protegidas del departamento </t>
  </si>
  <si>
    <t xml:space="preserve">Apoyar el plan departamental para la gestion integral de la biodiversidad a traves el acompañamiento de personal calificado.
</t>
  </si>
  <si>
    <t>Elaborar, revisar, capacita citar , asistencia técnica, seguimiento y evaluación de planes de manejo ambiental</t>
  </si>
  <si>
    <t xml:space="preserve">Apoyar el Plan Departamental  para la Gestión Integral de la Biodiversidad y sus Servicios Ecosistémicos PDGIB 2013-2024  </t>
  </si>
  <si>
    <t>Apoyar los controles  de vigilancia para  el buen uso de los recursos naturales a traves del acompañamiento con los entes de control ambiental y los municipios</t>
  </si>
  <si>
    <t>Apoyar el plan departamental para la gestión integral de la biodiversidad y sus servicios ambientales</t>
  </si>
  <si>
    <t xml:space="preserve">Apoyar a los doce (12) municipios en las acciones de control y vigilancia de la explotación minera en coordinación con la autoridad ambiental </t>
  </si>
  <si>
    <t xml:space="preserve">Apoyar planes de manejo de areas protegidas en del departamento a traves de la socializacion de dichos planes.
</t>
  </si>
  <si>
    <t xml:space="preserve">Apoyo a los municipios en acciones de control y vigilancia de la explotación minera en coordinación con la autoridad ambiental </t>
  </si>
  <si>
    <t xml:space="preserve">Desarrollar en (5) cinco de los sectores productivos del departamento, actividades de producción más limpia y Buenas Prácticas Ambientales (BPA) </t>
  </si>
  <si>
    <t>0312 - 5 - 1 18 96 119 93 - 20</t>
  </si>
  <si>
    <t xml:space="preserve">  Diseño de buenas practicas ambientales</t>
  </si>
  <si>
    <t>Incrementar el número de programas de Buenas Prácticas Ambientales a través del apoyo y acompañamiento a instituciones  y organizaciones propias del sector</t>
  </si>
  <si>
    <t>1. Difundir y Socializar las ventajas de la implementación de Buenas Prácticas Ambientales;2. Fortalecer las capacidades de los agricultores para el buen manejo de su finca y/o  proyecto productivo;3. Articulación entre las entidades del sector para implementar proyectos de Buenas Prácticas Ambientales con el apoyo y concurso de todos los involucrado</t>
  </si>
  <si>
    <t xml:space="preserve">Componente Tecnico </t>
  </si>
  <si>
    <t>0312 - 5 - 1 18 96 120 94 - 20</t>
  </si>
  <si>
    <t xml:space="preserve">  Apoyo a acuerdos de producción limpia y sostenible, en el sector productivo del Departamento del Quindío
 </t>
  </si>
  <si>
    <t xml:space="preserve"> Los Planes de Ordenamiento Territorial cuentan con los ejes estructurantes faciltando la identificación de los impactos ambientales por los sectores productivos y sustentabilidad ambiental para el buen desarrollo de las actividades economicas.</t>
  </si>
  <si>
    <t>Concertar con los muncipios las zonas de alto riesgo y amenza con el fin de generar alternativas de manejo y mitigación
Fortalecer por medio del asesoramiento tecnico la capacidad y prearación de los equipos de planeación y planificación de los municipios
Estructura medidas de mitigación de las actividades prodcutivas que generan un alto grado de transformación de la estructura del paisaje natural.
Aplicar correctamente las medidas de planificación ambiantal generadas por la coproración autonoma regional con el fin de porteger el entorno natural generador de bienes y servicios ambientales.
Pormover la incorporación de las determinantes ambientales en los PBOT ́s y EOT ́s de los municipios del departamento.</t>
  </si>
  <si>
    <t>Componente técnico</t>
  </si>
  <si>
    <t>Manejo integral del agua y saneamiento básico</t>
  </si>
  <si>
    <t>Caracterizar los servicios ecosistémicos en seis  (6) cuencas de abastecimiento de los acueductos municipales con sus correspondientes acciones de mejoramiento</t>
  </si>
  <si>
    <t>0312 - 5 - 3 1 1 1 2 10 67 - 20</t>
  </si>
  <si>
    <t>67. Gestón integral de cuencas hirdográficas en el Departamento del Quindío</t>
  </si>
  <si>
    <t xml:space="preserve">  Mantener  de la oferta hídrica promedio anual  de las Unidades de Manejo de Cuenca (UMC) del departamento del Quindío, a través procesos de consevación y mantenimiento de las areas de proytecció ambiental y  apoyo insterinsticuional de las instacias ambientales en el Departamento del Quindio 
</t>
  </si>
  <si>
    <t>Realizar el diagnostico de los servicios eco sistémicos de las cuencas de abastecimiento, a través de la elaboración del inventario, la adquisición de bienes y suministros y la logística en el departamento del Quindío</t>
  </si>
  <si>
    <t>Caracterización de los servicios ecosistémicos en cuencas de abastecimiento de los acueductos municipales con sus correspondientes acciones de mejoramiento</t>
  </si>
  <si>
    <t>CARLOS ALBERTO SOTO RAVE  SECRETARIO DE AGRICULTURA, DESARROLLO RURAL Y MEDIO AMBIENTE</t>
  </si>
  <si>
    <t xml:space="preserve">Crear e implementar el Fondo del Agua del departamento del Quindío  </t>
  </si>
  <si>
    <t>Crear e implementar el fondo del agua, a través de la construcción del modelo de participación y la socialización respectiva en el departamento del Quindío</t>
  </si>
  <si>
    <t>CREAR E IMPLEMENTAR EL FONDO DEL AGUA DEL DEPARTAMENTO DEL QUINDIO</t>
  </si>
  <si>
    <t>Bienes y servicios ambientales para las nuevas generaciones</t>
  </si>
  <si>
    <t xml:space="preserve">Conservar y restaurar seis (6) áreas de importancia estratégica para el recurso hídrico del departamento </t>
  </si>
  <si>
    <t>0312 - 5 - 3 1 1 1 3 10 68 - 20  /  0312 - 5 - 3 1 1 1 3 10 68 - 88  /  0312 - 5 - 1 18 94 115 89 - 20</t>
  </si>
  <si>
    <t xml:space="preserve">  Aplicación de mecanismos de protección ambiental en el Departamento del Quindío.</t>
  </si>
  <si>
    <t xml:space="preserve">1, Conservar y mantener las areas de protección del recursos hídrico del departamento en 6 areas  de importancia estrategica, a través de procesos de seguimiento, control y vigilancia, adecuación   en el departamento del Quindio 
2. Realizar trabajo insterinstiucional para el fortalecimiento del desarrollo social de la instancias de protección ambiental COMEDA, SIGAD. SIRAP, SIDAP, SIMAP en el departamento 
</t>
  </si>
  <si>
    <t xml:space="preserve">Personal técnico para el control , vigilancia y seguimiento a las áreas de protección </t>
  </si>
  <si>
    <t xml:space="preserve">Adquisición de material vegetal, herramientas, equipos etc., para los procesos de consevación de las areas de protección ambiental. </t>
  </si>
  <si>
    <t>Personal para los procesos de manteniemiento y restauración de las áreas de protección Personal</t>
  </si>
  <si>
    <t>Construccion, adecuación y conservación de cuarteles para la custodia de las herramientas, material, equipos, etc., en los predios donde se encuentran las áreas de protección</t>
  </si>
  <si>
    <t>Trabajo interinstitucional para el fortalecimiento del desarrollo social de las áreas de proteccion ( SIMAP, COMEDA, SIGAP)</t>
  </si>
  <si>
    <t>Conservar para la sostenibilidad ambiental dos (2) cuencas de los municipios con declaratoria de Paisaje Cultural Cafetero PCC</t>
  </si>
  <si>
    <t>0312 - 5 - 3 1 1 1 3 10 69 - 20</t>
  </si>
  <si>
    <t xml:space="preserve">  Fortalecimiento y potencialización de los servicios eco sistémicos en el departamento del Quindío</t>
  </si>
  <si>
    <t xml:space="preserve">Mantener la oferta hídrica promedio anual  de las Unidades de Manejo de Cuenca (UMC) del departamento del Quindío, a través procesos de consevación, restauracion y capacitacion para el mantenimiento de lo servicios ecosistemicos del departamento del Quindio
</t>
  </si>
  <si>
    <t>Conservar las cuencas de los municipios con declaratoria de paisaje cultural cafetero pcc mediante la implementación de herramientas del paisaje y otras estrategias</t>
  </si>
  <si>
    <t xml:space="preserve">Diagnostico y diseño de corredores de conservación </t>
  </si>
  <si>
    <t xml:space="preserve">Personal tecnico para la conservacion de las cuencas del paisaje cultural ambiental </t>
  </si>
  <si>
    <t xml:space="preserve">Trabajo interinstitucional para el fortalecimiento del desarrollo social de las áreas de proteccion </t>
  </si>
  <si>
    <t>Desarrollar treinta y un (31) estrategias de educación ambiental  en los espacios participativos, comunitarios y educativos del departamento</t>
  </si>
  <si>
    <t>Desarrollar estrategias para fortalecer las capacidades de educación ambiental en los espacios participativos, comunitarios y educativos del departamento con inclusión de las líneas estratégicas, de cultura del agua, cambio climático, gestión de riesgo, biodiversidad y paisaje cultural cafetero pcc.</t>
  </si>
  <si>
    <t>Desarrollar estrategias para fortalecer las capacidades de educación y multiplicador ambiental en los espacios participativos</t>
  </si>
  <si>
    <t>Capacitar a doscientos cincuenta (250)   jóvenes,  mujeres, población vulnerable y con enfoque diferencial como líderes ambientales en el departamento.</t>
  </si>
  <si>
    <t xml:space="preserve">Capacitar a jovenes mujeres, población vulnerable y con enfoque diferencial como lideres en educación ambiental y en la generación de hábitos y estilos de vida saludables y sostenibles.
</t>
  </si>
  <si>
    <t>Capacitar a jóvenes, mujeres por población vulnerable y con enfoque diferencial como líderes de educación ambiental</t>
  </si>
  <si>
    <t>0312 - 5 - 1 11 73 78 87 - 20</t>
  </si>
  <si>
    <t xml:space="preserve"> Fortalecimiento a la sostenibilidad productiva y ambiental del paisaje cultural cafetero en el Departamento del Quindío.</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</si>
  <si>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</si>
  <si>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Conservar las cuencas de los municipios con declaratoria de Paisaje Cultural Cafetero PCC mediante la implementación de herramientas del paisaje y otras estrategias</t>
  </si>
  <si>
    <t>Componente Ambiental</t>
  </si>
  <si>
    <t>0312 - 5 - 1 19 98 126 97 - 20</t>
  </si>
  <si>
    <t xml:space="preserve">  Apoyo al manejo y gestión sustentable del paisaje Departamento del Quindío.</t>
  </si>
  <si>
    <t>Disminución del deterioro paisaje Quindiano</t>
  </si>
  <si>
    <t xml:space="preserve">Apoyo técnico y acompañamiento a los municipios en la incorporación de calidad paisajística
fomentar la legalización de las actividades de pequeña minería y pequeña empresa en el departamento
apoyar la elaboración de documento técnico que contenga la cartografía departamental de los componentes del paisaje.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</si>
  <si>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</si>
  <si>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</si>
  <si>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</si>
  <si>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Mejorar la calidad de vida de las familias caficultores del departamento del Quindío, a través de la mejora de ingresos, procesos de formación y organización social, del mejoramiento de la calidad del café, con la realización de buenas prácticas agrícolas que permitan una caficultura sostenible y realizando cadenas de valor agregado que permitan resaltar el café de origen Quindío, en los mercados locales, naciones e internacionales</t>
  </si>
  <si>
    <t xml:space="preserve">Aumentar los caficultores con producción limpia y sostenible con producción de café y con taza limpia, a traves de capacitaciones 
</t>
  </si>
  <si>
    <t xml:space="preserve">Capacitacion a productores </t>
  </si>
  <si>
    <t xml:space="preserve"> Realizar trabajo insterinstiucional para el mejoramiento de las practicas productivas sostenibles.</t>
  </si>
  <si>
    <t xml:space="preserve">Fortalecimiento institucional para el desarrollo social </t>
  </si>
  <si>
    <t>0312 - 5 - 1 11 73 77 86 - 20</t>
  </si>
  <si>
    <t xml:space="preserve"> Mejoramiento de la competitividad de la actividad cafetera, en el Departamento del Quindío.</t>
  </si>
  <si>
    <t xml:space="preserve"> Mejorar la competitvidad rural del departamento del Quindio por medio del fortalecimiento a las cadenas productivas, las lineas prodcutivas tradiconales y control fito y zoosanitario.</t>
  </si>
  <si>
    <t>Apoyar las lineas agropecuarias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</si>
  <si>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Emprendimiento y empleo rural</t>
  </si>
  <si>
    <t>Apoyar la formalización de empresas en cuatro (4)  sectores productivos agropecuarios del Departamento</t>
  </si>
  <si>
    <t>0312 - 5 - 3 1 2 2 6 13 75 - 20  /  0312 - 5 - 3 1 2 2 6 13 75 - 88</t>
  </si>
  <si>
    <t xml:space="preserve"> Generar las  condiciones para aumentar  crecimiento del PIB del departamento  del Quindio a frente al PIB Nacional </t>
  </si>
  <si>
    <t xml:space="preserve"> 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</si>
  <si>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a la formulación de empresas en los sectores productivos sgropecuarios del Departamento</t>
  </si>
  <si>
    <t>Generar un apalancamiento a 100  iniciativas productivas rurales</t>
  </si>
  <si>
    <r>
      <t xml:space="preserve"> Realizar apálacamiento a las iniciativas productivas rurales, a través  de  procesos de acompañamiento  a la consolidación de  ideas de negocio e  implementación de garantias complementarias para el facilitar el acceso a la diferentes fuentes financiación </t>
    </r>
    <r>
      <rPr>
        <sz val="11"/>
        <color indexed="8"/>
        <rFont val="Arial"/>
        <family val="2"/>
      </rPr>
      <t xml:space="preserve">con el fin de contribuir a generar condiciones para  aumentar   producto interno bruto  el departamento   durante la vigencia 2016 </t>
    </r>
  </si>
  <si>
    <t>Apalancamiento  a iniciativas producctivas rurales: identificación, análisis y viabilización de proyectos</t>
  </si>
  <si>
    <t xml:space="preserve">Capacitar mil doscientos (1200)  jóvenes y mujeres rurales en actividades agrícolas y no agrícolas </t>
  </si>
  <si>
    <t>Acompañamiento financiero  y fortalecimiento de la iniciativa a emprender  y apoyo a ideas de negocios</t>
  </si>
  <si>
    <t>Beneficiar a  dos mil cuatrocientas  (2400) mujeres rurales campesinas, personas en condición de vulnerabilidad y con enfoque diferencial en formación para el trabajo y el desarrollo humano</t>
  </si>
  <si>
    <r>
      <t xml:space="preserve">Capacitar a jóvenes y mujeres en actividadeas agricolas y no agricolas con procesois de seguimiento y evaluación  en la generación de ideas y/o consolidación de negocios </t>
    </r>
    <r>
      <rPr>
        <sz val="11"/>
        <color indexed="8"/>
        <rFont val="Arial"/>
        <family val="2"/>
      </rPr>
      <t xml:space="preserve">con el fin de contribuir a generar condiciones para  aumentar   producto interno bruto  el departamento   durante la vigencia 2016 </t>
    </r>
  </si>
  <si>
    <t>Capacitación a jóvenes y mujeres rurales en actividades agrícolas y no agrícolas . Formación para el trabajo y desarrollo Humano</t>
  </si>
  <si>
    <t>0312 - 5 - 1 11 72 73 82 - 20</t>
  </si>
  <si>
    <t>Fortalecimiento de la Planeación Territorial en el Desarrollo Rural en el Departamento del Quindío</t>
  </si>
  <si>
    <t>Implementar Instrumentos de planificación desarrollados para la promoción del desarrollo rural en el departamento aplicandolos de forma eficaz en los municipios para lograr la consolidación de esquemas competitivos de producción sostenible.</t>
  </si>
  <si>
    <t>Fomentar la adopción del plan Estratégico de Desarrollo Rural por los municipios y la reactivación de los CMDRs y el CONSEA Mantenimiento y actualización de lal información del EVA/SIG de los municipios del Departamento</t>
  </si>
  <si>
    <t>Impulso a la competitividad productiva y empresarial del sector Rural</t>
  </si>
  <si>
    <t>Apoyar (5) cinco sectores productivos del Departamento en ruedas de negocio</t>
  </si>
  <si>
    <t xml:space="preserve"> 0312 - 5 - 3 1 2 2 7 13 78 - 88/ 0312 - 5 - 3 1 2 2 7 13 78 - 20</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</si>
  <si>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</si>
  <si>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 xml:space="preserve"> IMPULSAR LA COMPETITIVIDAD PRODUCTIVA Y EMPRESARIAL DEL SECTOR RURAL, APOYANDO SECTORES PRODUCTIVOS DEL DEPARTAMENTO EN RUEDAS DE NEGOCIO</t>
  </si>
  <si>
    <t>identificacion de actores a capacitar y logistica del evento</t>
  </si>
  <si>
    <t>88/ 20</t>
  </si>
  <si>
    <t xml:space="preserve">04/10/2016
</t>
  </si>
  <si>
    <t>Realizar (3) tres eventos  de capacitación para acceder a mercados internacionales</t>
  </si>
  <si>
    <t>Capacitar al sector empresarial rural para el acceso a mercados internacionales.</t>
  </si>
  <si>
    <t>Identificacion y vinculacion de actores y logistica para las ruedas de negocio</t>
  </si>
  <si>
    <t>0312 - 5 - 1 11 72 74 83 - 20  /  0312 - 5 - 1 11 72 74 83 - 88</t>
  </si>
  <si>
    <t xml:space="preserve"> Mejoramiento de la Competitividad Rural en el Departamento del Quindio</t>
  </si>
  <si>
    <t>Apoyar las lineas agrpecuarias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</si>
  <si>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20-88</t>
  </si>
  <si>
    <t xml:space="preserve"> 0312 - 5 - 1 11 72 75 84 - 20</t>
  </si>
  <si>
    <t>Mejoramiento de la producción agropecuaria sostenible, en el Departamento del Quindío.</t>
  </si>
  <si>
    <t>Fomento a la Agricultura Familiar Campesina, agricultura urbana y mercados campesinos para la soberanía y  Seguridad alimentaria</t>
  </si>
  <si>
    <t>Diseñar e implementar un (1) programa de agricultura familiar campesina</t>
  </si>
  <si>
    <t>0312 - 5 - 3 1 3 11 34 8 79 - 20</t>
  </si>
  <si>
    <t xml:space="preserve">AUMENTAR LA PRODUCCION DE FRUTAS Y VERDURAS PARA EL AUTOCONSUMO DEL DEPARTAMENTO DEL QUINDIO A TRAVEZ DE LA IMPLEMENTACION DE UN SISTEMA DE PARCELAS CAMPESINAS Y COMERCIO DE EXCEDENTES
</t>
  </si>
  <si>
    <t xml:space="preserve"> DISEÑAR E IMPLEMENTAR EL PROGRAMA DE AGRICULTURA FAMILIAR CAMPESINA PARA FORTALECER LA CANASTA FAMILIAR CON PRODUCTOS COMO FUTAS Y VERDURAS QUE ESTAN SIENDO IMPORTADA DE OTROS DEPARTAMENTOS</t>
  </si>
  <si>
    <t xml:space="preserve">Diseñar e implementar el programa de agricultura familiar campesina </t>
  </si>
  <si>
    <t>CARLOS ALBERTO GÓMEZ CHACÓN SECRETARIO DE AGRICULTURA, DESARROLLO RURAL Y MEDIO AMBIENTE</t>
  </si>
  <si>
    <t>Comprar los insumos agrícolas y pecuarios para la implementación de las parcelas campesinas, las que contribuiran a la produccion necesaria para suplir el deficit alimentario.</t>
  </si>
  <si>
    <t xml:space="preserve">Compra de insumos agrícolas y pecuarios para la implementación de las parcelas </t>
  </si>
  <si>
    <t>Elaborar y distribuir Plegables ilustrativos en el sistema de manejo de la parcela agropecuaria y alternativas de preparación de dietas alimenticias nutritivas balanceadas</t>
  </si>
  <si>
    <t>Impresión de plegables ilusssstrativo en el manejo  de la parcela agropecuaria y alternativas de preparación  de aolimentos nutritivos y balanceados</t>
  </si>
  <si>
    <t>Apoyar la conformación de cuatro (4) alianzas para contratos de compra anticipada de productos de la agricultura familiar en el departamento del Quindío</t>
  </si>
  <si>
    <t xml:space="preserve">Conformación de alianzas productivas agropecuaria </t>
  </si>
  <si>
    <t>Beneficiar a 2400 familias urbanas y periurbanas con parcelas de agricultura familiar para autoconsumo y comercio de excedentes</t>
  </si>
  <si>
    <t>0312 - 5 - 1 11 72 76 85 - 20</t>
  </si>
  <si>
    <t xml:space="preserve">  Fortalecimiento a programas de seguridad alimentaria en el Departamento del Quindío.</t>
  </si>
  <si>
    <t xml:space="preserve"> Aumentar la capacidad de produccion y adquisicion de alimentos sanos e inocuos de la poblacion Quindiana que presenta altos grados de vulnerabilidad.</t>
  </si>
  <si>
    <t>Apoyar proyectos productivos con énfasis en seguridad alimentaria, dirigidos a grupos poblacionales vulnerables.
Promover la cultura en la produccion de alimentos para autoconsumo en la zona rural y urbana del Departamento del Quindio
Incrementar el numero de convenios en ejecuciòn para consecuciòn y/o suministro de propagaciòn de los productos agropecuarios considerados dentro de los proyectos de seguridad alimentaria.
Mediante proyectos y/o programas de seguridad alimentaria mejorara las condiciones de vida de la poblaciòn que se encuentran en condiciones vulnerables. Realizar asistencia técnica a proyectos de mejora en centros de abastecimiento urbano municipales</t>
  </si>
  <si>
    <t>CARLOS ALBERTO SOTO RAVE</t>
  </si>
  <si>
    <t xml:space="preserve"> SECRETARIO DE AGRICULTURA, DESARROLLO RURAL Y MEDIO AMBIENTE</t>
  </si>
  <si>
    <t>FERNANDO BAENA VILLAREAL</t>
  </si>
  <si>
    <t>INSTITUTO DEPARTAMENTAL DE TRANSITO</t>
  </si>
  <si>
    <t>Infraestructura Sostenible para la Paz</t>
  </si>
  <si>
    <t>Apoyar la construcción y  el mejoramiento de mil (1000) viviendas urbana y rural priorizada en el Departamento del Quindío.</t>
  </si>
  <si>
    <t>Apoyo en la formulación y ejecución de proyectos de vivienda, infraestructura y equipamientos colectivos y comunitarios</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</si>
  <si>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</si>
  <si>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</si>
  <si>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 (obras sanitarias)</t>
  </si>
  <si>
    <t>EPD</t>
  </si>
  <si>
    <t>55583</t>
  </si>
  <si>
    <t>HERNAN MAURICIO CAÑAS PIEDRAHITA - GERENTE PROMOTORA DE VIVIENDA Y DESARROLLO DEL QUINDIO</t>
  </si>
  <si>
    <t>IR</t>
  </si>
  <si>
    <t xml:space="preserve">Desarrollo de Programas y Proyectos, en los componentes de vivienda, infraestructura, equipamiento colectivo y comunitario.
</t>
  </si>
  <si>
    <t>Construcción, mejoramiento y/o rehabilitación de escenarios deportivos y/o recreativos</t>
  </si>
  <si>
    <t>Mejoramiento y rehabilitación la Infraestructura educativa</t>
  </si>
  <si>
    <t>Construcción y/o mantenimiento de equipamientos públicos y colectivos</t>
  </si>
  <si>
    <t xml:space="preserve">Mejoramiento y/o rehabilitación de vías en el Departamento </t>
  </si>
  <si>
    <t>TOTAL</t>
  </si>
  <si>
    <t>HERNAN MAURICIO CAÑAS PIEDRAHITA</t>
  </si>
  <si>
    <t xml:space="preserve"> GERENTE PROMOTORA DE VIVIENDA Y DESARROLLO DEL QUINDIO</t>
  </si>
  <si>
    <t>Ordinario}</t>
  </si>
  <si>
    <t>Apoyo al deporte asociado</t>
  </si>
  <si>
    <t xml:space="preserve"> Ligas deportivas del departamento del Quindío</t>
  </si>
  <si>
    <t xml:space="preserve">Apoyar  y fortalecer veintitrés (23) ligas deportivas   </t>
  </si>
  <si>
    <t>0344332068-12</t>
  </si>
  <si>
    <t>Apoyo al deporte asociado en el Departamento del Quindio</t>
  </si>
  <si>
    <t xml:space="preserve">Apoyar  a los deportistas convencionales y no convencionales de reserva y altos logros para el posesionamiento del deporte a nivel  nacional e internacional departamento del Quindío  </t>
  </si>
  <si>
    <t xml:space="preserve">Ejecutar  acciones que fortalezcan el area administrativa y tecnica de los  clubes y ligas . .deportivas </t>
  </si>
  <si>
    <t xml:space="preserve">Realizar acompañamiento y asesoria a las Ligas y clubes del Departamento </t>
  </si>
  <si>
    <t>OLGA LUCIA FERNANDEZ CARDENAS - GERENTE INDEPORTES</t>
  </si>
  <si>
    <t>apoyar  a veinte  (20) deportistas en nivel de talento, de proyección y de altos logros con el programa de incentivos económicos a deportistas.</t>
  </si>
  <si>
    <t xml:space="preserve"> 0344332068-3</t>
  </si>
  <si>
    <t>Generar estrategias que descentralicen los organos deportivos del Departamento</t>
  </si>
  <si>
    <t xml:space="preserve">Apoyo a Deportistas de altos Logros y Reserva Deportiva </t>
  </si>
  <si>
    <t>044338143-12</t>
  </si>
  <si>
    <t>Apoyo al rescate del deporte asociado orientado a altos logros en el Departamento del Quindío.</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</si>
  <si>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</si>
  <si>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Posicionar al departamento en los resultados de ciclo olímpico partiendo desde la base.</t>
  </si>
  <si>
    <t>044338143-3</t>
  </si>
  <si>
    <t>Apoyo a las Ligas Deportivas en el Departamento Quindío.</t>
  </si>
  <si>
    <t>044339144-12</t>
  </si>
  <si>
    <t>Apoyo a las ligas con capacidades especiales en el Departamento del Quindío.</t>
  </si>
  <si>
    <t>Apoyar organizaciones de base comunitario y deporte asociado.</t>
  </si>
  <si>
    <t>Apoyo a eventos deportivos</t>
  </si>
  <si>
    <t>Apoyar trece (13)  ligas en   los eventos deportivos de carácter federado  nacional y departamental.</t>
  </si>
  <si>
    <t>0344332969-3</t>
  </si>
  <si>
    <t>Apoyar  a los deportistas convencionales y no convencionales de reserva y altos logros para el posesionamiento del deporte a nivel  nacional e internacional departamento del  Quindio</t>
  </si>
  <si>
    <t>Generar estrategias que descentralicen los organos deportivos del Departamento|</t>
  </si>
  <si>
    <t xml:space="preserve">OLGA LUCIA FERNANDEZ CARDENAS - GERENTE INDEPORTES </t>
  </si>
  <si>
    <t xml:space="preserve"> Juegos intercolegiados </t>
  </si>
  <si>
    <t>Desarrollar cuatro (4) juegos Intercolegiados  en sus diferentes fases.</t>
  </si>
  <si>
    <t>Apoyo a los juegos intercolegiados en el Deparrtamento del Quindìo</t>
  </si>
  <si>
    <t>Desarrollar un (1) juegos Intercolegiados  en sus diferentes fases.</t>
  </si>
  <si>
    <t>0344332070-3</t>
  </si>
  <si>
    <t>044337142-3</t>
  </si>
  <si>
    <t>Generar espacios de sana competencia a las Instituciones Educativas para el reconocimiento deportivo de los niños y niñas del Departamento del Quindio</t>
  </si>
  <si>
    <t xml:space="preserve">Creacion de espacios de formacion y competencia deportiva escolar </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</si>
  <si>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</si>
  <si>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</si>
  <si>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0344332071-3</t>
  </si>
  <si>
    <t xml:space="preserve">Apoyar la creacion de  espacios de formacion y maxificacion deportiva  en el Departamento del Quindio  </t>
  </si>
  <si>
    <t xml:space="preserve">Fortalecer los Municipios y Ligas Deportivas en la creacion y Desarrollo de Escuelas Deportivas y Desarrollo Eventos </t>
  </si>
  <si>
    <t xml:space="preserve">Asesorar  los doce (12) municipios del departamento del Quindío </t>
  </si>
  <si>
    <t>Promover el aprovechamiento del tiempo libre mediante la  práctica  del  deporte formativo para el   desarrollo  físico  e  integración de la comunidad .</t>
  </si>
  <si>
    <t>Realizacion de un evento de deporte social y comunitario.</t>
  </si>
  <si>
    <t>Apoyar  técnicamente un 1  evento de  Juegos Comunales en la fase Departamental</t>
  </si>
  <si>
    <t xml:space="preserve"> Apoyar  eventos y torneos deportivos y recreativos, que promuevan la sana competencia en la comunidad</t>
  </si>
  <si>
    <t xml:space="preserve">Apoyar un evento de  Juegos Comunales </t>
  </si>
  <si>
    <t xml:space="preserve"> Si Recreación y actividad física para ti</t>
  </si>
  <si>
    <t>Recreación,  para el Bien Común</t>
  </si>
  <si>
    <t>Apoyar de forma articulada el desarrollo del programa (1) "Campamentos Juveniles"</t>
  </si>
  <si>
    <t>0345332172-3</t>
  </si>
  <si>
    <t xml:space="preserve"> Apoyo a la Recreación,  para el Bien Común en el Departamento del Quindío</t>
  </si>
  <si>
    <t>Generar alternativas  que  permitan el buen uso del  del  tiempo libre  de los  diferentes grupos poblacionales (primera infancia, infancia, adolescencia, juventud, personas mayores y personas discapacitadas) que habitan en el Departamento del Quindio .</t>
  </si>
  <si>
    <t>Generar espacios de ocio y recreación, tendientes a la ocupación del tiempo libre y al fomento de valores y normas para que nuestros niños y jóvenes se desempañen mejor dentro de la sociedad</t>
  </si>
  <si>
    <t>Apoyo tecnico y logistico campamento juveniles</t>
  </si>
  <si>
    <t>Apoyar de forma articulada el programa nuevo comienzo "Otro Motivo para Vivir" (1).</t>
  </si>
  <si>
    <t>Apoyo tecnico y logistico nuevo comienzo</t>
  </si>
  <si>
    <t>Crear y desarrollar una estrategia para articular la actividad recreativa social comunitaria desde la primera infancia hasta las personas mayores.</t>
  </si>
  <si>
    <t xml:space="preserve">Afianzar valores a través de  actividades recreativas, ecológicas, culturales y deportivas. </t>
  </si>
  <si>
    <t>Apoyo tecnico y logistico primera infancia hasta el adulto mayor.</t>
  </si>
  <si>
    <t>0444410145-3</t>
  </si>
  <si>
    <t>Apoyo a la recreación base social en el Departamento del Quindío.</t>
  </si>
  <si>
    <t>Promover la educación ciudadana y juegos de roles desde la institución educativa y la familia, a partir de los diferentes ciclos vitales y grupos poblacionales priorizados por nivel de vulnerabilidad y enfoque diferencial, generando alternativas de inclusión social mediante el deporte y la recreación.</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</si>
  <si>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</si>
  <si>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 Apoyar la promoción del deporte y la recreación y su reconocimiento.</t>
  </si>
  <si>
    <t xml:space="preserve"> Actividad física, hábitos y estilos de vida saludables</t>
  </si>
  <si>
    <t xml:space="preserve">implementar un (1) programa que permita ejecutar proyectos  de actividad física para la promoción de hábitos y estilos de vida saludables </t>
  </si>
  <si>
    <t>0345332173-12</t>
  </si>
  <si>
    <t>Apoyo al Programa de actividad fìsica, hàbitos y estilos de vida saludables "Palpita Quindìo, por un Quindìo saludable"</t>
  </si>
  <si>
    <t>Falta de  implementacion de programas en actividad fisica en el departamento del Quindio</t>
  </si>
  <si>
    <t xml:space="preserve">Estructurar y fortalecer redes  de actividad física en los municipios, que promuevan y fomenten cambios en los hábitos de movilidad de las comunidades. </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</si>
  <si>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</si>
  <si>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</si>
  <si>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</si>
  <si>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Apoyo a proyectos deportivos, recreativos y de actividad fisica, en el Departamento del Quindìo</t>
  </si>
  <si>
    <t xml:space="preserve"> Acompañar los Municipios del Departamento del Quindio en  la priorizacion y  ejecucion de los recursos correspondientes a  IVA a la telefonia Movil.</t>
  </si>
  <si>
    <t xml:space="preserve">Asesorar  y hacer seguimiento a los Municipios del Departamento del Quindio  en los procesos de  implementacion de </t>
  </si>
  <si>
    <t>Apoyo a los JUEGOS INTERCOLEGIADOS y eventos deportivos en el Departamento del Quindío.</t>
  </si>
  <si>
    <t>Desarrollar  4 eventos de deporte social y comunitario.</t>
  </si>
  <si>
    <t xml:space="preserve"> Apoyo al Deporte formativo, deporte social comunitario y juegos  tradicionales en el Departamento del Quindío</t>
  </si>
  <si>
    <t>SECRETARIA ADMINISTRATIVA</t>
  </si>
  <si>
    <t>3.1.2-3.1.3</t>
  </si>
  <si>
    <t>3.1.1</t>
  </si>
  <si>
    <t xml:space="preserve">Garantizar el transporte escolar a los niños, niñas, jóvenes y adolescentes de la zona rural de los 11 municipios no certificados del Departamento del Quindío para disminuir las distancias de desplazamiento </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</si>
  <si>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</si>
  <si>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</si>
  <si>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</si>
  <si>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</si>
  <si>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</si>
  <si>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</si>
  <si>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</si>
  <si>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 xml:space="preserve">Apoyar acciones que conlleven a garantizar la atención integral a la primera infancia, así como promover factores protectores  en las familias con niños y niñas en primera infancia </t>
  </si>
  <si>
    <t>LILIANA JARAMILLO CARDENAS
         SECRETARIO DE FAMILIA</t>
  </si>
  <si>
    <t>Implementar rutas de protección integral de niños y niñas (0-5 años),  encaminadas a lograr la  protección integral y promover su desarrollo</t>
  </si>
  <si>
    <t>Logistica operativa (Transporte y refrigerios)</t>
  </si>
  <si>
    <t>Apoyar la creación y/o implementación de Rutas integrales de Atención a la primera infancia.</t>
  </si>
  <si>
    <t>Numero de rutas integrales de atención  a al a primera infancia implementadas y/o creadas</t>
  </si>
  <si>
    <t>Creación y puesta en marcha  de un programa de atención integral a la primera infancia que contenga las rutas integrales de atención</t>
  </si>
  <si>
    <t>Campañas publicitarias de prevención y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</si>
  <si>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</si>
  <si>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</si>
  <si>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</si>
  <si>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</si>
  <si>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</si>
  <si>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</si>
  <si>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</si>
  <si>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</si>
  <si>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Cumplimiento de la fase preliminar de formulacion de la politica puiblica de  familia</t>
  </si>
  <si>
    <t>Implementación de programas dirigidos al rescate de los valores éticos y morales, que generen proyectos de vida en las familias quindianas</t>
  </si>
  <si>
    <t>Logística Operativa</t>
  </si>
  <si>
    <t>Campañas publicitarias de difusión y atención a las familias</t>
  </si>
  <si>
    <t>0316 - 5 - 1 9 70 69 51 - 20</t>
  </si>
  <si>
    <t>Apoyo y fortalecimiento con los programas del centro de atención integral a las familias del Departamento del Quindío.</t>
  </si>
  <si>
    <t>Apoyo Institucional</t>
  </si>
  <si>
    <t xml:space="preserve">Adquisición de Bienes y Servicios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</si>
  <si>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</si>
  <si>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</si>
  <si>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</si>
  <si>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0316 - 5 - 1 9 64 63 45 - 20</t>
  </si>
  <si>
    <t>Divulgación de la política pública de infancia adolescencia en el Quindío.</t>
  </si>
  <si>
    <t>Implementar  la política pública de primera infancia, infancia y adolescencia del Departamento, buscando la garantía de derechos (salud, educación, deporte, recreación, cultura, participación y otros) en entornos protectores .</t>
  </si>
  <si>
    <t>0316 - 5 - 1 9 64 59 41 - 20</t>
  </si>
  <si>
    <t>Asistencia y participación de niños, niñas y adolescentes en los  Consejos de Política Social en todo el Departamento del Quindío.</t>
  </si>
  <si>
    <t>Implementar  una estrategia de prevención y atención de embarazos y segundos embarazos a temprana edad.</t>
  </si>
  <si>
    <t>Estrategia de prevención  y atención de embarazos a temprana edad implementada</t>
  </si>
  <si>
    <t>0316 - 5 - 1 9 64 60 42 - 20</t>
  </si>
  <si>
    <t>Apoyo en la Prevención, disminución del maltrato y abuso sexual en niños, niñas y adolescentes en el Departamento del Quindío.</t>
  </si>
  <si>
    <t>15/03/20016</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</si>
  <si>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</si>
  <si>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</si>
  <si>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0316 - 5 - 1 9 64 61 43 - 20</t>
  </si>
  <si>
    <t>Apoyo a la disminución de niños, niñas y adolescentes entre 0 y 17 años explotados laboral y sexualmente en el Departamento del Quindío.</t>
  </si>
  <si>
    <t xml:space="preserve">Campañas, Publicidad y Promoción </t>
  </si>
  <si>
    <t>0316 - 5 - 3 1 3 17 59 14 109 - 20</t>
  </si>
  <si>
    <t>Implementación de la  política de primera infancia, infancia y adolescencia en el Departamento del Quindio</t>
  </si>
  <si>
    <t xml:space="preserve">Seguimiento, monitoreo y evaluación de la implementación   de la   política publica que garantice los derechos de los niños, niñas y adolescentes del depto. Del Quindío </t>
  </si>
  <si>
    <t>Garantizar los derechos de los niños, niñas y adolescentes y el restablecimiento de ellos en el depto. Del Quindío</t>
  </si>
  <si>
    <t>Implementar la estrategia de prevención y atención de embarazos a temprana edad y segundos embarazos, con el fin de controlar el número de embarazos en menores de edad  en el departamento del Quindío</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</si>
  <si>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</si>
  <si>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Apoyar la Implementacion de  una  estrategia  de prevención y atención de la erradicación del abuso, explotación sexual comercial, trabajo infantil y peores formas de trabajo, y actividades delictivas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</si>
  <si>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</si>
  <si>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</si>
  <si>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</si>
  <si>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</si>
  <si>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</si>
  <si>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</si>
  <si>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</si>
  <si>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</si>
  <si>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</si>
  <si>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</si>
  <si>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Apoyo en la generación de estrategias de articulación y gestión para la atención integral de los jóvenes, incluyendo los sectores y actores</t>
  </si>
  <si>
    <t>Realización y difusión de la Oferta Instiucional, generación del conocimiento</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</si>
  <si>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</si>
  <si>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</si>
  <si>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sensibilizar  la población frente  a  los daños colaterales generados por  el consumo.</t>
  </si>
  <si>
    <t>Articulación  interinstitucional e intersectorial y  personal competente para generar procesos de intervención social, a los jóvenes del depto.</t>
  </si>
  <si>
    <t>ADQUISICION DE BIENES Y SERVICIOS: Logistica operativa, transporte, refrigerios,etc. Para la realizacion de acitivades y eventosque beneficien a los adolescentes y jovenes</t>
  </si>
  <si>
    <t>0316 - 5 - 1 2 37 22 30 - 20</t>
  </si>
  <si>
    <t>Diseño e implementación de programas para la prevención y reducción del consumo de sustancias psicoactivas  en el Departamento del Quindío.</t>
  </si>
  <si>
    <t>0316 - 5 - 1 9 69 67 49 - 20</t>
  </si>
  <si>
    <t>Apoyo a la promoción de espacios y estilos de vida saludables para jóvenes en el Departamento del Quindío.</t>
  </si>
  <si>
    <t>Asistencia Social</t>
  </si>
  <si>
    <t>0316 - 5 - 1 9 69 65 47 - 20</t>
  </si>
  <si>
    <t>Implementación de estrategias de promoción y participación de la juventud en el Departamento del Quindío.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</si>
  <si>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</si>
  <si>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</si>
  <si>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</si>
  <si>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</si>
  <si>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</si>
  <si>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</si>
  <si>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Inclusión social, laboral, educativa  y representatividad de las personas con discapacidad</t>
  </si>
  <si>
    <t>Ajustes y actualización  a la Política Publica de Discapacidad</t>
  </si>
  <si>
    <t>Procesos de Rehabilitación Integral y funcional de las personas con discapacidad y sus familias</t>
  </si>
  <si>
    <t>Elaboración de material didactico para la divulgacion de la politica publica</t>
  </si>
  <si>
    <t>Procesos de sensibilización y concientización en torno a la discapacidad</t>
  </si>
  <si>
    <t>Adquisicion de bienes y servicios: Logistica Operativa</t>
  </si>
  <si>
    <t>0316 - 5 - 1 7 62 54 39 - 20</t>
  </si>
  <si>
    <t>Asistencia y apoyo a la población con discapacidad en el Departamento del Quindío.</t>
  </si>
  <si>
    <t>0316 - 5 - 1 7 62 55 40 - 20</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</si>
  <si>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</si>
  <si>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</si>
  <si>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</si>
  <si>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</si>
  <si>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</si>
  <si>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</si>
  <si>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</si>
  <si>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</si>
  <si>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</si>
  <si>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</si>
  <si>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Realizar un acercamiento con las instituciones involucradas en la problemática de habitabilidad en la calle, como estrategia de sensibilización para la inclusión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</si>
  <si>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</si>
  <si>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</si>
  <si>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</si>
  <si>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</si>
  <si>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 xml:space="preserve">implementar  programa departamental  para la atención y acompañamiento a la población migrante y de repatriación, acorde al Plan de Acompañamiento al Ciudadano Migrante , en el marco de la Ley 1565/2011. </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</si>
  <si>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</si>
  <si>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</si>
  <si>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0316 - 5 - 1 10 71 71 53 - 20</t>
  </si>
  <si>
    <t>Implementación del plan de acompañamiento al Ciudadano Migrante, (el que sale y el que retorna) del Departamento del Quindío.</t>
  </si>
  <si>
    <t>0316 - 5 - 1 10 71 72 54 - 20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</si>
  <si>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</si>
  <si>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</si>
  <si>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</si>
  <si>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</si>
  <si>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</si>
  <si>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</si>
  <si>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</si>
  <si>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</si>
  <si>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</si>
  <si>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</si>
  <si>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</si>
  <si>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</si>
  <si>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</si>
  <si>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 xml:space="preserve"> Apoyo, acompañamiento y fortalecimiento en cuanto procesos de seguridad alimentaria, saneamiento basico, educación, salud, justicia, gobernabilidad y territorio </t>
  </si>
  <si>
    <t>Diseño e implementación de la ruta metodologica para la formulación y puesta en marcha de planes de vida</t>
  </si>
  <si>
    <t>Compra de herramientas, materiales, insumos, etc.</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</si>
  <si>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</si>
  <si>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</si>
  <si>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0316 - 5 - 1 7 61 53 38 - 20</t>
  </si>
  <si>
    <t>Apoyo y formación en procesos productivos, culturales que tienen como propósito el rescate de la tradición y la cultura en el Departamento del Quindío.</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</si>
  <si>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</si>
  <si>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</si>
  <si>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</si>
  <si>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</si>
  <si>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Capacitaciones dirigidas a comunidades Afros del Departamento</t>
  </si>
  <si>
    <t>LILIANA JARAMILLO CARDENAS</t>
  </si>
  <si>
    <t xml:space="preserve">Asistencia Social: Apoyo, acompañamiento y fortalecimiento en cuanto procesos de seguridad alimentaria, saneamiento basico, educación, salud y vivienda  </t>
  </si>
  <si>
    <t>Adquisicion de Bienes y Servicios: 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</si>
  <si>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</si>
  <si>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</si>
  <si>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</si>
  <si>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</si>
  <si>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</si>
  <si>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</si>
  <si>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Cumplimiento de la fase preliminar de formulación de la política pública de  diversidad sexual</t>
  </si>
  <si>
    <t>Realización de  campañas educativas con miras a fortalecer  la tolerancia y el respeto a la diversidad sexual</t>
  </si>
  <si>
    <t>Logistica Operativa: CELEBRACION DE EVENTOS RELACIONADOS CON LA POBLACION LGTBI</t>
  </si>
  <si>
    <t>Mujeres constructoras de Familia y de paz.</t>
  </si>
  <si>
    <t>Revisar, ajustar  e  implementar  la política publica de equidad de género para la  mujer del departamento</t>
  </si>
  <si>
    <t>Política pública  de equidad de genero revisada, ajustada e implementada.</t>
  </si>
  <si>
    <t>0316 - 5 - 1 6 51 46 32 - 20</t>
  </si>
  <si>
    <t>Apoyo a programas que generen oportunidades a las mujeres rurales de todo el Departamento del Quindío.</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</si>
  <si>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</si>
  <si>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0316 - 5 - 1 6 51 47 33 - 20</t>
  </si>
  <si>
    <t>Prevención y atención integral a las mujeres víctimas de la violencia en todo el Departamento del Quindío.</t>
  </si>
  <si>
    <t>0316 - 5 - 3 1 3 18 66 14 128 - 20</t>
  </si>
  <si>
    <t>Implementaciòn de la polìtica pùblica de equidad de género para la mujer en el Departamento del Quindìo</t>
  </si>
  <si>
    <t xml:space="preserve">Capacitacion  y concientización  para lograr la igualdad de género y empoderar a las mujeres </t>
  </si>
  <si>
    <t xml:space="preserve">Implementacion de los planes de acción de la Politica Publica de  Equidad de Género para la mujer
</t>
  </si>
  <si>
    <t>Campañas de socialización de las normas y las leyes que cobijan a la Mujer</t>
  </si>
  <si>
    <t>Conmemoración Día de la No violencia contra la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</si>
  <si>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</si>
  <si>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</si>
  <si>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</si>
  <si>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</si>
  <si>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0316 - 5 - 1 9 70 70 52 - 20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</si>
  <si>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</si>
  <si>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</si>
  <si>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</si>
  <si>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Ajustes y actualización  a la Política Publica de envejecimiento y vejez: UN QUINDIO PARA TODAS LAS EDADES</t>
  </si>
  <si>
    <t>0316 - 5 - 3 1 3 19 67 14 129 - 20</t>
  </si>
  <si>
    <t>Realizar procesos de motivación para incentivar el interés por la vida disminuyendo índices  de morbilidad del adulto mayor</t>
  </si>
  <si>
    <t>LOGISTICA OPERATIVA: Para los eventos a realizar y/o elementos como distintivos representativos Institucionales</t>
  </si>
  <si>
    <t>Celebraciones y eventos donde se resalte la importancia del rol del adulto mayor y su trayectoria de vida en la familia y la sociedad</t>
  </si>
  <si>
    <t xml:space="preserve">Apoyar 12 Centros de Bienestar del Departamento </t>
  </si>
  <si>
    <t xml:space="preserve">Apoyar 12 centros de bienestar del departamento </t>
  </si>
  <si>
    <t xml:space="preserve">0316 - 5 - 3 1 3 19 67 14 129 - 84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</si>
  <si>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</si>
  <si>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Superavit Estampilla Pro Adulto Mayor</t>
  </si>
  <si>
    <t xml:space="preserve">Apoyar 14 Centros Vida del Departamento </t>
  </si>
  <si>
    <t xml:space="preserve">Apoyar 14 centros vida del departamento </t>
  </si>
  <si>
    <t>Estampilla Pro Adulto Mayor</t>
  </si>
  <si>
    <t>PROYECTO Y ELABORO: DORIS CASTAÑO AGUDELO</t>
  </si>
  <si>
    <t>Realizar (8) eventos académicos, investigativos y culturales, liderados por la Secretaría de Educación Departamental para el fortalecimiento de la calidad educativa, la convivencia, la paz, la formación ciudadana y pensamiento ambiental</t>
  </si>
  <si>
    <t>Fortalecer cuarenta y siete (47) instituciones educativas con el programa de articulación con la educación superior y Educacion para el Trabajo y Desarrollo  Humano ETDH</t>
  </si>
  <si>
    <t xml:space="preserve">Recurso Ordinario- Fondo de Educación SGP </t>
  </si>
  <si>
    <t>CAMPAÑAS PUBLICITARIAS DE PREVENCION Y ATENCION</t>
  </si>
  <si>
    <t>LOGISTICA OPERATIVA</t>
  </si>
  <si>
    <t>04/10/20156</t>
  </si>
  <si>
    <t>SECRETARIA DE FAMILIA</t>
  </si>
  <si>
    <t>Fortalecimiento e innovación empresarial  de la caficultura en el Departamento del Quindio</t>
  </si>
  <si>
    <t xml:space="preserve">Fomento al emprendimiento y  al empleo rural en el Departamento del Quindío  </t>
  </si>
  <si>
    <t>Fomento a la agricultura familiar , urbana y  mercados campesinos para la soberanía y  Seguridad alimentaria en el Departamento del Quindio.</t>
  </si>
  <si>
    <t>Apoyar la construcción, el mantenimiento, el mejoramiento y/o la rehabilitación de la infraestructura de dos (2) equipamientos públicos y colectivos del Departamento del Quindío.</t>
  </si>
  <si>
    <t>Mejora de la Infraestructura Vial del Departamento del Quindío</t>
  </si>
  <si>
    <t>km</t>
  </si>
  <si>
    <t>Disminuir el porcentaje de personas en situación de pobreza en el Departamento del Quindio.</t>
  </si>
  <si>
    <t xml:space="preserve">OLGA LUCIA FERNANDEZ </t>
  </si>
  <si>
    <t>GERENTE</t>
  </si>
  <si>
    <t>Apoyo a la actividad fisica, salud y productividad en el Departamento del Quindio.</t>
  </si>
  <si>
    <t>Héctor Alberto Marín Ríos Secretario del Interior</t>
  </si>
  <si>
    <t>Héctor Alberto Marín Ríos Secretario del Interior
DIRECTOR UDEGERD</t>
  </si>
  <si>
    <t xml:space="preserve">Héctor Alberto Marín Ríos Secretario del Interior
</t>
  </si>
  <si>
    <t>Fortalecimiento a la competitividad productiva y empresarial del sector rural en el departamento del Quindio</t>
  </si>
  <si>
    <t>Otros (Iva Cedido Licores - Registro)</t>
  </si>
  <si>
    <t>Recursos Ordinarios- Otros (Iva Cedido Licores - Registro)</t>
  </si>
  <si>
    <t xml:space="preserve">PROGRAMACIÓN PLAN DE ACCIÓN </t>
  </si>
  <si>
    <t xml:space="preserve">F-PLA-06   </t>
  </si>
  <si>
    <t>O5</t>
  </si>
  <si>
    <t>Agosto 1 de 2016</t>
  </si>
  <si>
    <t xml:space="preserve"> 1 de 1</t>
  </si>
  <si>
    <t>INDICADOR</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</si>
</sst>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_ [$€-2]\ * #,##0.00_ ;_ [$€-2]\ * \-#,##0.00_ ;_ [$€-2]\ * &quot;-&quot;??_ "/>
    <numFmt numFmtId="168" formatCode="_(* #,##0_);_(* \(#,##0\);_(* &quot;-&quot;??_);_(@_)"/>
    <numFmt numFmtId="169" formatCode="dd/mm/yy;@"/>
    <numFmt numFmtId="170" formatCode="&quot;$&quot;\ #,##0"/>
    <numFmt numFmtId="171" formatCode="_ &quot;$&quot;\ * #,##0.00_ ;_ &quot;$&quot;\ * \-#,##0.00_ ;_ &quot;$&quot;\ * &quot;-&quot;??_ ;_ @_ "/>
    <numFmt numFmtId="172" formatCode="_-* #,##0_-;\-* #,##0_-;_-* &quot;-&quot;??_-;_-@_-"/>
    <numFmt numFmtId="173" formatCode="_-* #,##0.00\ &quot;€&quot;_-;\-* #,##0.00\ &quot;€&quot;_-;_-* &quot;-&quot;??\ &quot;€&quot;_-;_-@_-"/>
    <numFmt numFmtId="174" formatCode="00"/>
    <numFmt numFmtId="175" formatCode="_(&quot;$&quot;\ * #,##0_);_(&quot;$&quot;\ * \(#,##0\);_(&quot;$&quot;\ * &quot;-&quot;??_);_(@_)"/>
    <numFmt numFmtId="176" formatCode="&quot;$&quot;#,##0.00"/>
    <numFmt numFmtId="177" formatCode="&quot;$&quot;#,##0"/>
    <numFmt numFmtId="178" formatCode="0.0"/>
    <numFmt numFmtId="179" formatCode="dd/mm/yyyy;@"/>
    <numFmt numFmtId="180" formatCode="#,##0.00_);\-#,##0.00"/>
    <numFmt numFmtId="181" formatCode="&quot;$&quot;\ #,##0.00"/>
    <numFmt numFmtId="182" formatCode="0_ ;\-0\ "/>
    <numFmt numFmtId="183" formatCode="#,##0_ ;\-#,##0\ "/>
    <numFmt numFmtId="184" formatCode="#,##0.00_ ;\-#,##0.00\ "/>
    <numFmt numFmtId="185" formatCode="0.0%"/>
    <numFmt numFmtId="186" formatCode="_-[$$-240A]* #,##0_-;\-[$$-240A]* #,##0_-;_-[$$-240A]* &quot;-&quot;_-;_-@_-"/>
    <numFmt numFmtId="187" formatCode="_-[$$-240A]* #,##0.00_-;\-[$$-240A]* #,##0.00_-;_-[$$-240A]* &quot;-&quot;??_-;_-@_-"/>
    <numFmt numFmtId="188" formatCode="_([$$-240A]\ * #,##0.00_);_([$$-240A]\ * \(#,##0.00\);_([$$-240A]\ * &quot;-&quot;??_);_(@_)"/>
    <numFmt numFmtId="189" formatCode="#,##0.00;[Red]#,##0.00"/>
    <numFmt numFmtId="190" formatCode="#,##0;[Red]#,##0"/>
    <numFmt numFmtId="191" formatCode="&quot;$&quot;\ #,##0.00;[Red]&quot;$&quot;\ #,##0.00"/>
  </numFmts>
  <fonts count="54">
    <font>
      <sz val="11"/>
      <color theme="1"/>
      <name val="Calibri"/>
      <family val="2"/>
    </font>
    <font>
      <sz val="11"/>
      <color indexed="8"/>
      <name val="Calibri"/>
      <family val="2"/>
    </font>
    <font>
      <sz val="11"/>
      <color indexed="8"/>
      <name val="Arial"/>
      <family val="2"/>
    </font>
    <font>
      <b/>
      <sz val="11"/>
      <color indexed="8"/>
      <name val="Arial"/>
      <family val="2"/>
    </font>
    <font>
      <sz val="10"/>
      <name val="Arial"/>
      <family val="2"/>
    </font>
    <font>
      <sz val="11"/>
      <name val="Arial"/>
      <family val="2"/>
    </font>
    <font>
      <b/>
      <sz val="11"/>
      <name val="Arial"/>
      <family val="2"/>
    </font>
    <font>
      <sz val="11"/>
      <color indexed="10"/>
      <name val="Arial"/>
      <family val="2"/>
    </font>
    <font>
      <b/>
      <sz val="11"/>
      <color indexed="10"/>
      <name val="Arial"/>
      <family val="2"/>
    </font>
    <font>
      <sz val="11"/>
      <name val="Times New Roman"/>
      <family val="1"/>
    </font>
    <font>
      <sz val="10"/>
      <color indexed="8"/>
      <name val="MS Sans Serif"/>
      <family val="0"/>
    </font>
    <font>
      <b/>
      <sz val="16"/>
      <color indexed="8"/>
      <name val="Times New Roman"/>
      <family val="1"/>
    </font>
    <font>
      <b/>
      <sz val="14"/>
      <color indexed="8"/>
      <name val="Arial"/>
      <family val="2"/>
    </font>
    <font>
      <sz val="12"/>
      <color indexed="8"/>
      <name val="Arial"/>
      <family val="2"/>
    </font>
    <font>
      <sz val="11"/>
      <color indexed="8"/>
      <name val="Times New Roman"/>
      <family val="1"/>
    </font>
    <font>
      <sz val="10"/>
      <color indexed="8"/>
      <name val="Arial"/>
      <family val="2"/>
    </font>
    <font>
      <sz val="9"/>
      <color indexed="8"/>
      <name val="Arial"/>
      <family val="2"/>
    </font>
    <font>
      <b/>
      <sz val="11"/>
      <color indexed="8"/>
      <name val="Times New Roman"/>
      <family val="1"/>
    </font>
    <font>
      <sz val="11"/>
      <name val="Calibri"/>
      <family val="2"/>
    </font>
    <font>
      <sz val="12"/>
      <name val="Arial"/>
      <family val="2"/>
    </font>
    <font>
      <b/>
      <sz val="9"/>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
      <left/>
      <right/>
      <top style="thin"/>
      <bottom style="medium"/>
    </border>
    <border>
      <left/>
      <right style="thin"/>
      <top style="thin"/>
      <bottom/>
    </border>
    <border>
      <left/>
      <right style="medium"/>
      <top style="thin"/>
      <bottom/>
    </border>
    <border>
      <left/>
      <right/>
      <top style="medium"/>
      <bottom style="medium"/>
    </border>
    <border>
      <left/>
      <right style="medium"/>
      <top style="medium"/>
      <bottom style="medium"/>
    </border>
    <border>
      <left style="medium"/>
      <right/>
      <top style="medium"/>
      <bottom style="medium"/>
    </border>
    <border>
      <left style="medium"/>
      <right style="thin"/>
      <top style="thin"/>
      <bottom style="thin"/>
    </border>
    <border>
      <left/>
      <right style="medium"/>
      <top style="thin"/>
      <bottom style="thin"/>
    </border>
    <border>
      <left style="thin"/>
      <right/>
      <top style="thin"/>
      <bottom style="medium"/>
    </border>
    <border>
      <left/>
      <right style="medium"/>
      <top style="thin"/>
      <bottom style="medium"/>
    </border>
    <border>
      <left style="medium"/>
      <right style="medium"/>
      <top style="medium"/>
      <bottom style="medium"/>
    </border>
    <border>
      <left style="medium"/>
      <right/>
      <top style="thin"/>
      <bottom/>
    </border>
    <border>
      <left style="thin"/>
      <right/>
      <top/>
      <bottom style="thin"/>
    </border>
    <border>
      <left style="thin"/>
      <right style="medium"/>
      <top/>
      <bottom style="thin"/>
    </border>
    <border>
      <left/>
      <right/>
      <top/>
      <bottom style="thin"/>
    </border>
    <border>
      <left style="thin"/>
      <right style="medium"/>
      <top style="thin"/>
      <bottom style="thin"/>
    </border>
    <border>
      <left style="thin"/>
      <right style="thin"/>
      <top style="thin"/>
      <bottom/>
    </border>
    <border>
      <left style="thin"/>
      <right style="thin"/>
      <top/>
      <bottom/>
    </border>
    <border>
      <left style="medium"/>
      <right/>
      <top style="thin"/>
      <bottom style="thin"/>
    </border>
    <border>
      <left/>
      <right style="medium"/>
      <top/>
      <bottom style="thin"/>
    </border>
    <border>
      <left style="thin"/>
      <right/>
      <top style="thin"/>
      <bottom/>
    </border>
    <border>
      <left style="thin"/>
      <right/>
      <top/>
      <bottom/>
    </border>
    <border>
      <left style="medium"/>
      <right/>
      <top/>
      <bottom/>
    </border>
    <border>
      <left/>
      <right style="thin"/>
      <top/>
      <bottom/>
    </border>
    <border>
      <left/>
      <right style="medium"/>
      <top/>
      <bottom/>
    </border>
    <border>
      <left style="medium"/>
      <right style="thin"/>
      <top/>
      <bottom/>
    </border>
    <border>
      <left style="thin"/>
      <right style="medium"/>
      <top/>
      <bottom/>
    </border>
    <border>
      <left/>
      <right/>
      <top/>
      <bottom style="medium"/>
    </border>
    <border>
      <left/>
      <right style="medium"/>
      <top/>
      <bottom style="medium"/>
    </border>
    <border>
      <left style="thin"/>
      <right/>
      <top/>
      <bottom style="medium"/>
    </border>
    <border>
      <left style="medium"/>
      <right style="thin"/>
      <top/>
      <bottom style="thin"/>
    </border>
    <border>
      <left style="thin"/>
      <right style="thin"/>
      <top/>
      <bottom style="medium"/>
    </border>
    <border>
      <left style="medium"/>
      <right/>
      <top/>
      <bottom style="thin"/>
    </border>
    <border>
      <left style="thin"/>
      <right style="thin"/>
      <top/>
      <bottom style="double"/>
    </border>
    <border>
      <left style="medium"/>
      <right/>
      <top/>
      <bottom style="medium"/>
    </border>
    <border>
      <left style="medium"/>
      <right style="medium"/>
      <top/>
      <bottom style="medium"/>
    </border>
    <border>
      <left style="medium"/>
      <right style="thin"/>
      <top style="medium"/>
      <bottom style="thin"/>
    </border>
    <border>
      <left style="thin"/>
      <right/>
      <top style="medium"/>
      <bottom style="thin"/>
    </border>
    <border>
      <left/>
      <right/>
      <top style="medium"/>
      <bottom style="thin"/>
    </border>
    <border>
      <left/>
      <right style="thin"/>
      <top style="thin"/>
      <bottom style="medium"/>
    </border>
    <border>
      <left style="thin"/>
      <right style="medium"/>
      <top style="thin"/>
      <botto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medium"/>
      <right style="thin"/>
      <top style="thin"/>
      <bottom/>
    </border>
    <border>
      <left style="thin"/>
      <right style="thin"/>
      <top style="medium"/>
      <bottom/>
    </border>
    <border>
      <left style="thin"/>
      <right style="medium"/>
      <top/>
      <bottom style="medium"/>
    </border>
    <border>
      <left style="thin"/>
      <right style="thin"/>
      <top style="thin"/>
      <bottom style="double"/>
    </border>
    <border>
      <left style="medium"/>
      <right style="thin"/>
      <top style="thin"/>
      <bottom style="medium"/>
    </border>
    <border>
      <left style="thin"/>
      <right style="medium"/>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1" fontId="45" fillId="0" borderId="0">
      <alignment/>
      <protection/>
    </xf>
    <xf numFmtId="0" fontId="46" fillId="30"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73" fontId="1" fillId="0" borderId="0" applyFont="0" applyFill="0" applyBorder="0" applyAlignment="0" applyProtection="0"/>
    <xf numFmtId="0" fontId="47" fillId="31" borderId="0" applyNumberFormat="0" applyBorder="0" applyAlignment="0" applyProtection="0"/>
    <xf numFmtId="167" fontId="0" fillId="0" borderId="0">
      <alignment/>
      <protection/>
    </xf>
    <xf numFmtId="0" fontId="4" fillId="0" borderId="0">
      <alignment/>
      <protection/>
    </xf>
    <xf numFmtId="167" fontId="0" fillId="0" borderId="0">
      <alignment/>
      <protection/>
    </xf>
    <xf numFmtId="0" fontId="10" fillId="0" borderId="0">
      <alignment/>
      <protection/>
    </xf>
    <xf numFmtId="0" fontId="10" fillId="0" borderId="0">
      <alignment/>
      <protection/>
    </xf>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151">
    <xf numFmtId="0" fontId="0" fillId="0" borderId="0" xfId="0" applyFont="1" applyAlignment="1">
      <alignment/>
    </xf>
    <xf numFmtId="168" fontId="2" fillId="0" borderId="0" xfId="51" applyNumberFormat="1" applyFont="1" applyFill="1" applyBorder="1" applyAlignment="1">
      <alignment horizontal="justify" vertical="center"/>
    </xf>
    <xf numFmtId="0" fontId="2" fillId="0" borderId="0" xfId="0" applyFont="1" applyBorder="1" applyAlignment="1">
      <alignment/>
    </xf>
    <xf numFmtId="0" fontId="2" fillId="33" borderId="0" xfId="0" applyFont="1" applyFill="1" applyAlignment="1">
      <alignment/>
    </xf>
    <xf numFmtId="0" fontId="2" fillId="0" borderId="0" xfId="0" applyFont="1" applyAlignment="1">
      <alignment/>
    </xf>
    <xf numFmtId="0" fontId="2" fillId="0" borderId="0" xfId="0" applyFont="1" applyAlignment="1">
      <alignment horizontal="center" vertical="center"/>
    </xf>
    <xf numFmtId="0" fontId="2" fillId="33" borderId="0" xfId="0" applyFont="1" applyFill="1" applyAlignment="1">
      <alignment/>
    </xf>
    <xf numFmtId="0" fontId="2" fillId="33" borderId="0" xfId="0" applyFont="1" applyFill="1" applyAlignment="1">
      <alignment horizontal="justify" vertical="center"/>
    </xf>
    <xf numFmtId="3" fontId="2" fillId="33" borderId="0" xfId="0" applyNumberFormat="1" applyFont="1" applyFill="1" applyAlignment="1">
      <alignment horizontal="center" vertical="center"/>
    </xf>
    <xf numFmtId="167" fontId="2" fillId="0" borderId="0" xfId="0" applyNumberFormat="1" applyFont="1" applyFill="1" applyBorder="1" applyAlignment="1">
      <alignment/>
    </xf>
    <xf numFmtId="167" fontId="2" fillId="34" borderId="0" xfId="0" applyNumberFormat="1" applyFont="1" applyFill="1" applyBorder="1" applyAlignment="1">
      <alignment/>
    </xf>
    <xf numFmtId="3" fontId="2" fillId="0" borderId="10"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167" fontId="2" fillId="34" borderId="0" xfId="0" applyNumberFormat="1" applyFont="1" applyFill="1" applyBorder="1" applyAlignment="1">
      <alignment/>
    </xf>
    <xf numFmtId="167" fontId="2" fillId="34" borderId="0" xfId="0" applyNumberFormat="1" applyFont="1" applyFill="1" applyBorder="1" applyAlignment="1">
      <alignment horizontal="center" vertical="center"/>
    </xf>
    <xf numFmtId="170" fontId="2" fillId="34" borderId="0" xfId="0" applyNumberFormat="1" applyFont="1" applyFill="1" applyBorder="1" applyAlignment="1">
      <alignment/>
    </xf>
    <xf numFmtId="167" fontId="2" fillId="34" borderId="0" xfId="0" applyNumberFormat="1" applyFont="1" applyFill="1" applyBorder="1" applyAlignment="1">
      <alignment horizontal="justify" vertical="center"/>
    </xf>
    <xf numFmtId="167" fontId="2" fillId="0" borderId="0" xfId="0" applyNumberFormat="1" applyFont="1" applyFill="1" applyBorder="1" applyAlignment="1">
      <alignment horizontal="right" vertical="center"/>
    </xf>
    <xf numFmtId="169" fontId="2" fillId="0" borderId="0" xfId="0" applyNumberFormat="1" applyFont="1" applyFill="1" applyBorder="1" applyAlignment="1">
      <alignment horizontal="center"/>
    </xf>
    <xf numFmtId="167" fontId="2" fillId="0" borderId="0" xfId="0" applyNumberFormat="1" applyFont="1" applyFill="1" applyBorder="1" applyAlignment="1">
      <alignment horizontal="left"/>
    </xf>
    <xf numFmtId="0" fontId="2" fillId="0" borderId="0" xfId="0" applyFont="1" applyFill="1" applyAlignment="1">
      <alignment/>
    </xf>
    <xf numFmtId="0" fontId="2" fillId="0" borderId="0" xfId="0" applyFont="1" applyFill="1" applyAlignment="1">
      <alignment horizontal="right" vertical="center"/>
    </xf>
    <xf numFmtId="169" fontId="2" fillId="0" borderId="0" xfId="0" applyNumberFormat="1" applyFont="1" applyAlignment="1">
      <alignment horizontal="center"/>
    </xf>
    <xf numFmtId="0" fontId="2" fillId="33" borderId="0" xfId="0" applyFont="1" applyFill="1" applyAlignment="1">
      <alignment horizontal="center"/>
    </xf>
    <xf numFmtId="0" fontId="2" fillId="0" borderId="0" xfId="0" applyFont="1" applyAlignment="1">
      <alignment wrapText="1"/>
    </xf>
    <xf numFmtId="167" fontId="2" fillId="0" borderId="0" xfId="61" applyFont="1" applyFill="1">
      <alignment/>
      <protection/>
    </xf>
    <xf numFmtId="167" fontId="2" fillId="33" borderId="0" xfId="61" applyFont="1" applyFill="1">
      <alignment/>
      <protection/>
    </xf>
    <xf numFmtId="167" fontId="2" fillId="33" borderId="0" xfId="61" applyFont="1" applyFill="1" applyAlignment="1">
      <alignment/>
      <protection/>
    </xf>
    <xf numFmtId="167" fontId="2" fillId="33" borderId="0" xfId="61" applyFont="1" applyFill="1" applyAlignment="1">
      <alignment horizontal="center" vertical="center"/>
      <protection/>
    </xf>
    <xf numFmtId="167" fontId="2" fillId="33" borderId="0" xfId="61" applyFont="1" applyFill="1" applyAlignment="1">
      <alignment horizontal="justify" vertical="center"/>
      <protection/>
    </xf>
    <xf numFmtId="170" fontId="2" fillId="33" borderId="0" xfId="0" applyNumberFormat="1" applyFont="1" applyFill="1" applyAlignment="1">
      <alignment/>
    </xf>
    <xf numFmtId="167" fontId="2" fillId="33" borderId="0" xfId="61" applyFont="1" applyFill="1" applyAlignment="1">
      <alignment horizontal="center"/>
      <protection/>
    </xf>
    <xf numFmtId="167" fontId="2" fillId="34" borderId="0" xfId="0" applyNumberFormat="1" applyFont="1" applyFill="1" applyBorder="1" applyAlignment="1">
      <alignment horizontal="justify" vertical="center" wrapText="1"/>
    </xf>
    <xf numFmtId="167" fontId="2" fillId="0" borderId="10" xfId="0" applyNumberFormat="1" applyFont="1" applyFill="1" applyBorder="1" applyAlignment="1">
      <alignment horizontal="justify" vertical="center" wrapText="1"/>
    </xf>
    <xf numFmtId="167" fontId="2" fillId="34" borderId="12"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readingOrder="1"/>
    </xf>
    <xf numFmtId="0" fontId="2" fillId="0" borderId="11"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readingOrder="2"/>
    </xf>
    <xf numFmtId="167" fontId="2" fillId="33" borderId="14" xfId="61" applyFont="1" applyFill="1" applyBorder="1" applyAlignment="1">
      <alignment horizontal="center"/>
      <protection/>
    </xf>
    <xf numFmtId="167" fontId="5" fillId="0" borderId="15" xfId="61" applyFont="1" applyFill="1" applyBorder="1" applyAlignment="1">
      <alignment horizontal="justify" wrapText="1"/>
      <protection/>
    </xf>
    <xf numFmtId="0" fontId="3" fillId="35" borderId="10" xfId="0" applyFont="1" applyFill="1" applyBorder="1" applyAlignment="1">
      <alignment horizontal="center" vertical="center" wrapText="1"/>
    </xf>
    <xf numFmtId="1" fontId="3" fillId="36" borderId="10" xfId="61" applyNumberFormat="1" applyFont="1" applyFill="1" applyBorder="1" applyAlignment="1">
      <alignment horizontal="center" vertical="center" wrapText="1"/>
      <protection/>
    </xf>
    <xf numFmtId="1" fontId="3" fillId="37" borderId="10" xfId="61" applyNumberFormat="1" applyFont="1" applyFill="1" applyBorder="1" applyAlignment="1">
      <alignment horizontal="center" vertical="center" wrapText="1"/>
      <protection/>
    </xf>
    <xf numFmtId="0" fontId="3" fillId="35" borderId="16" xfId="0" applyFont="1" applyFill="1" applyBorder="1" applyAlignment="1">
      <alignment vertical="center" wrapText="1"/>
    </xf>
    <xf numFmtId="0" fontId="3" fillId="35" borderId="17" xfId="0" applyFont="1" applyFill="1" applyBorder="1" applyAlignment="1">
      <alignment vertical="center"/>
    </xf>
    <xf numFmtId="0" fontId="3" fillId="35" borderId="17" xfId="0" applyFont="1" applyFill="1" applyBorder="1" applyAlignment="1">
      <alignment horizontal="justify" vertical="center"/>
    </xf>
    <xf numFmtId="0" fontId="3" fillId="35" borderId="17" xfId="0" applyFont="1" applyFill="1" applyBorder="1" applyAlignment="1">
      <alignment horizontal="center" vertical="center"/>
    </xf>
    <xf numFmtId="0" fontId="3" fillId="37" borderId="17" xfId="0" applyFont="1" applyFill="1" applyBorder="1" applyAlignment="1">
      <alignment vertical="center"/>
    </xf>
    <xf numFmtId="0" fontId="3" fillId="37" borderId="17" xfId="0" applyFont="1" applyFill="1" applyBorder="1" applyAlignment="1">
      <alignment horizontal="justify" vertical="center"/>
    </xf>
    <xf numFmtId="0" fontId="3" fillId="37" borderId="17" xfId="0" applyFont="1" applyFill="1" applyBorder="1" applyAlignment="1">
      <alignment horizontal="center" vertical="center"/>
    </xf>
    <xf numFmtId="0" fontId="3" fillId="35" borderId="17"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horizontal="justify" vertical="center"/>
    </xf>
    <xf numFmtId="0" fontId="3" fillId="35" borderId="14" xfId="0" applyFont="1" applyFill="1" applyBorder="1" applyAlignment="1">
      <alignment horizontal="center" vertical="center"/>
    </xf>
    <xf numFmtId="1" fontId="3" fillId="35" borderId="17" xfId="0" applyNumberFormat="1" applyFont="1" applyFill="1" applyBorder="1" applyAlignment="1">
      <alignment horizontal="left" vertical="center" wrapText="1"/>
    </xf>
    <xf numFmtId="1" fontId="3" fillId="35" borderId="17" xfId="0" applyNumberFormat="1" applyFont="1" applyFill="1" applyBorder="1" applyAlignment="1">
      <alignment vertical="center"/>
    </xf>
    <xf numFmtId="0" fontId="2" fillId="35" borderId="16" xfId="0" applyFont="1" applyFill="1" applyBorder="1" applyAlignment="1">
      <alignment vertical="center"/>
    </xf>
    <xf numFmtId="1" fontId="3" fillId="37" borderId="17" xfId="0" applyNumberFormat="1" applyFont="1" applyFill="1" applyBorder="1" applyAlignment="1">
      <alignment horizontal="justify" vertical="center" wrapText="1"/>
    </xf>
    <xf numFmtId="1" fontId="3" fillId="37" borderId="17" xfId="0" applyNumberFormat="1" applyFont="1" applyFill="1" applyBorder="1" applyAlignment="1">
      <alignment vertical="center"/>
    </xf>
    <xf numFmtId="0" fontId="2" fillId="37" borderId="16"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horizontal="justify" vertical="center"/>
    </xf>
    <xf numFmtId="1" fontId="3" fillId="35" borderId="10" xfId="0" applyNumberFormat="1" applyFont="1" applyFill="1" applyBorder="1" applyAlignment="1">
      <alignment horizontal="justify" vertical="center" wrapText="1"/>
    </xf>
    <xf numFmtId="0" fontId="3" fillId="35" borderId="18" xfId="0" applyFont="1" applyFill="1" applyBorder="1" applyAlignment="1">
      <alignment vertical="center"/>
    </xf>
    <xf numFmtId="0" fontId="2" fillId="35" borderId="19" xfId="0" applyFont="1" applyFill="1" applyBorder="1" applyAlignment="1">
      <alignment vertical="center"/>
    </xf>
    <xf numFmtId="0" fontId="3" fillId="35" borderId="20" xfId="0" applyFont="1" applyFill="1" applyBorder="1" applyAlignment="1">
      <alignment vertical="center"/>
    </xf>
    <xf numFmtId="0" fontId="3" fillId="36" borderId="17" xfId="0" applyFont="1" applyFill="1" applyBorder="1" applyAlignment="1">
      <alignment vertical="center"/>
    </xf>
    <xf numFmtId="0" fontId="3" fillId="36" borderId="17" xfId="0" applyFont="1" applyFill="1" applyBorder="1" applyAlignment="1">
      <alignment horizontal="justify" vertical="center"/>
    </xf>
    <xf numFmtId="0" fontId="3" fillId="36" borderId="15" xfId="0" applyFont="1" applyFill="1" applyBorder="1" applyAlignment="1">
      <alignment vertical="center"/>
    </xf>
    <xf numFmtId="0" fontId="3" fillId="37" borderId="15" xfId="0" applyFont="1" applyFill="1" applyBorder="1" applyAlignment="1">
      <alignment vertical="center"/>
    </xf>
    <xf numFmtId="167" fontId="3" fillId="36" borderId="15" xfId="61" applyFont="1" applyFill="1" applyBorder="1" applyAlignment="1">
      <alignment vertical="center"/>
      <protection/>
    </xf>
    <xf numFmtId="167" fontId="3" fillId="36" borderId="17" xfId="61" applyFont="1" applyFill="1" applyBorder="1" applyAlignment="1">
      <alignment vertical="center"/>
      <protection/>
    </xf>
    <xf numFmtId="167" fontId="3" fillId="37" borderId="15" xfId="61" applyFont="1" applyFill="1" applyBorder="1" applyAlignment="1">
      <alignment vertical="center"/>
      <protection/>
    </xf>
    <xf numFmtId="167" fontId="3" fillId="37" borderId="17" xfId="61" applyFont="1" applyFill="1" applyBorder="1" applyAlignment="1">
      <alignment vertical="center"/>
      <protection/>
    </xf>
    <xf numFmtId="167" fontId="3" fillId="35" borderId="15" xfId="61" applyFont="1" applyFill="1" applyBorder="1" applyAlignment="1">
      <alignment vertical="center"/>
      <protection/>
    </xf>
    <xf numFmtId="167" fontId="3" fillId="35" borderId="17" xfId="61" applyFont="1" applyFill="1" applyBorder="1" applyAlignment="1">
      <alignment vertical="center"/>
      <protection/>
    </xf>
    <xf numFmtId="0" fontId="2" fillId="33" borderId="21" xfId="0" applyFont="1" applyFill="1" applyBorder="1" applyAlignment="1">
      <alignment horizontal="justify" vertical="center"/>
    </xf>
    <xf numFmtId="0" fontId="2" fillId="33" borderId="22" xfId="0" applyFont="1" applyFill="1" applyBorder="1" applyAlignment="1">
      <alignment horizontal="justify" vertical="center"/>
    </xf>
    <xf numFmtId="0" fontId="2" fillId="0" borderId="21" xfId="0" applyFont="1" applyBorder="1" applyAlignment="1">
      <alignment/>
    </xf>
    <xf numFmtId="0" fontId="2" fillId="0" borderId="21" xfId="0" applyFont="1" applyFill="1" applyBorder="1" applyAlignment="1">
      <alignment horizontal="right" vertical="center"/>
    </xf>
    <xf numFmtId="169" fontId="2" fillId="0" borderId="21" xfId="0" applyNumberFormat="1" applyFont="1" applyBorder="1" applyAlignment="1">
      <alignment horizontal="center"/>
    </xf>
    <xf numFmtId="0" fontId="2" fillId="0" borderId="22" xfId="0" applyFont="1" applyBorder="1" applyAlignment="1">
      <alignment horizontal="left"/>
    </xf>
    <xf numFmtId="0" fontId="2" fillId="33" borderId="21" xfId="0" applyFont="1" applyFill="1" applyBorder="1" applyAlignment="1">
      <alignment/>
    </xf>
    <xf numFmtId="0" fontId="2" fillId="33" borderId="23" xfId="0" applyFont="1" applyFill="1" applyBorder="1" applyAlignment="1">
      <alignment/>
    </xf>
    <xf numFmtId="167" fontId="3" fillId="0" borderId="0" xfId="61" applyFont="1" applyFill="1" applyBorder="1" applyAlignment="1">
      <alignment vertical="center"/>
      <protection/>
    </xf>
    <xf numFmtId="0" fontId="3" fillId="35" borderId="24" xfId="61" applyNumberFormat="1" applyFont="1" applyFill="1" applyBorder="1" applyAlignment="1">
      <alignment horizontal="center" vertical="center" wrapText="1"/>
      <protection/>
    </xf>
    <xf numFmtId="167" fontId="3" fillId="35" borderId="25" xfId="61" applyFont="1" applyFill="1" applyBorder="1" applyAlignment="1">
      <alignment vertical="center"/>
      <protection/>
    </xf>
    <xf numFmtId="167" fontId="3" fillId="37" borderId="25" xfId="61" applyFont="1" applyFill="1" applyBorder="1" applyAlignment="1">
      <alignment vertical="center"/>
      <protection/>
    </xf>
    <xf numFmtId="167" fontId="3" fillId="36" borderId="25" xfId="61" applyFont="1" applyFill="1" applyBorder="1" applyAlignment="1">
      <alignment vertical="center"/>
      <protection/>
    </xf>
    <xf numFmtId="0" fontId="3" fillId="37" borderId="25" xfId="0" applyFont="1" applyFill="1" applyBorder="1" applyAlignment="1">
      <alignment vertical="center"/>
    </xf>
    <xf numFmtId="170" fontId="3" fillId="0" borderId="11" xfId="61" applyNumberFormat="1" applyFont="1" applyFill="1" applyBorder="1" applyAlignment="1">
      <alignment vertical="center"/>
      <protection/>
    </xf>
    <xf numFmtId="167" fontId="3" fillId="0" borderId="11" xfId="61" applyFont="1" applyFill="1" applyBorder="1" applyAlignment="1">
      <alignment vertical="center"/>
      <protection/>
    </xf>
    <xf numFmtId="167" fontId="3" fillId="0" borderId="11" xfId="61" applyFont="1" applyFill="1" applyBorder="1" applyAlignment="1">
      <alignment horizontal="justify" vertical="center"/>
      <protection/>
    </xf>
    <xf numFmtId="167" fontId="3" fillId="0" borderId="26" xfId="61" applyFont="1" applyFill="1" applyBorder="1" applyAlignment="1">
      <alignment horizontal="justify" vertical="center"/>
      <protection/>
    </xf>
    <xf numFmtId="167" fontId="3" fillId="0" borderId="18" xfId="61" applyFont="1" applyFill="1" applyBorder="1" applyAlignment="1">
      <alignment horizontal="justify" vertical="center"/>
      <protection/>
    </xf>
    <xf numFmtId="167" fontId="3" fillId="0" borderId="18" xfId="61" applyFont="1" applyFill="1" applyBorder="1" applyAlignment="1">
      <alignment vertical="center"/>
      <protection/>
    </xf>
    <xf numFmtId="167" fontId="3" fillId="0" borderId="18" xfId="61" applyFont="1" applyFill="1" applyBorder="1" applyAlignment="1">
      <alignment horizontal="right" vertical="center"/>
      <protection/>
    </xf>
    <xf numFmtId="167" fontId="3" fillId="0" borderId="27" xfId="61" applyFont="1" applyFill="1" applyBorder="1" applyAlignment="1">
      <alignment horizontal="right" vertical="center"/>
      <protection/>
    </xf>
    <xf numFmtId="44" fontId="2" fillId="0" borderId="28" xfId="55" applyFont="1" applyFill="1" applyBorder="1" applyAlignment="1">
      <alignment horizontal="center"/>
    </xf>
    <xf numFmtId="0" fontId="3" fillId="35" borderId="29" xfId="0" applyFont="1" applyFill="1" applyBorder="1" applyAlignment="1">
      <alignment vertical="center"/>
    </xf>
    <xf numFmtId="0" fontId="3" fillId="36" borderId="25" xfId="0" applyFont="1" applyFill="1" applyBorder="1" applyAlignment="1">
      <alignment vertical="center"/>
    </xf>
    <xf numFmtId="175" fontId="3" fillId="0" borderId="11" xfId="55" applyNumberFormat="1" applyFont="1" applyFill="1" applyBorder="1" applyAlignment="1">
      <alignment horizontal="justify" vertical="center"/>
    </xf>
    <xf numFmtId="170" fontId="6" fillId="0" borderId="28" xfId="0" applyNumberFormat="1" applyFont="1" applyFill="1" applyBorder="1" applyAlignment="1">
      <alignment vertical="center"/>
    </xf>
    <xf numFmtId="170" fontId="5" fillId="33" borderId="10" xfId="0" applyNumberFormat="1" applyFont="1" applyFill="1" applyBorder="1" applyAlignment="1">
      <alignment horizontal="center" vertical="center" wrapText="1"/>
    </xf>
    <xf numFmtId="0" fontId="5" fillId="0" borderId="0" xfId="0" applyFont="1" applyAlignment="1">
      <alignment/>
    </xf>
    <xf numFmtId="0" fontId="6" fillId="37" borderId="17" xfId="0" applyFont="1" applyFill="1" applyBorder="1" applyAlignment="1">
      <alignment vertical="center"/>
    </xf>
    <xf numFmtId="0" fontId="5" fillId="0" borderId="0" xfId="0" applyFont="1" applyAlignment="1">
      <alignment horizontal="center" vertical="center"/>
    </xf>
    <xf numFmtId="0" fontId="5" fillId="0" borderId="0" xfId="0" applyFont="1" applyFill="1" applyAlignment="1">
      <alignment/>
    </xf>
    <xf numFmtId="0" fontId="6" fillId="33" borderId="21" xfId="0" applyFont="1" applyFill="1" applyBorder="1" applyAlignment="1">
      <alignment horizontal="justify" vertical="center"/>
    </xf>
    <xf numFmtId="170" fontId="5" fillId="0" borderId="10" xfId="61" applyNumberFormat="1" applyFont="1" applyFill="1" applyBorder="1" applyAlignment="1">
      <alignment horizontal="center" vertical="center" wrapText="1"/>
      <protection/>
    </xf>
    <xf numFmtId="167" fontId="5" fillId="0" borderId="10" xfId="61" applyFont="1" applyFill="1" applyBorder="1" applyAlignment="1">
      <alignment horizontal="left" vertical="center" wrapText="1"/>
      <protection/>
    </xf>
    <xf numFmtId="1" fontId="5" fillId="0" borderId="15" xfId="61" applyNumberFormat="1" applyFont="1" applyFill="1" applyBorder="1" applyAlignment="1">
      <alignment horizontal="center" vertical="center" textRotation="180" wrapText="1"/>
      <protection/>
    </xf>
    <xf numFmtId="169" fontId="5" fillId="0" borderId="15" xfId="61" applyNumberFormat="1" applyFont="1" applyFill="1" applyBorder="1" applyAlignment="1">
      <alignment horizontal="center" vertical="center" wrapText="1"/>
      <protection/>
    </xf>
    <xf numFmtId="167" fontId="5" fillId="0" borderId="0" xfId="61" applyFont="1" applyFill="1">
      <alignment/>
      <protection/>
    </xf>
    <xf numFmtId="167" fontId="5" fillId="0" borderId="30" xfId="61" applyFont="1" applyFill="1" applyBorder="1" applyAlignment="1">
      <alignment horizontal="justify" vertical="center" wrapText="1"/>
      <protection/>
    </xf>
    <xf numFmtId="167" fontId="5" fillId="0" borderId="12" xfId="61" applyFont="1" applyFill="1" applyBorder="1" applyAlignment="1">
      <alignment horizontal="justify" vertical="center" wrapText="1"/>
      <protection/>
    </xf>
    <xf numFmtId="170" fontId="5" fillId="0" borderId="12" xfId="61" applyNumberFormat="1" applyFont="1" applyFill="1" applyBorder="1" applyAlignment="1">
      <alignment horizontal="center" vertical="center" wrapText="1"/>
      <protection/>
    </xf>
    <xf numFmtId="1" fontId="5" fillId="0" borderId="30" xfId="61" applyNumberFormat="1" applyFont="1" applyFill="1" applyBorder="1" applyAlignment="1">
      <alignment horizontal="center" vertical="center" textRotation="180" wrapText="1"/>
      <protection/>
    </xf>
    <xf numFmtId="169" fontId="5" fillId="0" borderId="30" xfId="61" applyNumberFormat="1" applyFont="1" applyFill="1" applyBorder="1" applyAlignment="1">
      <alignment horizontal="center" vertical="center" wrapText="1"/>
      <protection/>
    </xf>
    <xf numFmtId="3" fontId="5" fillId="0" borderId="31" xfId="61" applyNumberFormat="1" applyFont="1" applyFill="1" applyBorder="1" applyAlignment="1">
      <alignment horizontal="center" vertical="center" wrapText="1"/>
      <protection/>
    </xf>
    <xf numFmtId="1" fontId="6" fillId="37" borderId="32" xfId="61" applyNumberFormat="1" applyFont="1" applyFill="1" applyBorder="1" applyAlignment="1">
      <alignment horizontal="center" vertical="center" wrapText="1"/>
      <protection/>
    </xf>
    <xf numFmtId="0" fontId="6" fillId="37" borderId="25" xfId="0" applyFont="1" applyFill="1" applyBorder="1" applyAlignment="1">
      <alignment vertical="center"/>
    </xf>
    <xf numFmtId="1" fontId="5" fillId="0" borderId="10" xfId="61" applyNumberFormat="1" applyFont="1" applyFill="1" applyBorder="1" applyAlignment="1">
      <alignment horizontal="center" vertical="center" wrapText="1"/>
      <protection/>
    </xf>
    <xf numFmtId="1" fontId="6" fillId="36" borderId="16" xfId="61" applyNumberFormat="1" applyFont="1" applyFill="1" applyBorder="1" applyAlignment="1">
      <alignment horizontal="center" vertical="center" wrapText="1"/>
      <protection/>
    </xf>
    <xf numFmtId="167" fontId="6" fillId="36" borderId="15" xfId="61" applyFont="1" applyFill="1" applyBorder="1" applyAlignment="1">
      <alignment vertical="center"/>
      <protection/>
    </xf>
    <xf numFmtId="167" fontId="6" fillId="36" borderId="17" xfId="61" applyFont="1" applyFill="1" applyBorder="1" applyAlignment="1">
      <alignment vertical="center" wrapText="1"/>
      <protection/>
    </xf>
    <xf numFmtId="167" fontId="6" fillId="36" borderId="25" xfId="61" applyFont="1" applyFill="1" applyBorder="1" applyAlignment="1">
      <alignment vertical="center" wrapText="1"/>
      <protection/>
    </xf>
    <xf numFmtId="167" fontId="5" fillId="0" borderId="10" xfId="61" applyFont="1" applyFill="1" applyBorder="1" applyAlignment="1">
      <alignment horizontal="justify" vertical="center" wrapText="1"/>
      <protection/>
    </xf>
    <xf numFmtId="0" fontId="5" fillId="0" borderId="10" xfId="61" applyNumberFormat="1" applyFont="1" applyFill="1" applyBorder="1" applyAlignment="1">
      <alignment horizontal="center" vertical="center" wrapText="1"/>
      <protection/>
    </xf>
    <xf numFmtId="167" fontId="5" fillId="0" borderId="10" xfId="61" applyFont="1" applyFill="1" applyBorder="1" applyAlignment="1">
      <alignment horizontal="center" vertical="center" wrapText="1"/>
      <protection/>
    </xf>
    <xf numFmtId="3" fontId="5" fillId="0" borderId="33" xfId="61" applyNumberFormat="1" applyFont="1" applyFill="1" applyBorder="1" applyAlignment="1">
      <alignment horizontal="center" vertical="center" wrapText="1"/>
      <protection/>
    </xf>
    <xf numFmtId="167" fontId="5" fillId="0" borderId="34" xfId="61" applyFont="1" applyFill="1" applyBorder="1" applyAlignment="1">
      <alignment horizontal="justify" vertical="center" wrapText="1"/>
      <protection/>
    </xf>
    <xf numFmtId="170" fontId="5" fillId="0" borderId="34" xfId="61" applyNumberFormat="1" applyFont="1" applyFill="1" applyBorder="1" applyAlignment="1">
      <alignment horizontal="center" vertical="center" wrapText="1"/>
      <protection/>
    </xf>
    <xf numFmtId="0" fontId="5" fillId="33" borderId="10" xfId="0" applyFont="1" applyFill="1" applyBorder="1" applyAlignment="1">
      <alignment horizontal="justify" vertical="center" wrapText="1"/>
    </xf>
    <xf numFmtId="167" fontId="2" fillId="0" borderId="0" xfId="0" applyNumberFormat="1" applyFont="1" applyFill="1" applyBorder="1" applyAlignment="1">
      <alignment horizontal="justify" vertical="center"/>
    </xf>
    <xf numFmtId="43" fontId="2" fillId="0" borderId="0" xfId="52" applyFont="1" applyFill="1" applyBorder="1" applyAlignment="1">
      <alignment horizontal="justify" vertical="center"/>
    </xf>
    <xf numFmtId="0" fontId="9" fillId="0" borderId="10" xfId="0" applyFont="1" applyBorder="1" applyAlignment="1">
      <alignment vertical="center"/>
    </xf>
    <xf numFmtId="0" fontId="9" fillId="0" borderId="10" xfId="0" applyFont="1" applyBorder="1" applyAlignment="1">
      <alignment horizontal="center" vertical="center"/>
    </xf>
    <xf numFmtId="44" fontId="3" fillId="0" borderId="28" xfId="55" applyFont="1" applyFill="1" applyBorder="1" applyAlignment="1">
      <alignment horizontal="center"/>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0" fontId="5" fillId="0" borderId="10" xfId="0" applyFont="1" applyFill="1" applyBorder="1" applyAlignment="1">
      <alignment horizontal="justify"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169" fontId="2" fillId="0" borderId="10"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5" fillId="0" borderId="34" xfId="0" applyFont="1" applyFill="1" applyBorder="1" applyAlignment="1">
      <alignment horizontal="justify" vertical="center" wrapText="1"/>
    </xf>
    <xf numFmtId="0" fontId="3" fillId="37" borderId="17" xfId="0" applyFont="1" applyFill="1" applyBorder="1" applyAlignment="1">
      <alignment horizontal="left" vertical="center"/>
    </xf>
    <xf numFmtId="167" fontId="3" fillId="0" borderId="23" xfId="0" applyNumberFormat="1" applyFont="1" applyFill="1" applyBorder="1" applyAlignment="1">
      <alignment horizontal="center"/>
    </xf>
    <xf numFmtId="167" fontId="3" fillId="0" borderId="21" xfId="0" applyNumberFormat="1" applyFont="1" applyFill="1" applyBorder="1" applyAlignment="1">
      <alignment horizontal="center"/>
    </xf>
    <xf numFmtId="167" fontId="3" fillId="0" borderId="22" xfId="0" applyNumberFormat="1" applyFont="1" applyFill="1" applyBorder="1" applyAlignment="1">
      <alignment horizontal="center"/>
    </xf>
    <xf numFmtId="167" fontId="3" fillId="0" borderId="0" xfId="0" applyNumberFormat="1" applyFont="1" applyFill="1" applyBorder="1" applyAlignment="1">
      <alignment horizontal="center"/>
    </xf>
    <xf numFmtId="167" fontId="2" fillId="34" borderId="10" xfId="0" applyNumberFormat="1" applyFont="1" applyFill="1" applyBorder="1" applyAlignment="1">
      <alignment horizontal="justify" vertical="center" wrapText="1"/>
    </xf>
    <xf numFmtId="3" fontId="2" fillId="0" borderId="12"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33" borderId="3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3"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0" fontId="3" fillId="35" borderId="17" xfId="0" applyFont="1" applyFill="1" applyBorder="1" applyAlignment="1">
      <alignment vertical="center" wrapText="1"/>
    </xf>
    <xf numFmtId="0" fontId="8" fillId="35" borderId="17" xfId="0" applyFont="1" applyFill="1" applyBorder="1" applyAlignment="1">
      <alignment vertical="center" wrapText="1"/>
    </xf>
    <xf numFmtId="0" fontId="3" fillId="35" borderId="17"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3" fillId="35" borderId="16" xfId="0" applyFont="1" applyFill="1" applyBorder="1" applyAlignment="1">
      <alignment vertical="center" wrapText="1"/>
    </xf>
    <xf numFmtId="0" fontId="3" fillId="37" borderId="15" xfId="0" applyFont="1" applyFill="1" applyBorder="1" applyAlignment="1">
      <alignment horizontal="center" vertical="center" wrapText="1"/>
    </xf>
    <xf numFmtId="0" fontId="3" fillId="37" borderId="17" xfId="0" applyFont="1" applyFill="1" applyBorder="1" applyAlignment="1">
      <alignment vertical="center" wrapText="1"/>
    </xf>
    <xf numFmtId="0" fontId="3" fillId="37" borderId="15" xfId="0" applyFont="1" applyFill="1" applyBorder="1" applyAlignment="1">
      <alignment vertical="center" wrapText="1"/>
    </xf>
    <xf numFmtId="0" fontId="8" fillId="37" borderId="17" xfId="0" applyFont="1" applyFill="1" applyBorder="1" applyAlignment="1">
      <alignment vertical="center" wrapText="1"/>
    </xf>
    <xf numFmtId="0" fontId="3" fillId="37" borderId="17"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3" fillId="37" borderId="16" xfId="0" applyFont="1" applyFill="1" applyBorder="1" applyAlignment="1">
      <alignment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vertical="center" wrapText="1"/>
    </xf>
    <xf numFmtId="0" fontId="3" fillId="35" borderId="17" xfId="0" applyFont="1" applyFill="1" applyBorder="1" applyAlignment="1">
      <alignment horizontal="center" vertical="center" wrapText="1"/>
    </xf>
    <xf numFmtId="170" fontId="5" fillId="0" borderId="10" xfId="0" applyNumberFormat="1" applyFont="1" applyFill="1" applyBorder="1" applyAlignment="1">
      <alignment horizontal="center" vertical="center" wrapText="1"/>
    </xf>
    <xf numFmtId="0" fontId="5" fillId="33" borderId="10" xfId="0" applyFont="1" applyFill="1" applyBorder="1" applyAlignment="1">
      <alignment horizontal="justify" vertical="center" wrapText="1"/>
    </xf>
    <xf numFmtId="3" fontId="2" fillId="0" borderId="10" xfId="0" applyNumberFormat="1" applyFont="1" applyBorder="1" applyAlignment="1">
      <alignment horizontal="center" vertical="center"/>
    </xf>
    <xf numFmtId="170" fontId="5" fillId="0" borderId="34" xfId="0" applyNumberFormat="1" applyFont="1" applyFill="1" applyBorder="1" applyAlignment="1">
      <alignment horizontal="center" vertical="center" wrapText="1"/>
    </xf>
    <xf numFmtId="0" fontId="6" fillId="0" borderId="2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Alignment="1">
      <alignment vertical="center"/>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horizontal="justify" vertical="center"/>
    </xf>
    <xf numFmtId="170" fontId="6" fillId="0" borderId="28" xfId="0" applyNumberFormat="1" applyFont="1" applyFill="1" applyBorder="1" applyAlignment="1">
      <alignment horizontal="center" vertical="center"/>
    </xf>
    <xf numFmtId="170" fontId="6" fillId="0" borderId="23" xfId="0" applyNumberFormat="1" applyFont="1" applyFill="1" applyBorder="1" applyAlignment="1">
      <alignment vertical="center"/>
    </xf>
    <xf numFmtId="0" fontId="6" fillId="0" borderId="21" xfId="0" applyFont="1" applyFill="1" applyBorder="1" applyAlignment="1">
      <alignment horizontal="center" vertical="center"/>
    </xf>
    <xf numFmtId="169" fontId="6" fillId="0" borderId="21" xfId="0" applyNumberFormat="1" applyFont="1" applyBorder="1" applyAlignment="1">
      <alignment horizontal="center" vertical="center"/>
    </xf>
    <xf numFmtId="0" fontId="6" fillId="0" borderId="22" xfId="0" applyFont="1" applyBorder="1" applyAlignment="1">
      <alignment horizontal="left" vertical="center"/>
    </xf>
    <xf numFmtId="3" fontId="5" fillId="0" borderId="0" xfId="0" applyNumberFormat="1" applyFont="1" applyFill="1" applyAlignment="1">
      <alignment/>
    </xf>
    <xf numFmtId="16" fontId="5" fillId="0" borderId="0" xfId="0" applyNumberFormat="1" applyFont="1" applyFill="1" applyAlignment="1">
      <alignment horizontal="center"/>
    </xf>
    <xf numFmtId="0" fontId="7" fillId="0" borderId="0" xfId="0" applyFont="1" applyAlignment="1">
      <alignment horizontal="center" vertical="center"/>
    </xf>
    <xf numFmtId="12" fontId="2" fillId="0" borderId="0" xfId="56" applyNumberFormat="1" applyFont="1" applyAlignment="1">
      <alignment/>
    </xf>
    <xf numFmtId="3" fontId="3" fillId="35"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3" fontId="3" fillId="35" borderId="14" xfId="0" applyNumberFormat="1" applyFont="1" applyFill="1" applyBorder="1" applyAlignment="1">
      <alignment vertical="center"/>
    </xf>
    <xf numFmtId="176" fontId="2" fillId="0" borderId="10" xfId="0" applyNumberFormat="1" applyFont="1" applyFill="1" applyBorder="1" applyAlignment="1">
      <alignment horizontal="right" vertical="center" wrapText="1"/>
    </xf>
    <xf numFmtId="172" fontId="2" fillId="0" borderId="10" xfId="48" applyNumberFormat="1" applyFont="1" applyFill="1" applyBorder="1" applyAlignment="1">
      <alignment vertical="center" wrapText="1"/>
    </xf>
    <xf numFmtId="0" fontId="2" fillId="0" borderId="10" xfId="0" applyFont="1" applyFill="1" applyBorder="1" applyAlignment="1">
      <alignment horizontal="justify" vertical="justify" wrapText="1"/>
    </xf>
    <xf numFmtId="170" fontId="3" fillId="33" borderId="0" xfId="0" applyNumberFormat="1" applyFont="1" applyFill="1" applyAlignment="1">
      <alignment/>
    </xf>
    <xf numFmtId="176" fontId="2" fillId="33" borderId="0" xfId="0" applyNumberFormat="1" applyFont="1" applyFill="1" applyAlignment="1">
      <alignment horizontal="right" vertical="center"/>
    </xf>
    <xf numFmtId="176" fontId="2" fillId="33" borderId="0" xfId="0" applyNumberFormat="1" applyFont="1" applyFill="1" applyAlignment="1">
      <alignment vertical="center"/>
    </xf>
    <xf numFmtId="170" fontId="3" fillId="33" borderId="28" xfId="0" applyNumberFormat="1" applyFont="1" applyFill="1" applyBorder="1" applyAlignment="1">
      <alignment vertical="center"/>
    </xf>
    <xf numFmtId="176" fontId="3" fillId="33" borderId="28" xfId="0" applyNumberFormat="1" applyFont="1" applyFill="1" applyBorder="1" applyAlignment="1">
      <alignment horizontal="right" vertical="center"/>
    </xf>
    <xf numFmtId="176" fontId="2" fillId="33" borderId="23" xfId="0" applyNumberFormat="1" applyFont="1" applyFill="1" applyBorder="1" applyAlignment="1">
      <alignment vertical="center"/>
    </xf>
    <xf numFmtId="177" fontId="2" fillId="0" borderId="0" xfId="0" applyNumberFormat="1" applyFont="1" applyAlignment="1">
      <alignment horizontal="center"/>
    </xf>
    <xf numFmtId="165" fontId="0" fillId="0" borderId="0" xfId="49" applyFont="1" applyFill="1" applyBorder="1" applyAlignment="1">
      <alignment/>
    </xf>
    <xf numFmtId="170" fontId="0" fillId="0" borderId="0" xfId="0" applyNumberFormat="1" applyAlignment="1">
      <alignment/>
    </xf>
    <xf numFmtId="0" fontId="5" fillId="0" borderId="32" xfId="0" applyFont="1" applyBorder="1" applyAlignment="1">
      <alignment/>
    </xf>
    <xf numFmtId="1" fontId="6" fillId="35" borderId="36" xfId="0" applyNumberFormat="1" applyFont="1" applyFill="1" applyBorder="1" applyAlignment="1">
      <alignment horizontal="left" vertical="center" wrapText="1"/>
    </xf>
    <xf numFmtId="0" fontId="6" fillId="35" borderId="17" xfId="0" applyFont="1" applyFill="1" applyBorder="1" applyAlignment="1">
      <alignment vertical="center"/>
    </xf>
    <xf numFmtId="0" fontId="6" fillId="35" borderId="17" xfId="0" applyFont="1" applyFill="1" applyBorder="1" applyAlignment="1">
      <alignment horizontal="justify" vertical="center"/>
    </xf>
    <xf numFmtId="0" fontId="6" fillId="35" borderId="17" xfId="0" applyFont="1" applyFill="1" applyBorder="1" applyAlignment="1">
      <alignment horizontal="center" vertical="center"/>
    </xf>
    <xf numFmtId="178" fontId="6" fillId="35" borderId="17" xfId="0" applyNumberFormat="1" applyFont="1" applyFill="1" applyBorder="1" applyAlignment="1">
      <alignment horizontal="center" vertical="center"/>
    </xf>
    <xf numFmtId="170" fontId="6" fillId="35" borderId="17" xfId="0" applyNumberFormat="1" applyFont="1" applyFill="1" applyBorder="1" applyAlignment="1">
      <alignment vertical="center"/>
    </xf>
    <xf numFmtId="170" fontId="6" fillId="35" borderId="17" xfId="0" applyNumberFormat="1" applyFont="1" applyFill="1" applyBorder="1" applyAlignment="1">
      <alignment horizontal="center" vertical="center"/>
    </xf>
    <xf numFmtId="1" fontId="6" fillId="35" borderId="17" xfId="0" applyNumberFormat="1" applyFont="1" applyFill="1" applyBorder="1" applyAlignment="1">
      <alignment horizontal="center" vertical="center"/>
    </xf>
    <xf numFmtId="179" fontId="6" fillId="35" borderId="17" xfId="0" applyNumberFormat="1" applyFont="1" applyFill="1" applyBorder="1" applyAlignment="1">
      <alignment vertical="center"/>
    </xf>
    <xf numFmtId="0" fontId="6" fillId="35" borderId="25" xfId="0" applyFont="1" applyFill="1" applyBorder="1" applyAlignment="1">
      <alignment horizontal="justify" vertical="center"/>
    </xf>
    <xf numFmtId="0" fontId="5" fillId="0" borderId="0" xfId="0" applyFont="1" applyBorder="1" applyAlignment="1">
      <alignment/>
    </xf>
    <xf numFmtId="0" fontId="6" fillId="33" borderId="0" xfId="0" applyFont="1" applyFill="1" applyBorder="1" applyAlignment="1">
      <alignment horizontal="center" vertical="center" wrapText="1"/>
    </xf>
    <xf numFmtId="0" fontId="6" fillId="37" borderId="32" xfId="0" applyFont="1" applyFill="1" applyBorder="1" applyAlignment="1">
      <alignment vertical="center"/>
    </xf>
    <xf numFmtId="0" fontId="6" fillId="37" borderId="32" xfId="0" applyFont="1" applyFill="1" applyBorder="1" applyAlignment="1">
      <alignment horizontal="justify" vertical="center"/>
    </xf>
    <xf numFmtId="0" fontId="6" fillId="37" borderId="32" xfId="0" applyFont="1" applyFill="1" applyBorder="1" applyAlignment="1">
      <alignment horizontal="center" vertical="center"/>
    </xf>
    <xf numFmtId="178" fontId="6" fillId="37" borderId="32" xfId="0" applyNumberFormat="1" applyFont="1" applyFill="1" applyBorder="1" applyAlignment="1">
      <alignment horizontal="center" vertical="center"/>
    </xf>
    <xf numFmtId="170" fontId="6" fillId="37" borderId="32" xfId="0" applyNumberFormat="1" applyFont="1" applyFill="1" applyBorder="1" applyAlignment="1">
      <alignment vertical="center"/>
    </xf>
    <xf numFmtId="170" fontId="6" fillId="37" borderId="32" xfId="0" applyNumberFormat="1" applyFont="1" applyFill="1" applyBorder="1" applyAlignment="1">
      <alignment horizontal="center" vertical="center"/>
    </xf>
    <xf numFmtId="1" fontId="6" fillId="37" borderId="32" xfId="0" applyNumberFormat="1" applyFont="1" applyFill="1" applyBorder="1" applyAlignment="1">
      <alignment horizontal="center" vertical="center"/>
    </xf>
    <xf numFmtId="179" fontId="6" fillId="37" borderId="32" xfId="0" applyNumberFormat="1" applyFont="1" applyFill="1" applyBorder="1" applyAlignment="1">
      <alignment vertical="center"/>
    </xf>
    <xf numFmtId="0" fontId="6" fillId="37" borderId="37" xfId="0" applyFont="1" applyFill="1" applyBorder="1" applyAlignment="1">
      <alignment horizontal="justify" vertical="center"/>
    </xf>
    <xf numFmtId="0" fontId="5" fillId="33" borderId="0" xfId="0" applyFont="1" applyFill="1" applyAlignment="1">
      <alignment/>
    </xf>
    <xf numFmtId="0" fontId="6" fillId="33" borderId="38" xfId="0" applyFont="1" applyFill="1" applyBorder="1" applyAlignment="1">
      <alignment horizontal="center" vertical="center" wrapText="1"/>
    </xf>
    <xf numFmtId="0" fontId="6" fillId="36" borderId="17" xfId="0" applyFont="1" applyFill="1" applyBorder="1" applyAlignment="1">
      <alignment vertical="center"/>
    </xf>
    <xf numFmtId="0" fontId="6" fillId="36" borderId="17" xfId="0" applyFont="1" applyFill="1" applyBorder="1" applyAlignment="1">
      <alignment horizontal="justify" vertical="center"/>
    </xf>
    <xf numFmtId="0" fontId="6" fillId="36" borderId="17" xfId="0" applyFont="1" applyFill="1" applyBorder="1" applyAlignment="1">
      <alignment horizontal="center" vertical="center"/>
    </xf>
    <xf numFmtId="178" fontId="6" fillId="36" borderId="17" xfId="0" applyNumberFormat="1" applyFont="1" applyFill="1" applyBorder="1" applyAlignment="1">
      <alignment horizontal="center" vertical="center"/>
    </xf>
    <xf numFmtId="170" fontId="6" fillId="36" borderId="17" xfId="0" applyNumberFormat="1" applyFont="1" applyFill="1" applyBorder="1" applyAlignment="1">
      <alignment vertical="center"/>
    </xf>
    <xf numFmtId="170" fontId="6" fillId="36" borderId="17" xfId="0" applyNumberFormat="1" applyFont="1" applyFill="1" applyBorder="1" applyAlignment="1">
      <alignment horizontal="center" vertical="center"/>
    </xf>
    <xf numFmtId="179" fontId="6" fillId="36" borderId="17" xfId="0" applyNumberFormat="1" applyFont="1" applyFill="1" applyBorder="1" applyAlignment="1">
      <alignment vertical="center"/>
    </xf>
    <xf numFmtId="0" fontId="5" fillId="33" borderId="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0" xfId="0" applyFont="1" applyFill="1" applyBorder="1" applyAlignment="1">
      <alignment horizontal="justify" vertical="center" wrapText="1"/>
    </xf>
    <xf numFmtId="1" fontId="5" fillId="0" borderId="40" xfId="0" applyNumberFormat="1" applyFont="1" applyBorder="1" applyAlignment="1">
      <alignment/>
    </xf>
    <xf numFmtId="0" fontId="6" fillId="36" borderId="17" xfId="0" applyFont="1" applyFill="1" applyBorder="1" applyAlignment="1">
      <alignment horizontal="justify" vertical="center" wrapText="1"/>
    </xf>
    <xf numFmtId="1" fontId="6" fillId="36" borderId="32" xfId="0" applyNumberFormat="1" applyFont="1" applyFill="1" applyBorder="1" applyAlignment="1">
      <alignment horizontal="center" vertical="center"/>
    </xf>
    <xf numFmtId="0" fontId="6" fillId="36" borderId="32" xfId="0" applyFont="1" applyFill="1" applyBorder="1" applyAlignment="1">
      <alignment horizontal="center" vertical="center"/>
    </xf>
    <xf numFmtId="1" fontId="5" fillId="33" borderId="40" xfId="0" applyNumberFormat="1" applyFont="1" applyFill="1" applyBorder="1" applyAlignment="1">
      <alignment/>
    </xf>
    <xf numFmtId="0" fontId="5" fillId="33" borderId="0" xfId="0" applyFont="1" applyFill="1" applyBorder="1" applyAlignment="1">
      <alignment/>
    </xf>
    <xf numFmtId="0" fontId="5" fillId="33" borderId="39" xfId="0" applyFont="1" applyFill="1" applyBorder="1" applyAlignment="1">
      <alignment/>
    </xf>
    <xf numFmtId="0" fontId="5" fillId="33" borderId="38" xfId="0" applyFont="1" applyFill="1" applyBorder="1" applyAlignment="1">
      <alignment/>
    </xf>
    <xf numFmtId="170" fontId="5" fillId="33" borderId="10" xfId="0" applyNumberFormat="1" applyFont="1" applyFill="1" applyBorder="1" applyAlignment="1">
      <alignment horizontal="center" vertical="center"/>
    </xf>
    <xf numFmtId="1" fontId="5" fillId="33" borderId="35" xfId="0" applyNumberFormat="1" applyFont="1" applyFill="1" applyBorder="1" applyAlignment="1">
      <alignment horizontal="center" vertical="center" wrapText="1"/>
    </xf>
    <xf numFmtId="1" fontId="6" fillId="37" borderId="38" xfId="0" applyNumberFormat="1" applyFont="1" applyFill="1" applyBorder="1" applyAlignment="1">
      <alignment horizontal="center" vertical="center"/>
    </xf>
    <xf numFmtId="0" fontId="6" fillId="37" borderId="14" xfId="0" applyFont="1" applyFill="1" applyBorder="1" applyAlignment="1">
      <alignment vertical="center"/>
    </xf>
    <xf numFmtId="0" fontId="6" fillId="37" borderId="17" xfId="0" applyFont="1" applyFill="1" applyBorder="1" applyAlignment="1">
      <alignment horizontal="justify" vertical="center"/>
    </xf>
    <xf numFmtId="0" fontId="6" fillId="37" borderId="17" xfId="0" applyFont="1" applyFill="1" applyBorder="1" applyAlignment="1">
      <alignment horizontal="center" vertical="center"/>
    </xf>
    <xf numFmtId="178" fontId="6" fillId="37" borderId="17" xfId="0" applyNumberFormat="1" applyFont="1" applyFill="1" applyBorder="1" applyAlignment="1">
      <alignment horizontal="center" vertical="center"/>
    </xf>
    <xf numFmtId="170" fontId="6" fillId="37" borderId="17" xfId="0" applyNumberFormat="1" applyFont="1" applyFill="1" applyBorder="1" applyAlignment="1">
      <alignment vertical="center"/>
    </xf>
    <xf numFmtId="0" fontId="6" fillId="37" borderId="17" xfId="0" applyFont="1" applyFill="1" applyBorder="1" applyAlignment="1">
      <alignment horizontal="justify" vertical="center" wrapText="1"/>
    </xf>
    <xf numFmtId="1" fontId="6" fillId="37" borderId="17" xfId="0" applyNumberFormat="1" applyFont="1" applyFill="1" applyBorder="1" applyAlignment="1">
      <alignment vertical="center"/>
    </xf>
    <xf numFmtId="179" fontId="6" fillId="37" borderId="17" xfId="0" applyNumberFormat="1" applyFont="1" applyFill="1" applyBorder="1" applyAlignment="1">
      <alignment vertical="center"/>
    </xf>
    <xf numFmtId="0" fontId="5" fillId="0" borderId="39" xfId="0" applyFont="1" applyBorder="1" applyAlignment="1">
      <alignment/>
    </xf>
    <xf numFmtId="0" fontId="5" fillId="0" borderId="41" xfId="0" applyFont="1" applyBorder="1" applyAlignment="1">
      <alignment/>
    </xf>
    <xf numFmtId="1" fontId="6" fillId="36" borderId="17" xfId="0" applyNumberFormat="1" applyFont="1" applyFill="1" applyBorder="1" applyAlignment="1">
      <alignment horizontal="left" vertical="center" wrapText="1" indent="1"/>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center" vertical="center"/>
    </xf>
    <xf numFmtId="1" fontId="5" fillId="33" borderId="10" xfId="0" applyNumberFormat="1" applyFont="1" applyFill="1" applyBorder="1" applyAlignment="1">
      <alignment horizontal="center" vertical="center"/>
    </xf>
    <xf numFmtId="0" fontId="5" fillId="0" borderId="13" xfId="0" applyFont="1" applyBorder="1" applyAlignment="1">
      <alignment/>
    </xf>
    <xf numFmtId="0" fontId="6" fillId="36" borderId="32" xfId="0" applyFont="1" applyFill="1" applyBorder="1" applyAlignment="1">
      <alignment vertical="center"/>
    </xf>
    <xf numFmtId="0" fontId="6" fillId="36" borderId="32" xfId="0" applyFont="1" applyFill="1" applyBorder="1" applyAlignment="1">
      <alignment horizontal="justify" vertical="center"/>
    </xf>
    <xf numFmtId="178" fontId="6" fillId="36" borderId="32" xfId="0" applyNumberFormat="1" applyFont="1" applyFill="1" applyBorder="1" applyAlignment="1">
      <alignment horizontal="center" vertical="center"/>
    </xf>
    <xf numFmtId="170" fontId="6" fillId="36" borderId="32" xfId="0" applyNumberFormat="1" applyFont="1" applyFill="1" applyBorder="1" applyAlignment="1">
      <alignment vertical="center"/>
    </xf>
    <xf numFmtId="0" fontId="6" fillId="36" borderId="32" xfId="0" applyFont="1" applyFill="1" applyBorder="1" applyAlignment="1">
      <alignment horizontal="justify" vertical="center" wrapText="1"/>
    </xf>
    <xf numFmtId="1" fontId="6" fillId="36" borderId="32" xfId="0" applyNumberFormat="1" applyFont="1" applyFill="1" applyBorder="1" applyAlignment="1">
      <alignment vertical="center"/>
    </xf>
    <xf numFmtId="179" fontId="6" fillId="36" borderId="32" xfId="0" applyNumberFormat="1" applyFont="1" applyFill="1" applyBorder="1" applyAlignment="1">
      <alignment vertical="center"/>
    </xf>
    <xf numFmtId="0" fontId="6" fillId="36" borderId="37" xfId="0" applyFont="1" applyFill="1" applyBorder="1" applyAlignment="1">
      <alignment horizontal="justify" vertical="center"/>
    </xf>
    <xf numFmtId="0" fontId="5" fillId="0" borderId="0" xfId="0" applyFont="1" applyFill="1" applyBorder="1" applyAlignment="1">
      <alignment/>
    </xf>
    <xf numFmtId="0" fontId="5" fillId="33" borderId="39" xfId="0" applyFont="1" applyFill="1" applyBorder="1" applyAlignment="1">
      <alignment horizontal="justify" vertical="center" wrapText="1"/>
    </xf>
    <xf numFmtId="1" fontId="5" fillId="33" borderId="0" xfId="0" applyNumberFormat="1" applyFont="1" applyFill="1" applyBorder="1" applyAlignment="1">
      <alignment vertical="center" wrapText="1"/>
    </xf>
    <xf numFmtId="1" fontId="7" fillId="33" borderId="0" xfId="0" applyNumberFormat="1" applyFont="1" applyFill="1" applyBorder="1" applyAlignment="1">
      <alignment vertical="center" wrapText="1"/>
    </xf>
    <xf numFmtId="1" fontId="5" fillId="33" borderId="35" xfId="0" applyNumberFormat="1" applyFont="1" applyFill="1" applyBorder="1" applyAlignment="1">
      <alignment vertical="center" wrapText="1"/>
    </xf>
    <xf numFmtId="166" fontId="5" fillId="33" borderId="35" xfId="48" applyFont="1" applyFill="1" applyBorder="1" applyAlignment="1">
      <alignment vertical="center"/>
    </xf>
    <xf numFmtId="1" fontId="5" fillId="33" borderId="12"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xf>
    <xf numFmtId="1" fontId="5" fillId="33" borderId="10" xfId="0" applyNumberFormat="1" applyFont="1" applyFill="1" applyBorder="1" applyAlignment="1">
      <alignment horizontal="center" vertical="center" wrapText="1"/>
    </xf>
    <xf numFmtId="1" fontId="5" fillId="33" borderId="0" xfId="0" applyNumberFormat="1" applyFont="1" applyFill="1" applyBorder="1" applyAlignment="1">
      <alignment horizontal="center" vertical="center" wrapText="1"/>
    </xf>
    <xf numFmtId="0" fontId="5" fillId="33" borderId="0" xfId="0" applyFont="1" applyFill="1" applyBorder="1" applyAlignment="1">
      <alignment horizontal="justify" vertical="center" wrapText="1"/>
    </xf>
    <xf numFmtId="0" fontId="5" fillId="33" borderId="0" xfId="0" applyFont="1" applyFill="1" applyBorder="1" applyAlignment="1">
      <alignment horizontal="center" vertical="center"/>
    </xf>
    <xf numFmtId="1" fontId="5" fillId="33" borderId="0" xfId="0" applyNumberFormat="1" applyFont="1" applyFill="1" applyBorder="1" applyAlignment="1">
      <alignment horizontal="center" vertical="center"/>
    </xf>
    <xf numFmtId="0" fontId="5" fillId="33" borderId="0" xfId="0" applyFont="1" applyFill="1" applyBorder="1" applyAlignment="1">
      <alignment horizontal="justify" vertical="center"/>
    </xf>
    <xf numFmtId="178" fontId="5" fillId="33" borderId="0" xfId="0" applyNumberFormat="1" applyFont="1" applyFill="1" applyBorder="1" applyAlignment="1">
      <alignment horizontal="center" vertical="center"/>
    </xf>
    <xf numFmtId="170" fontId="5" fillId="33" borderId="0" xfId="0" applyNumberFormat="1" applyFont="1" applyFill="1" applyBorder="1" applyAlignment="1">
      <alignment horizontal="center" vertical="center"/>
    </xf>
    <xf numFmtId="1" fontId="5" fillId="33" borderId="0" xfId="0" applyNumberFormat="1" applyFont="1" applyFill="1" applyBorder="1" applyAlignment="1">
      <alignment horizontal="center" vertical="center" textRotation="180" wrapText="1"/>
    </xf>
    <xf numFmtId="179" fontId="5" fillId="33" borderId="0" xfId="0" applyNumberFormat="1" applyFont="1" applyFill="1" applyBorder="1" applyAlignment="1">
      <alignment horizontal="center" vertical="center"/>
    </xf>
    <xf numFmtId="0" fontId="5" fillId="33" borderId="42" xfId="0" applyFont="1" applyFill="1" applyBorder="1" applyAlignment="1">
      <alignment horizontal="justify" vertical="center"/>
    </xf>
    <xf numFmtId="0" fontId="6" fillId="33" borderId="23" xfId="0" applyFont="1" applyFill="1" applyBorder="1" applyAlignment="1">
      <alignment horizontal="justify" vertical="center"/>
    </xf>
    <xf numFmtId="0" fontId="6" fillId="33" borderId="22" xfId="0" applyFont="1" applyFill="1" applyBorder="1" applyAlignment="1">
      <alignment horizontal="justify" vertical="center"/>
    </xf>
    <xf numFmtId="1" fontId="6" fillId="33" borderId="23" xfId="0" applyNumberFormat="1" applyFont="1" applyFill="1" applyBorder="1" applyAlignment="1">
      <alignment horizontal="center" vertical="center"/>
    </xf>
    <xf numFmtId="0" fontId="6" fillId="33" borderId="21" xfId="0" applyFont="1" applyFill="1" applyBorder="1" applyAlignment="1">
      <alignment horizontal="center" vertical="center"/>
    </xf>
    <xf numFmtId="0" fontId="6" fillId="0" borderId="21" xfId="0" applyFont="1" applyBorder="1" applyAlignment="1">
      <alignment/>
    </xf>
    <xf numFmtId="179" fontId="6" fillId="0" borderId="21" xfId="0" applyNumberFormat="1" applyFont="1" applyFill="1" applyBorder="1" applyAlignment="1">
      <alignment horizontal="right" vertical="center"/>
    </xf>
    <xf numFmtId="179" fontId="6" fillId="0" borderId="21" xfId="0" applyNumberFormat="1" applyFont="1" applyBorder="1" applyAlignment="1">
      <alignment horizontal="center"/>
    </xf>
    <xf numFmtId="0" fontId="6" fillId="0" borderId="22" xfId="0" applyFont="1" applyBorder="1" applyAlignment="1">
      <alignment horizontal="justify" vertical="center"/>
    </xf>
    <xf numFmtId="0" fontId="6" fillId="0" borderId="0" xfId="0" applyFont="1" applyAlignment="1">
      <alignment/>
    </xf>
    <xf numFmtId="1" fontId="5" fillId="0" borderId="0" xfId="0" applyNumberFormat="1" applyFont="1" applyAlignment="1">
      <alignment/>
    </xf>
    <xf numFmtId="0" fontId="5" fillId="33" borderId="0" xfId="0" applyFont="1" applyFill="1" applyAlignment="1">
      <alignment horizontal="justify" vertical="center"/>
    </xf>
    <xf numFmtId="0" fontId="5" fillId="33" borderId="0" xfId="0" applyFont="1" applyFill="1" applyAlignment="1">
      <alignment horizontal="center"/>
    </xf>
    <xf numFmtId="178" fontId="5" fillId="33" borderId="0" xfId="0" applyNumberFormat="1" applyFont="1" applyFill="1" applyAlignment="1">
      <alignment horizontal="center" vertical="center"/>
    </xf>
    <xf numFmtId="170" fontId="5" fillId="33" borderId="0" xfId="0" applyNumberFormat="1" applyFont="1" applyFill="1" applyAlignment="1">
      <alignment vertical="center"/>
    </xf>
    <xf numFmtId="170" fontId="5" fillId="33" borderId="0" xfId="0" applyNumberFormat="1" applyFont="1" applyFill="1" applyAlignment="1">
      <alignment horizontal="center" vertical="center"/>
    </xf>
    <xf numFmtId="1" fontId="5" fillId="33" borderId="0" xfId="0" applyNumberFormat="1" applyFont="1" applyFill="1" applyAlignment="1">
      <alignment horizontal="center" vertical="center"/>
    </xf>
    <xf numFmtId="0" fontId="5" fillId="33" borderId="0" xfId="0" applyFont="1" applyFill="1" applyAlignment="1">
      <alignment horizontal="center" vertical="center"/>
    </xf>
    <xf numFmtId="179" fontId="5" fillId="0" borderId="0" xfId="0" applyNumberFormat="1" applyFont="1" applyFill="1" applyAlignment="1">
      <alignment horizontal="right" vertical="center"/>
    </xf>
    <xf numFmtId="179" fontId="5" fillId="0" borderId="0" xfId="0" applyNumberFormat="1" applyFont="1" applyAlignment="1">
      <alignment horizontal="center"/>
    </xf>
    <xf numFmtId="0" fontId="5" fillId="0" borderId="0" xfId="0" applyFont="1" applyAlignment="1">
      <alignment horizontal="justify" vertical="center"/>
    </xf>
    <xf numFmtId="0" fontId="2" fillId="33" borderId="10" xfId="0" applyFont="1" applyFill="1" applyBorder="1" applyAlignment="1">
      <alignment horizontal="justify" vertical="center" wrapText="1"/>
    </xf>
    <xf numFmtId="3" fontId="2" fillId="33" borderId="10" xfId="0" applyNumberFormat="1" applyFont="1" applyFill="1" applyBorder="1" applyAlignment="1">
      <alignment horizontal="center" vertical="center" wrapText="1"/>
    </xf>
    <xf numFmtId="0" fontId="3" fillId="35" borderId="17" xfId="0" applyFont="1" applyFill="1" applyBorder="1" applyAlignment="1">
      <alignment horizontal="justify" vertical="center"/>
    </xf>
    <xf numFmtId="0" fontId="2" fillId="0" borderId="0" xfId="0" applyFont="1" applyFill="1" applyBorder="1" applyAlignment="1">
      <alignment/>
    </xf>
    <xf numFmtId="0" fontId="2" fillId="33" borderId="0" xfId="0" applyFont="1" applyFill="1" applyAlignment="1">
      <alignment horizontal="center" vertical="center"/>
    </xf>
    <xf numFmtId="0" fontId="2" fillId="33" borderId="0" xfId="0" applyFont="1" applyFill="1" applyBorder="1" applyAlignment="1">
      <alignment horizontal="justify" vertical="center"/>
    </xf>
    <xf numFmtId="0" fontId="2" fillId="33" borderId="0" xfId="0" applyFont="1" applyFill="1" applyBorder="1" applyAlignment="1">
      <alignment horizontal="center" vertical="center"/>
    </xf>
    <xf numFmtId="0" fontId="3" fillId="33" borderId="43"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5" borderId="25" xfId="0" applyFont="1" applyFill="1" applyBorder="1" applyAlignment="1">
      <alignment vertical="center"/>
    </xf>
    <xf numFmtId="0" fontId="2" fillId="33" borderId="34" xfId="0" applyFont="1" applyFill="1" applyBorder="1" applyAlignment="1">
      <alignment horizontal="justify" vertical="center" wrapText="1"/>
    </xf>
    <xf numFmtId="170" fontId="2" fillId="33" borderId="10" xfId="0" applyNumberFormat="1" applyFont="1" applyFill="1" applyBorder="1" applyAlignment="1">
      <alignment horizontal="justify" vertical="center" wrapText="1"/>
    </xf>
    <xf numFmtId="170" fontId="5" fillId="33" borderId="10" xfId="0" applyNumberFormat="1" applyFont="1" applyFill="1" applyBorder="1" applyAlignment="1">
      <alignment horizontal="justify" vertical="center" wrapText="1"/>
    </xf>
    <xf numFmtId="1" fontId="2" fillId="33" borderId="34" xfId="0" applyNumberFormat="1" applyFont="1" applyFill="1" applyBorder="1" applyAlignment="1">
      <alignment vertical="center" textRotation="180" wrapText="1"/>
    </xf>
    <xf numFmtId="1" fontId="2" fillId="33" borderId="10" xfId="0" applyNumberFormat="1" applyFont="1" applyFill="1" applyBorder="1" applyAlignment="1">
      <alignment horizontal="center" vertical="center" wrapText="1"/>
    </xf>
    <xf numFmtId="9" fontId="2" fillId="33" borderId="10" xfId="0" applyNumberFormat="1" applyFont="1" applyFill="1" applyBorder="1" applyAlignment="1">
      <alignment horizontal="center" vertical="center" wrapText="1"/>
    </xf>
    <xf numFmtId="169" fontId="2" fillId="33" borderId="10" xfId="0" applyNumberFormat="1" applyFont="1" applyFill="1" applyBorder="1" applyAlignment="1">
      <alignment horizontal="center" vertical="center" wrapText="1"/>
    </xf>
    <xf numFmtId="3" fontId="2" fillId="33" borderId="33"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170" fontId="2" fillId="33" borderId="10" xfId="0" applyNumberFormat="1" applyFont="1" applyFill="1" applyBorder="1" applyAlignment="1">
      <alignment horizontal="left" vertical="center" wrapText="1"/>
    </xf>
    <xf numFmtId="0" fontId="2" fillId="33" borderId="12" xfId="0" applyFont="1" applyFill="1" applyBorder="1" applyAlignment="1">
      <alignment horizontal="justify" vertical="center" wrapText="1"/>
    </xf>
    <xf numFmtId="170" fontId="5" fillId="33" borderId="12" xfId="0" applyNumberFormat="1" applyFont="1" applyFill="1" applyBorder="1" applyAlignment="1">
      <alignment horizontal="justify" vertical="center" wrapText="1"/>
    </xf>
    <xf numFmtId="0" fontId="2" fillId="0" borderId="0" xfId="0" applyFont="1" applyFill="1" applyAlignment="1">
      <alignment horizontal="left"/>
    </xf>
    <xf numFmtId="0" fontId="2" fillId="33" borderId="30" xfId="0" applyFont="1" applyFill="1" applyBorder="1" applyAlignment="1">
      <alignment horizontal="justify" vertical="center" wrapText="1"/>
    </xf>
    <xf numFmtId="0" fontId="2" fillId="33" borderId="0" xfId="0" applyFont="1" applyFill="1" applyAlignment="1">
      <alignment horizontal="left"/>
    </xf>
    <xf numFmtId="0" fontId="2" fillId="33" borderId="39" xfId="0" applyFont="1" applyFill="1" applyBorder="1" applyAlignment="1">
      <alignment horizontal="justify" vertical="center" wrapText="1"/>
    </xf>
    <xf numFmtId="170" fontId="5" fillId="33" borderId="35" xfId="0" applyNumberFormat="1" applyFont="1" applyFill="1" applyBorder="1" applyAlignment="1">
      <alignment horizontal="justify" vertical="center" wrapText="1"/>
    </xf>
    <xf numFmtId="0" fontId="3" fillId="36" borderId="15" xfId="0" applyFont="1" applyFill="1" applyBorder="1" applyAlignment="1">
      <alignment horizontal="left" vertical="center"/>
    </xf>
    <xf numFmtId="0" fontId="3" fillId="36" borderId="17" xfId="0" applyFont="1" applyFill="1" applyBorder="1" applyAlignment="1">
      <alignment horizontal="left" vertical="center"/>
    </xf>
    <xf numFmtId="0" fontId="2" fillId="33" borderId="30" xfId="0" applyFont="1" applyFill="1" applyBorder="1" applyAlignment="1">
      <alignment horizontal="center" vertical="center" wrapText="1"/>
    </xf>
    <xf numFmtId="0" fontId="2" fillId="33" borderId="35" xfId="0" applyFont="1" applyFill="1" applyBorder="1" applyAlignment="1">
      <alignment horizontal="justify" vertical="center" wrapText="1"/>
    </xf>
    <xf numFmtId="170" fontId="2" fillId="33" borderId="10" xfId="0" applyNumberFormat="1" applyFont="1" applyFill="1" applyBorder="1" applyAlignment="1">
      <alignment horizontal="right"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vertical="center" textRotation="180" wrapText="1"/>
    </xf>
    <xf numFmtId="3" fontId="2" fillId="33" borderId="44" xfId="0" applyNumberFormat="1"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left"/>
    </xf>
    <xf numFmtId="0" fontId="2" fillId="38" borderId="10" xfId="0" applyFont="1" applyFill="1" applyBorder="1" applyAlignment="1">
      <alignment horizontal="left"/>
    </xf>
    <xf numFmtId="2" fontId="2" fillId="33" borderId="34" xfId="0" applyNumberFormat="1" applyFont="1" applyFill="1" applyBorder="1" applyAlignment="1">
      <alignment horizontal="left" vertical="center" wrapText="1" indent="1"/>
    </xf>
    <xf numFmtId="170" fontId="2" fillId="33" borderId="12" xfId="0" applyNumberFormat="1" applyFont="1" applyFill="1" applyBorder="1" applyAlignment="1">
      <alignment horizontal="justify" vertical="center" wrapText="1"/>
    </xf>
    <xf numFmtId="170" fontId="2" fillId="33" borderId="10" xfId="0" applyNumberFormat="1" applyFont="1" applyFill="1" applyBorder="1" applyAlignment="1">
      <alignment vertical="center" wrapText="1"/>
    </xf>
    <xf numFmtId="3" fontId="2" fillId="33" borderId="33" xfId="0" applyNumberFormat="1" applyFont="1" applyFill="1" applyBorder="1" applyAlignment="1">
      <alignment vertical="center" wrapText="1"/>
    </xf>
    <xf numFmtId="170" fontId="2" fillId="33" borderId="10" xfId="0" applyNumberFormat="1" applyFont="1" applyFill="1" applyBorder="1" applyAlignment="1">
      <alignment vertical="center"/>
    </xf>
    <xf numFmtId="0" fontId="2" fillId="0" borderId="0" xfId="0" applyFont="1" applyFill="1" applyAlignment="1">
      <alignment horizontal="left" vertical="center" wrapText="1"/>
    </xf>
    <xf numFmtId="2" fontId="2" fillId="33" borderId="10" xfId="0" applyNumberFormat="1" applyFont="1" applyFill="1" applyBorder="1" applyAlignment="1">
      <alignment horizontal="left" vertical="center" wrapText="1" indent="1"/>
    </xf>
    <xf numFmtId="1" fontId="2" fillId="33" borderId="12" xfId="0" applyNumberFormat="1" applyFont="1" applyFill="1" applyBorder="1" applyAlignment="1">
      <alignment horizontal="center" vertical="center" wrapText="1"/>
    </xf>
    <xf numFmtId="0" fontId="3" fillId="33" borderId="0" xfId="0" applyFont="1" applyFill="1" applyBorder="1" applyAlignment="1">
      <alignment vertical="center" wrapText="1"/>
    </xf>
    <xf numFmtId="0" fontId="3" fillId="33" borderId="35" xfId="0" applyFont="1" applyFill="1" applyBorder="1" applyAlignment="1">
      <alignment vertical="center" wrapText="1"/>
    </xf>
    <xf numFmtId="0" fontId="3" fillId="37" borderId="14" xfId="0" applyFont="1" applyFill="1" applyBorder="1" applyAlignment="1">
      <alignment vertical="center"/>
    </xf>
    <xf numFmtId="0" fontId="2" fillId="33" borderId="4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3" fillId="36" borderId="14" xfId="0" applyFont="1" applyFill="1" applyBorder="1" applyAlignment="1">
      <alignment horizontal="left" vertical="center"/>
    </xf>
    <xf numFmtId="1" fontId="2" fillId="0" borderId="12" xfId="0" applyNumberFormat="1" applyFont="1" applyFill="1" applyBorder="1" applyAlignment="1">
      <alignment horizontal="center" vertical="center" wrapText="1"/>
    </xf>
    <xf numFmtId="3" fontId="2" fillId="33" borderId="10" xfId="0" applyNumberFormat="1" applyFont="1" applyFill="1" applyBorder="1" applyAlignment="1">
      <alignment horizontal="justify" vertical="center" wrapText="1"/>
    </xf>
    <xf numFmtId="3" fontId="2" fillId="33" borderId="10" xfId="0" applyNumberFormat="1" applyFont="1" applyFill="1" applyBorder="1" applyAlignment="1">
      <alignment horizontal="left" vertical="center" wrapText="1"/>
    </xf>
    <xf numFmtId="1" fontId="2" fillId="33" borderId="30" xfId="0" applyNumberFormat="1" applyFont="1" applyFill="1" applyBorder="1" applyAlignment="1">
      <alignment horizontal="center" vertical="center" wrapText="1"/>
    </xf>
    <xf numFmtId="9" fontId="2" fillId="33" borderId="30" xfId="67" applyFont="1" applyFill="1" applyBorder="1" applyAlignment="1">
      <alignment horizontal="center" vertical="center" wrapText="1"/>
    </xf>
    <xf numFmtId="169" fontId="2" fillId="33" borderId="30" xfId="0" applyNumberFormat="1" applyFont="1" applyFill="1" applyBorder="1" applyAlignment="1">
      <alignment horizontal="center" vertical="center" wrapText="1"/>
    </xf>
    <xf numFmtId="3" fontId="2" fillId="33" borderId="31" xfId="0" applyNumberFormat="1" applyFont="1" applyFill="1" applyBorder="1" applyAlignment="1">
      <alignment horizontal="center" vertical="center" wrapText="1"/>
    </xf>
    <xf numFmtId="0" fontId="3" fillId="33" borderId="32" xfId="0" applyFont="1" applyFill="1" applyBorder="1" applyAlignment="1">
      <alignment vertical="center" wrapText="1"/>
    </xf>
    <xf numFmtId="0" fontId="3" fillId="33" borderId="12" xfId="0" applyFont="1" applyFill="1" applyBorder="1" applyAlignment="1">
      <alignment vertical="center" wrapText="1"/>
    </xf>
    <xf numFmtId="0" fontId="2" fillId="33" borderId="13" xfId="0" applyFont="1" applyFill="1" applyBorder="1" applyAlignment="1">
      <alignment horizontal="center" vertical="center" wrapText="1"/>
    </xf>
    <xf numFmtId="0" fontId="2" fillId="0" borderId="40" xfId="0" applyFont="1" applyBorder="1" applyAlignment="1">
      <alignment/>
    </xf>
    <xf numFmtId="0" fontId="2" fillId="0" borderId="0" xfId="0" applyFont="1" applyBorder="1" applyAlignment="1">
      <alignment horizontal="justify" vertical="center"/>
    </xf>
    <xf numFmtId="0" fontId="2" fillId="0" borderId="0" xfId="0" applyFont="1" applyBorder="1" applyAlignment="1">
      <alignment horizontal="center" vertical="center"/>
    </xf>
    <xf numFmtId="1" fontId="2" fillId="33"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169" fontId="2" fillId="0" borderId="0" xfId="0" applyNumberFormat="1" applyFont="1" applyBorder="1" applyAlignment="1">
      <alignment horizontal="center"/>
    </xf>
    <xf numFmtId="0" fontId="2" fillId="0" borderId="42" xfId="0" applyFont="1" applyBorder="1" applyAlignment="1">
      <alignment horizontal="left"/>
    </xf>
    <xf numFmtId="170" fontId="3" fillId="33" borderId="28" xfId="0" applyNumberFormat="1" applyFont="1" applyFill="1" applyBorder="1" applyAlignment="1">
      <alignment horizontal="justify" vertical="center"/>
    </xf>
    <xf numFmtId="0" fontId="3" fillId="33" borderId="23" xfId="0" applyFont="1" applyFill="1" applyBorder="1" applyAlignment="1">
      <alignment horizontal="justify" vertical="center"/>
    </xf>
    <xf numFmtId="0" fontId="3" fillId="33" borderId="21" xfId="0" applyFont="1" applyFill="1" applyBorder="1" applyAlignment="1">
      <alignment horizontal="justify" vertical="center"/>
    </xf>
    <xf numFmtId="0" fontId="3" fillId="33" borderId="22" xfId="0" applyFont="1" applyFill="1" applyBorder="1" applyAlignment="1">
      <alignment horizontal="justify" vertical="center"/>
    </xf>
    <xf numFmtId="1" fontId="3" fillId="33" borderId="23" xfId="0" applyNumberFormat="1" applyFont="1" applyFill="1" applyBorder="1" applyAlignment="1">
      <alignment horizontal="center" vertical="center"/>
    </xf>
    <xf numFmtId="0" fontId="3" fillId="0" borderId="21" xfId="0" applyFont="1" applyBorder="1" applyAlignment="1">
      <alignment/>
    </xf>
    <xf numFmtId="0" fontId="3" fillId="0" borderId="21" xfId="0" applyFont="1" applyFill="1" applyBorder="1" applyAlignment="1">
      <alignment horizontal="right" vertical="center"/>
    </xf>
    <xf numFmtId="169" fontId="3" fillId="0" borderId="21" xfId="0" applyNumberFormat="1" applyFont="1" applyBorder="1" applyAlignment="1">
      <alignment horizontal="center"/>
    </xf>
    <xf numFmtId="0" fontId="3" fillId="0" borderId="22" xfId="0" applyFont="1" applyBorder="1" applyAlignment="1">
      <alignment horizontal="left"/>
    </xf>
    <xf numFmtId="0" fontId="3" fillId="0" borderId="0" xfId="0" applyFont="1" applyFill="1" applyAlignment="1">
      <alignment/>
    </xf>
    <xf numFmtId="0" fontId="3" fillId="0" borderId="0" xfId="0" applyFont="1" applyAlignment="1">
      <alignment/>
    </xf>
    <xf numFmtId="43" fontId="0" fillId="0" borderId="0" xfId="52" applyFont="1" applyFill="1" applyAlignment="1">
      <alignment/>
    </xf>
    <xf numFmtId="1" fontId="2" fillId="33" borderId="0" xfId="0" applyNumberFormat="1" applyFont="1" applyFill="1" applyAlignment="1">
      <alignment horizontal="center" vertical="center"/>
    </xf>
    <xf numFmtId="181" fontId="2" fillId="33" borderId="0" xfId="0" applyNumberFormat="1" applyFont="1" applyFill="1" applyAlignment="1">
      <alignment horizontal="justify" vertical="center"/>
    </xf>
    <xf numFmtId="0" fontId="2" fillId="0" borderId="30" xfId="0" applyFont="1" applyFill="1" applyBorder="1" applyAlignment="1">
      <alignment horizontal="justify" vertical="center" wrapText="1"/>
    </xf>
    <xf numFmtId="0" fontId="2" fillId="0" borderId="39" xfId="0" applyFont="1" applyFill="1" applyBorder="1" applyAlignment="1">
      <alignment horizontal="justify" vertical="center" wrapText="1"/>
    </xf>
    <xf numFmtId="1" fontId="2" fillId="0" borderId="32"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0" fontId="2" fillId="0" borderId="10" xfId="0" applyFont="1" applyFill="1" applyBorder="1" applyAlignment="1">
      <alignment/>
    </xf>
    <xf numFmtId="0" fontId="3" fillId="37" borderId="14" xfId="0" applyFont="1" applyFill="1" applyBorder="1" applyAlignment="1">
      <alignment horizontal="left" vertical="center"/>
    </xf>
    <xf numFmtId="0" fontId="2" fillId="33" borderId="0" xfId="0" applyFont="1" applyFill="1" applyBorder="1" applyAlignment="1">
      <alignment horizontal="justify" vertical="center" wrapText="1"/>
    </xf>
    <xf numFmtId="1" fontId="2" fillId="0" borderId="10" xfId="0" applyNumberFormat="1" applyFont="1" applyFill="1" applyBorder="1" applyAlignment="1">
      <alignment horizontal="center" vertical="center" wrapText="1"/>
    </xf>
    <xf numFmtId="0" fontId="2" fillId="0" borderId="34"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Alignment="1">
      <alignment horizontal="center"/>
    </xf>
    <xf numFmtId="0" fontId="2" fillId="0" borderId="10" xfId="0"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170" fontId="2" fillId="0" borderId="34"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0" xfId="0" applyFont="1" applyFill="1" applyAlignment="1">
      <alignment horizontal="center"/>
    </xf>
    <xf numFmtId="0" fontId="3" fillId="35" borderId="15" xfId="0" applyFont="1" applyFill="1" applyBorder="1" applyAlignment="1">
      <alignment vertical="center"/>
    </xf>
    <xf numFmtId="0" fontId="3" fillId="35" borderId="16" xfId="0" applyFont="1" applyFill="1" applyBorder="1" applyAlignment="1">
      <alignment vertical="center"/>
    </xf>
    <xf numFmtId="0" fontId="3" fillId="0" borderId="0" xfId="0" applyFont="1" applyFill="1" applyBorder="1" applyAlignment="1">
      <alignment vertical="center" wrapText="1"/>
    </xf>
    <xf numFmtId="0" fontId="3" fillId="37" borderId="10" xfId="0" applyFont="1" applyFill="1" applyBorder="1" applyAlignment="1">
      <alignment horizontal="center" vertical="center" wrapText="1"/>
    </xf>
    <xf numFmtId="0" fontId="3" fillId="37" borderId="16" xfId="0" applyFont="1" applyFill="1" applyBorder="1" applyAlignment="1">
      <alignment vertical="center"/>
    </xf>
    <xf numFmtId="0" fontId="3" fillId="35" borderId="16" xfId="0" applyFont="1" applyFill="1" applyBorder="1" applyAlignment="1">
      <alignment horizontal="center" vertical="center" wrapText="1"/>
    </xf>
    <xf numFmtId="0" fontId="3" fillId="35" borderId="15" xfId="0" applyFont="1" applyFill="1" applyBorder="1" applyAlignment="1">
      <alignment vertical="center"/>
    </xf>
    <xf numFmtId="0" fontId="3" fillId="35" borderId="16" xfId="0" applyFont="1" applyFill="1" applyBorder="1" applyAlignment="1">
      <alignment vertical="center"/>
    </xf>
    <xf numFmtId="0" fontId="2" fillId="0" borderId="10" xfId="0" applyFont="1" applyBorder="1" applyAlignment="1">
      <alignment horizontal="center" vertical="center"/>
    </xf>
    <xf numFmtId="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34" xfId="0" applyFont="1" applyFill="1" applyBorder="1" applyAlignment="1">
      <alignment vertical="center" wrapText="1"/>
    </xf>
    <xf numFmtId="3" fontId="3" fillId="35" borderId="17" xfId="0" applyNumberFormat="1" applyFont="1" applyFill="1" applyBorder="1" applyAlignment="1">
      <alignment vertical="center"/>
    </xf>
    <xf numFmtId="10" fontId="2" fillId="0" borderId="10" xfId="0" applyNumberFormat="1" applyFont="1" applyFill="1" applyBorder="1" applyAlignment="1">
      <alignment horizontal="center" vertical="center" wrapText="1"/>
    </xf>
    <xf numFmtId="0" fontId="2" fillId="0" borderId="0" xfId="0" applyFont="1" applyAlignment="1">
      <alignment horizontal="justify" vertical="center" wrapText="1"/>
    </xf>
    <xf numFmtId="0" fontId="2" fillId="0" borderId="10" xfId="0" applyFont="1" applyFill="1" applyBorder="1" applyAlignment="1">
      <alignment horizontal="justify" wrapText="1"/>
    </xf>
    <xf numFmtId="3" fontId="3" fillId="35" borderId="17" xfId="0" applyNumberFormat="1" applyFont="1" applyFill="1" applyBorder="1" applyAlignment="1">
      <alignment horizontal="left" vertical="center"/>
    </xf>
    <xf numFmtId="0" fontId="3" fillId="35" borderId="16" xfId="0" applyFont="1" applyFill="1" applyBorder="1" applyAlignment="1">
      <alignment horizontal="left" vertical="center"/>
    </xf>
    <xf numFmtId="168" fontId="2" fillId="0" borderId="10"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3" fillId="37" borderId="39" xfId="0" applyFont="1" applyFill="1" applyBorder="1" applyAlignment="1">
      <alignment vertical="center"/>
    </xf>
    <xf numFmtId="0" fontId="3" fillId="37" borderId="0" xfId="0" applyFont="1" applyFill="1" applyBorder="1" applyAlignment="1">
      <alignment vertical="center"/>
    </xf>
    <xf numFmtId="3" fontId="3" fillId="37" borderId="0" xfId="0" applyNumberFormat="1" applyFont="1" applyFill="1" applyBorder="1" applyAlignment="1">
      <alignment vertical="center"/>
    </xf>
    <xf numFmtId="0" fontId="3" fillId="37" borderId="41" xfId="0" applyFont="1" applyFill="1" applyBorder="1" applyAlignment="1">
      <alignment vertical="center"/>
    </xf>
    <xf numFmtId="0" fontId="3" fillId="35" borderId="13" xfId="0" applyFont="1" applyFill="1" applyBorder="1" applyAlignment="1">
      <alignment horizontal="center" vertical="center" wrapText="1"/>
    </xf>
    <xf numFmtId="0" fontId="3" fillId="35" borderId="39" xfId="0" applyFont="1" applyFill="1" applyBorder="1" applyAlignment="1">
      <alignment vertical="center"/>
    </xf>
    <xf numFmtId="0" fontId="3" fillId="35" borderId="0" xfId="0" applyFont="1" applyFill="1" applyBorder="1" applyAlignment="1">
      <alignment vertical="center"/>
    </xf>
    <xf numFmtId="3" fontId="3" fillId="35" borderId="0" xfId="0" applyNumberFormat="1" applyFont="1" applyFill="1" applyBorder="1" applyAlignment="1">
      <alignment vertical="center"/>
    </xf>
    <xf numFmtId="0" fontId="3" fillId="35" borderId="41" xfId="0" applyFont="1" applyFill="1" applyBorder="1" applyAlignment="1">
      <alignment vertical="center"/>
    </xf>
    <xf numFmtId="0" fontId="2" fillId="0" borderId="10" xfId="0" applyFont="1" applyBorder="1" applyAlignment="1">
      <alignment horizontal="justify" vertical="center" wrapText="1" readingOrder="2"/>
    </xf>
    <xf numFmtId="0" fontId="2" fillId="0" borderId="10" xfId="0" applyFont="1" applyFill="1" applyBorder="1" applyAlignment="1">
      <alignment horizontal="center" wrapText="1"/>
    </xf>
    <xf numFmtId="9" fontId="2" fillId="0" borderId="34" xfId="0" applyNumberFormat="1" applyFont="1" applyFill="1" applyBorder="1" applyAlignment="1">
      <alignment horizontal="center" vertical="center" wrapText="1"/>
    </xf>
    <xf numFmtId="0" fontId="2" fillId="0" borderId="35" xfId="0" applyFont="1" applyBorder="1" applyAlignment="1">
      <alignment/>
    </xf>
    <xf numFmtId="0" fontId="2" fillId="0" borderId="0" xfId="0" applyFont="1" applyAlignment="1">
      <alignment horizontal="justify" vertical="center" wrapText="1" readingOrder="2"/>
    </xf>
    <xf numFmtId="0" fontId="2" fillId="0" borderId="10" xfId="0" applyFont="1" applyBorder="1" applyAlignment="1">
      <alignment horizontal="justify" vertical="center" wrapText="1" readingOrder="2"/>
    </xf>
    <xf numFmtId="0" fontId="2" fillId="0" borderId="10" xfId="0" applyFont="1" applyFill="1" applyBorder="1" applyAlignment="1">
      <alignment horizontal="center" vertical="top" wrapText="1"/>
    </xf>
    <xf numFmtId="0" fontId="2" fillId="0" borderId="0" xfId="0" applyFont="1" applyAlignment="1">
      <alignment horizontal="justify" vertical="center" wrapText="1" readingOrder="2"/>
    </xf>
    <xf numFmtId="0" fontId="2" fillId="0" borderId="10" xfId="0" applyFont="1" applyBorder="1" applyAlignment="1">
      <alignment horizontal="justify" wrapText="1"/>
    </xf>
    <xf numFmtId="170" fontId="2" fillId="0" borderId="10" xfId="0" applyNumberFormat="1" applyFont="1" applyFill="1" applyBorder="1" applyAlignment="1">
      <alignment vertical="center" wrapText="1"/>
    </xf>
    <xf numFmtId="0" fontId="2" fillId="0" borderId="34" xfId="0" applyFont="1" applyBorder="1" applyAlignment="1">
      <alignment horizontal="justify" vertical="center" wrapText="1" readingOrder="2"/>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wrapText="1" readingOrder="2"/>
    </xf>
    <xf numFmtId="0" fontId="3" fillId="37" borderId="17" xfId="0" applyFont="1" applyFill="1" applyBorder="1" applyAlignment="1">
      <alignment horizontal="left" vertical="center" wrapText="1"/>
    </xf>
    <xf numFmtId="3" fontId="3" fillId="37" borderId="17" xfId="0" applyNumberFormat="1" applyFont="1" applyFill="1" applyBorder="1" applyAlignment="1">
      <alignment horizontal="left" vertical="center" wrapText="1"/>
    </xf>
    <xf numFmtId="0" fontId="3" fillId="37" borderId="16"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3" fillId="35" borderId="15" xfId="0" applyFont="1" applyFill="1" applyBorder="1" applyAlignment="1">
      <alignment horizontal="left" vertical="center" wrapText="1"/>
    </xf>
    <xf numFmtId="0" fontId="3" fillId="35" borderId="17" xfId="0" applyFont="1" applyFill="1" applyBorder="1" applyAlignment="1">
      <alignment horizontal="left" vertical="center" wrapText="1"/>
    </xf>
    <xf numFmtId="3" fontId="3" fillId="35" borderId="17" xfId="0" applyNumberFormat="1" applyFont="1" applyFill="1" applyBorder="1" applyAlignment="1">
      <alignment horizontal="left" vertical="center" wrapText="1"/>
    </xf>
    <xf numFmtId="0" fontId="3" fillId="35" borderId="16"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37" borderId="12" xfId="0" applyFont="1" applyFill="1" applyBorder="1" applyAlignment="1">
      <alignment horizontal="center" vertical="center" wrapText="1"/>
    </xf>
    <xf numFmtId="0" fontId="3" fillId="37" borderId="38" xfId="0" applyFont="1" applyFill="1" applyBorder="1" applyAlignment="1">
      <alignment horizontal="left" vertical="center"/>
    </xf>
    <xf numFmtId="3" fontId="3" fillId="37" borderId="14" xfId="0" applyNumberFormat="1" applyFont="1" applyFill="1" applyBorder="1" applyAlignment="1">
      <alignment horizontal="left" vertical="center"/>
    </xf>
    <xf numFmtId="0" fontId="3" fillId="37" borderId="19" xfId="0" applyFont="1" applyFill="1" applyBorder="1" applyAlignment="1">
      <alignment horizontal="left" vertical="center"/>
    </xf>
    <xf numFmtId="0" fontId="2" fillId="35" borderId="13" xfId="0" applyFont="1" applyFill="1" applyBorder="1" applyAlignment="1">
      <alignment horizontal="center" vertical="center" wrapText="1"/>
    </xf>
    <xf numFmtId="0" fontId="3" fillId="35" borderId="30" xfId="0" applyFont="1" applyFill="1" applyBorder="1" applyAlignment="1">
      <alignment horizontal="left" vertical="center"/>
    </xf>
    <xf numFmtId="0" fontId="3" fillId="35" borderId="32" xfId="0" applyFont="1" applyFill="1" applyBorder="1" applyAlignment="1">
      <alignment horizontal="left" vertical="center"/>
    </xf>
    <xf numFmtId="3" fontId="3" fillId="35" borderId="32" xfId="0" applyNumberFormat="1" applyFont="1" applyFill="1" applyBorder="1" applyAlignment="1">
      <alignment horizontal="left" vertical="center"/>
    </xf>
    <xf numFmtId="0" fontId="3" fillId="35" borderId="13" xfId="0" applyFont="1" applyFill="1" applyBorder="1" applyAlignment="1">
      <alignment horizontal="left" vertical="center"/>
    </xf>
    <xf numFmtId="3" fontId="2" fillId="0" borderId="10" xfId="0" applyNumberFormat="1"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12" xfId="0" applyFont="1" applyFill="1" applyBorder="1" applyAlignment="1">
      <alignment horizontal="center" vertical="center"/>
    </xf>
    <xf numFmtId="9" fontId="2" fillId="0" borderId="10" xfId="68"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37" borderId="10" xfId="0" applyFont="1" applyFill="1" applyBorder="1" applyAlignment="1">
      <alignment horizontal="left" vertical="center" wrapText="1"/>
    </xf>
    <xf numFmtId="0" fontId="2" fillId="37" borderId="15" xfId="0" applyFont="1" applyFill="1" applyBorder="1" applyAlignment="1">
      <alignment vertical="center"/>
    </xf>
    <xf numFmtId="0" fontId="2" fillId="37" borderId="17" xfId="0" applyFont="1" applyFill="1" applyBorder="1" applyAlignment="1">
      <alignment vertical="center"/>
    </xf>
    <xf numFmtId="3" fontId="2" fillId="37" borderId="17" xfId="0" applyNumberFormat="1" applyFont="1" applyFill="1" applyBorder="1" applyAlignment="1">
      <alignment vertical="center"/>
    </xf>
    <xf numFmtId="170" fontId="2" fillId="0" borderId="34" xfId="0" applyNumberFormat="1" applyFont="1" applyFill="1" applyBorder="1" applyAlignment="1">
      <alignment vertical="center" wrapText="1"/>
    </xf>
    <xf numFmtId="170" fontId="3" fillId="0" borderId="28" xfId="0" applyNumberFormat="1" applyFont="1" applyBorder="1" applyAlignment="1">
      <alignment vertical="center"/>
    </xf>
    <xf numFmtId="0" fontId="2" fillId="0" borderId="23" xfId="0" applyFont="1" applyBorder="1" applyAlignment="1">
      <alignment/>
    </xf>
    <xf numFmtId="0" fontId="2" fillId="0" borderId="22" xfId="0" applyFont="1" applyBorder="1" applyAlignment="1">
      <alignment/>
    </xf>
    <xf numFmtId="170" fontId="2" fillId="0" borderId="0" xfId="0" applyNumberFormat="1" applyFont="1" applyAlignment="1">
      <alignment/>
    </xf>
    <xf numFmtId="0" fontId="3" fillId="0" borderId="14" xfId="0" applyFont="1" applyBorder="1" applyAlignment="1">
      <alignment wrapText="1"/>
    </xf>
    <xf numFmtId="0" fontId="2" fillId="0" borderId="14" xfId="0" applyFont="1" applyBorder="1" applyAlignment="1">
      <alignment/>
    </xf>
    <xf numFmtId="0" fontId="2" fillId="0" borderId="0" xfId="0" applyFont="1" applyAlignment="1">
      <alignment/>
    </xf>
    <xf numFmtId="1" fontId="3" fillId="35" borderId="38" xfId="0" applyNumberFormat="1" applyFont="1" applyFill="1" applyBorder="1" applyAlignment="1">
      <alignment horizontal="left" vertical="center" wrapText="1"/>
    </xf>
    <xf numFmtId="1" fontId="3" fillId="35" borderId="14" xfId="0" applyNumberFormat="1" applyFont="1" applyFill="1" applyBorder="1" applyAlignment="1">
      <alignment vertical="center"/>
    </xf>
    <xf numFmtId="0" fontId="3" fillId="35" borderId="14" xfId="0" applyFont="1" applyFill="1" applyBorder="1" applyAlignment="1">
      <alignment horizontal="center" vertical="center"/>
    </xf>
    <xf numFmtId="3" fontId="3" fillId="35" borderId="14" xfId="0" applyNumberFormat="1" applyFont="1" applyFill="1" applyBorder="1" applyAlignment="1">
      <alignment horizontal="center" vertical="center"/>
    </xf>
    <xf numFmtId="0" fontId="2" fillId="35" borderId="14" xfId="0" applyFont="1" applyFill="1" applyBorder="1" applyAlignment="1">
      <alignment vertical="center"/>
    </xf>
    <xf numFmtId="3" fontId="3" fillId="37" borderId="17" xfId="0" applyNumberFormat="1" applyFont="1" applyFill="1" applyBorder="1" applyAlignment="1">
      <alignment horizontal="center" vertical="center"/>
    </xf>
    <xf numFmtId="0" fontId="3" fillId="35" borderId="17" xfId="0" applyFont="1" applyFill="1" applyBorder="1" applyAlignment="1">
      <alignment horizontal="center" vertical="center"/>
    </xf>
    <xf numFmtId="3" fontId="3" fillId="35" borderId="17" xfId="0" applyNumberFormat="1" applyFont="1" applyFill="1" applyBorder="1" applyAlignment="1">
      <alignment horizontal="center" vertical="center"/>
    </xf>
    <xf numFmtId="0" fontId="2" fillId="35" borderId="16" xfId="0" applyFont="1" applyFill="1" applyBorder="1" applyAlignment="1">
      <alignment vertical="center"/>
    </xf>
    <xf numFmtId="10" fontId="2" fillId="0" borderId="12" xfId="0" applyNumberFormat="1" applyFont="1" applyFill="1" applyBorder="1" applyAlignment="1">
      <alignment horizontal="center" vertical="center" wrapText="1"/>
    </xf>
    <xf numFmtId="170" fontId="3" fillId="35" borderId="17" xfId="0" applyNumberFormat="1" applyFont="1" applyFill="1" applyBorder="1" applyAlignment="1">
      <alignment horizontal="center" vertical="center"/>
    </xf>
    <xf numFmtId="182" fontId="2" fillId="0" borderId="16"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vertical="center" textRotation="90" wrapText="1"/>
    </xf>
    <xf numFmtId="3" fontId="2" fillId="0" borderId="34" xfId="0" applyNumberFormat="1" applyFont="1" applyFill="1" applyBorder="1" applyAlignment="1">
      <alignment vertical="center" textRotation="90" wrapText="1"/>
    </xf>
    <xf numFmtId="3" fontId="5" fillId="0" borderId="34" xfId="0" applyNumberFormat="1" applyFont="1" applyFill="1" applyBorder="1" applyAlignment="1">
      <alignment vertical="center" textRotation="90" wrapText="1"/>
    </xf>
    <xf numFmtId="3" fontId="2" fillId="0" borderId="10" xfId="0" applyNumberFormat="1" applyFont="1" applyFill="1" applyBorder="1" applyAlignment="1">
      <alignment vertical="center" wrapText="1"/>
    </xf>
    <xf numFmtId="169" fontId="5" fillId="0" borderId="34" xfId="0" applyNumberFormat="1" applyFont="1" applyFill="1" applyBorder="1" applyAlignment="1">
      <alignment vertical="center" wrapText="1"/>
    </xf>
    <xf numFmtId="3" fontId="2" fillId="0" borderId="10" xfId="0" applyNumberFormat="1" applyFont="1" applyFill="1" applyBorder="1" applyAlignment="1">
      <alignment horizontal="center" vertical="center" textRotation="90" wrapText="1"/>
    </xf>
    <xf numFmtId="0" fontId="3" fillId="35" borderId="10" xfId="0" applyFont="1" applyFill="1" applyBorder="1" applyAlignment="1">
      <alignment vertical="center"/>
    </xf>
    <xf numFmtId="0" fontId="3" fillId="35" borderId="10" xfId="0" applyFont="1" applyFill="1" applyBorder="1" applyAlignment="1">
      <alignment horizontal="justify" vertical="center"/>
    </xf>
    <xf numFmtId="0" fontId="3" fillId="35" borderId="10" xfId="0" applyFont="1" applyFill="1" applyBorder="1" applyAlignment="1">
      <alignment horizontal="center" vertical="center"/>
    </xf>
    <xf numFmtId="3" fontId="3" fillId="35" borderId="10" xfId="0" applyNumberFormat="1" applyFont="1" applyFill="1" applyBorder="1" applyAlignment="1">
      <alignment horizontal="center" vertical="center"/>
    </xf>
    <xf numFmtId="0" fontId="2" fillId="35" borderId="10" xfId="0" applyFont="1" applyFill="1" applyBorder="1" applyAlignment="1">
      <alignment vertical="center"/>
    </xf>
    <xf numFmtId="1" fontId="3" fillId="37" borderId="0" xfId="0" applyNumberFormat="1" applyFont="1" applyFill="1" applyBorder="1" applyAlignment="1">
      <alignment horizontal="justify" vertical="center" wrapText="1"/>
    </xf>
    <xf numFmtId="1" fontId="3" fillId="37" borderId="0" xfId="0" applyNumberFormat="1" applyFont="1" applyFill="1" applyBorder="1" applyAlignment="1">
      <alignment vertical="center"/>
    </xf>
    <xf numFmtId="0" fontId="3" fillId="37" borderId="10" xfId="0" applyFont="1" applyFill="1" applyBorder="1" applyAlignment="1">
      <alignment vertical="center"/>
    </xf>
    <xf numFmtId="0" fontId="3" fillId="37" borderId="10" xfId="0" applyFont="1" applyFill="1" applyBorder="1" applyAlignment="1">
      <alignment horizontal="justify" vertical="center"/>
    </xf>
    <xf numFmtId="0" fontId="3" fillId="37" borderId="10" xfId="0" applyFont="1" applyFill="1" applyBorder="1" applyAlignment="1">
      <alignment horizontal="center" vertical="center"/>
    </xf>
    <xf numFmtId="3" fontId="3" fillId="37" borderId="10" xfId="0" applyNumberFormat="1" applyFont="1" applyFill="1" applyBorder="1" applyAlignment="1">
      <alignment horizontal="center" vertical="center"/>
    </xf>
    <xf numFmtId="0" fontId="2" fillId="37" borderId="10" xfId="0" applyFont="1" applyFill="1" applyBorder="1" applyAlignment="1">
      <alignment vertical="center"/>
    </xf>
    <xf numFmtId="1" fontId="3" fillId="35" borderId="0" xfId="0" applyNumberFormat="1" applyFont="1" applyFill="1" applyBorder="1" applyAlignment="1">
      <alignment horizontal="justify" vertical="center" wrapText="1"/>
    </xf>
    <xf numFmtId="0" fontId="0" fillId="0" borderId="0" xfId="0" applyFont="1" applyFill="1" applyAlignment="1">
      <alignment/>
    </xf>
    <xf numFmtId="0" fontId="2" fillId="33" borderId="10" xfId="0" applyFont="1" applyFill="1" applyBorder="1" applyAlignment="1">
      <alignment horizontal="justify" vertical="center"/>
    </xf>
    <xf numFmtId="0" fontId="2" fillId="33" borderId="10" xfId="0" applyFont="1" applyFill="1" applyBorder="1" applyAlignment="1">
      <alignment/>
    </xf>
    <xf numFmtId="0" fontId="2" fillId="33" borderId="10" xfId="0" applyFont="1" applyFill="1" applyBorder="1" applyAlignment="1">
      <alignment horizontal="center" vertical="center"/>
    </xf>
    <xf numFmtId="0" fontId="2" fillId="0" borderId="10" xfId="0" applyFont="1" applyBorder="1" applyAlignment="1">
      <alignment/>
    </xf>
    <xf numFmtId="0" fontId="3" fillId="0" borderId="10" xfId="0" applyFont="1" applyBorder="1" applyAlignment="1">
      <alignment vertical="center"/>
    </xf>
    <xf numFmtId="0" fontId="3" fillId="0" borderId="0" xfId="0" applyFont="1" applyFill="1" applyAlignment="1">
      <alignment vertical="center"/>
    </xf>
    <xf numFmtId="170" fontId="2" fillId="33" borderId="0" xfId="0" applyNumberFormat="1" applyFont="1" applyFill="1" applyAlignment="1">
      <alignment horizontal="center" vertical="center"/>
    </xf>
    <xf numFmtId="0" fontId="2" fillId="0"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vertical="center" wrapText="1"/>
    </xf>
    <xf numFmtId="43" fontId="5" fillId="33" borderId="0" xfId="52" applyFont="1" applyFill="1" applyBorder="1" applyAlignment="1">
      <alignment horizontal="justify" vertical="center"/>
    </xf>
    <xf numFmtId="170" fontId="2" fillId="33" borderId="0" xfId="0" applyNumberFormat="1" applyFont="1" applyFill="1" applyBorder="1" applyAlignment="1">
      <alignment horizontal="justify" vertical="center"/>
    </xf>
    <xf numFmtId="170" fontId="2" fillId="33" borderId="12" xfId="0" applyNumberFormat="1" applyFont="1" applyFill="1" applyBorder="1" applyAlignment="1">
      <alignment horizontal="center" vertical="center" wrapText="1"/>
    </xf>
    <xf numFmtId="170" fontId="2" fillId="33" borderId="10" xfId="0" applyNumberFormat="1" applyFont="1" applyFill="1" applyBorder="1" applyAlignment="1">
      <alignment horizontal="center" vertical="center" wrapText="1"/>
    </xf>
    <xf numFmtId="1" fontId="3" fillId="35" borderId="14" xfId="0" applyNumberFormat="1" applyFont="1" applyFill="1" applyBorder="1" applyAlignment="1">
      <alignment horizontal="justify" vertical="center" wrapText="1"/>
    </xf>
    <xf numFmtId="0" fontId="2" fillId="33" borderId="30" xfId="0" applyFont="1" applyFill="1" applyBorder="1" applyAlignment="1">
      <alignment/>
    </xf>
    <xf numFmtId="0" fontId="2" fillId="33" borderId="32" xfId="0" applyFont="1" applyFill="1" applyBorder="1" applyAlignment="1">
      <alignment/>
    </xf>
    <xf numFmtId="0" fontId="2" fillId="33" borderId="13" xfId="0" applyFont="1" applyFill="1" applyBorder="1" applyAlignment="1">
      <alignment/>
    </xf>
    <xf numFmtId="0" fontId="3" fillId="39"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3" fontId="3" fillId="33" borderId="28"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45" xfId="0" applyFont="1" applyBorder="1" applyAlignment="1">
      <alignment/>
    </xf>
    <xf numFmtId="169" fontId="2" fillId="0" borderId="45" xfId="0" applyNumberFormat="1" applyFont="1" applyBorder="1" applyAlignment="1">
      <alignment horizontal="center"/>
    </xf>
    <xf numFmtId="3" fontId="2" fillId="33" borderId="0" xfId="0" applyNumberFormat="1" applyFont="1" applyFill="1" applyAlignment="1">
      <alignment horizontal="justify" vertical="center"/>
    </xf>
    <xf numFmtId="3" fontId="2" fillId="33" borderId="30" xfId="0" applyNumberFormat="1" applyFont="1" applyFill="1" applyBorder="1" applyAlignment="1">
      <alignment horizontal="center" vertical="center" wrapText="1"/>
    </xf>
    <xf numFmtId="0" fontId="2" fillId="0" borderId="45" xfId="0" applyFont="1" applyFill="1" applyBorder="1" applyAlignment="1">
      <alignment horizontal="right" vertical="center"/>
    </xf>
    <xf numFmtId="0" fontId="2" fillId="0" borderId="46" xfId="0" applyFont="1" applyBorder="1" applyAlignment="1">
      <alignment horizontal="left"/>
    </xf>
    <xf numFmtId="169" fontId="2" fillId="33" borderId="15" xfId="0" applyNumberFormat="1" applyFont="1" applyFill="1" applyBorder="1" applyAlignment="1">
      <alignment horizontal="center" vertical="center" wrapText="1"/>
    </xf>
    <xf numFmtId="169" fontId="2" fillId="33" borderId="47" xfId="0" applyNumberFormat="1" applyFont="1" applyFill="1" applyBorder="1" applyAlignment="1">
      <alignment horizontal="center" vertical="center" wrapText="1"/>
    </xf>
    <xf numFmtId="167" fontId="2" fillId="0" borderId="0" xfId="63" applyFont="1" applyFill="1">
      <alignment/>
      <protection/>
    </xf>
    <xf numFmtId="167" fontId="2" fillId="0" borderId="0" xfId="63" applyFont="1">
      <alignment/>
      <protection/>
    </xf>
    <xf numFmtId="0" fontId="3" fillId="35" borderId="48" xfId="63" applyNumberFormat="1" applyFont="1" applyFill="1" applyBorder="1" applyAlignment="1">
      <alignment horizontal="center" vertical="center" wrapText="1"/>
      <protection/>
    </xf>
    <xf numFmtId="167" fontId="3" fillId="35" borderId="38" xfId="63" applyFont="1" applyFill="1" applyBorder="1" applyAlignment="1">
      <alignment vertical="center"/>
      <protection/>
    </xf>
    <xf numFmtId="167" fontId="3" fillId="35" borderId="14" xfId="63" applyFont="1" applyFill="1" applyBorder="1" applyAlignment="1">
      <alignment vertical="center"/>
      <protection/>
    </xf>
    <xf numFmtId="167" fontId="3" fillId="35" borderId="20" xfId="63" applyFont="1" applyFill="1" applyBorder="1" applyAlignment="1">
      <alignment vertical="center"/>
      <protection/>
    </xf>
    <xf numFmtId="0" fontId="3" fillId="37" borderId="41" xfId="63" applyNumberFormat="1" applyFont="1" applyFill="1" applyBorder="1" applyAlignment="1">
      <alignment horizontal="center" vertical="center" wrapText="1"/>
      <protection/>
    </xf>
    <xf numFmtId="167" fontId="3" fillId="37" borderId="39" xfId="63" applyFont="1" applyFill="1" applyBorder="1" applyAlignment="1">
      <alignment vertical="center"/>
      <protection/>
    </xf>
    <xf numFmtId="167" fontId="3" fillId="37" borderId="0" xfId="63" applyFont="1" applyFill="1" applyBorder="1" applyAlignment="1">
      <alignment vertical="center"/>
      <protection/>
    </xf>
    <xf numFmtId="167" fontId="3" fillId="37" borderId="42" xfId="63" applyFont="1" applyFill="1" applyBorder="1" applyAlignment="1">
      <alignment vertical="center"/>
      <protection/>
    </xf>
    <xf numFmtId="0" fontId="3" fillId="36" borderId="41" xfId="63" applyNumberFormat="1" applyFont="1" applyFill="1" applyBorder="1" applyAlignment="1">
      <alignment horizontal="center" vertical="center" wrapText="1"/>
      <protection/>
    </xf>
    <xf numFmtId="167" fontId="3" fillId="36" borderId="30" xfId="63" applyFont="1" applyFill="1" applyBorder="1" applyAlignment="1">
      <alignment vertical="center"/>
      <protection/>
    </xf>
    <xf numFmtId="167" fontId="3" fillId="36" borderId="32" xfId="63" applyFont="1" applyFill="1" applyBorder="1" applyAlignment="1">
      <alignment vertical="center"/>
      <protection/>
    </xf>
    <xf numFmtId="167" fontId="3" fillId="36" borderId="13" xfId="63" applyFont="1" applyFill="1" applyBorder="1" applyAlignment="1">
      <alignment vertical="center"/>
      <protection/>
    </xf>
    <xf numFmtId="167" fontId="3" fillId="36" borderId="37" xfId="63" applyFont="1" applyFill="1" applyBorder="1" applyAlignment="1">
      <alignment vertical="center"/>
      <protection/>
    </xf>
    <xf numFmtId="167" fontId="2" fillId="33" borderId="12" xfId="63" applyFont="1" applyFill="1" applyBorder="1" applyAlignment="1">
      <alignment horizontal="left" vertical="center" wrapText="1"/>
      <protection/>
    </xf>
    <xf numFmtId="170" fontId="2" fillId="33" borderId="34" xfId="63" applyNumberFormat="1" applyFont="1" applyFill="1" applyBorder="1" applyAlignment="1">
      <alignment horizontal="center" vertical="center" wrapText="1"/>
      <protection/>
    </xf>
    <xf numFmtId="3" fontId="2" fillId="33" borderId="19" xfId="63" applyNumberFormat="1" applyFont="1" applyFill="1" applyBorder="1" applyAlignment="1">
      <alignment horizontal="center" vertical="center" wrapText="1"/>
      <protection/>
    </xf>
    <xf numFmtId="169" fontId="2" fillId="33" borderId="30" xfId="63" applyNumberFormat="1" applyFont="1" applyFill="1" applyBorder="1" applyAlignment="1">
      <alignment horizontal="center" vertical="center" wrapText="1"/>
      <protection/>
    </xf>
    <xf numFmtId="167" fontId="2" fillId="33" borderId="0" xfId="63" applyFont="1" applyFill="1">
      <alignment/>
      <protection/>
    </xf>
    <xf numFmtId="170" fontId="2" fillId="33" borderId="35" xfId="63" applyNumberFormat="1" applyFont="1" applyFill="1" applyBorder="1" applyAlignment="1">
      <alignment horizontal="center" vertical="center" wrapText="1"/>
      <protection/>
    </xf>
    <xf numFmtId="3" fontId="2" fillId="33" borderId="41" xfId="63" applyNumberFormat="1" applyFont="1" applyFill="1" applyBorder="1" applyAlignment="1">
      <alignment horizontal="center" vertical="center" wrapText="1"/>
      <protection/>
    </xf>
    <xf numFmtId="3" fontId="2" fillId="33" borderId="32" xfId="63" applyNumberFormat="1" applyFont="1" applyFill="1" applyBorder="1" applyAlignment="1">
      <alignment horizontal="center" vertical="center" wrapText="1"/>
      <protection/>
    </xf>
    <xf numFmtId="167" fontId="2" fillId="33" borderId="30" xfId="63" applyFont="1" applyFill="1" applyBorder="1" applyAlignment="1">
      <alignment horizontal="left" vertical="center" wrapText="1"/>
      <protection/>
    </xf>
    <xf numFmtId="167" fontId="2" fillId="0" borderId="10" xfId="63" applyFont="1" applyFill="1" applyBorder="1" applyAlignment="1">
      <alignment horizontal="center" vertical="center" wrapText="1"/>
      <protection/>
    </xf>
    <xf numFmtId="3" fontId="2" fillId="0" borderId="10" xfId="63" applyNumberFormat="1" applyFont="1" applyBorder="1" applyAlignment="1">
      <alignment horizontal="center" vertical="center"/>
      <protection/>
    </xf>
    <xf numFmtId="167" fontId="2" fillId="33" borderId="35" xfId="63" applyFont="1" applyFill="1" applyBorder="1" applyAlignment="1">
      <alignment horizontal="center" vertical="center" wrapText="1"/>
      <protection/>
    </xf>
    <xf numFmtId="0" fontId="14" fillId="33" borderId="35" xfId="0" applyFont="1" applyFill="1" applyBorder="1" applyAlignment="1">
      <alignment vertical="center"/>
    </xf>
    <xf numFmtId="170" fontId="2" fillId="33" borderId="10" xfId="63" applyNumberFormat="1" applyFont="1" applyFill="1" applyBorder="1" applyAlignment="1">
      <alignment horizontal="center" vertical="center"/>
      <protection/>
    </xf>
    <xf numFmtId="0" fontId="2" fillId="33" borderId="35" xfId="63" applyNumberFormat="1" applyFont="1" applyFill="1" applyBorder="1" applyAlignment="1">
      <alignment horizontal="center" vertical="center" wrapText="1"/>
      <protection/>
    </xf>
    <xf numFmtId="167" fontId="2" fillId="33" borderId="10" xfId="63" applyFont="1" applyFill="1" applyBorder="1" applyAlignment="1">
      <alignment horizontal="justify" vertical="center" wrapText="1"/>
      <protection/>
    </xf>
    <xf numFmtId="0" fontId="2" fillId="33" borderId="35" xfId="63" applyNumberFormat="1" applyFont="1" applyFill="1" applyBorder="1" applyAlignment="1">
      <alignment horizontal="center" vertical="center"/>
      <protection/>
    </xf>
    <xf numFmtId="3" fontId="2" fillId="33" borderId="35" xfId="63" applyNumberFormat="1" applyFont="1" applyFill="1" applyBorder="1" applyAlignment="1">
      <alignment vertical="center" wrapText="1"/>
      <protection/>
    </xf>
    <xf numFmtId="167" fontId="2" fillId="33" borderId="34" xfId="63" applyFont="1" applyFill="1" applyBorder="1" applyAlignment="1">
      <alignment horizontal="justify" vertical="center" wrapText="1"/>
      <protection/>
    </xf>
    <xf numFmtId="170" fontId="2" fillId="33" borderId="35" xfId="63" applyNumberFormat="1" applyFont="1" applyFill="1" applyBorder="1" applyAlignment="1">
      <alignment horizontal="center" vertical="center"/>
      <protection/>
    </xf>
    <xf numFmtId="169" fontId="2" fillId="0" borderId="30" xfId="63" applyNumberFormat="1" applyFont="1" applyFill="1" applyBorder="1" applyAlignment="1">
      <alignment horizontal="center" vertical="center" wrapText="1"/>
      <protection/>
    </xf>
    <xf numFmtId="170" fontId="2" fillId="33" borderId="34" xfId="63" applyNumberFormat="1" applyFont="1" applyFill="1" applyBorder="1" applyAlignment="1">
      <alignment horizontal="center" vertical="center"/>
      <protection/>
    </xf>
    <xf numFmtId="167" fontId="2" fillId="33" borderId="10" xfId="63" applyFont="1" applyFill="1" applyBorder="1" applyAlignment="1">
      <alignment horizontal="justify" vertical="center" wrapText="1"/>
      <protection/>
    </xf>
    <xf numFmtId="167" fontId="2" fillId="33" borderId="34" xfId="63" applyFont="1" applyFill="1" applyBorder="1" applyAlignment="1">
      <alignment horizontal="justify" vertical="center" wrapText="1"/>
      <protection/>
    </xf>
    <xf numFmtId="169" fontId="2" fillId="0" borderId="39" xfId="63" applyNumberFormat="1" applyFont="1" applyFill="1" applyBorder="1" applyAlignment="1">
      <alignment horizontal="center" vertical="center" wrapText="1"/>
      <protection/>
    </xf>
    <xf numFmtId="1" fontId="3" fillId="36" borderId="39" xfId="63" applyNumberFormat="1" applyFont="1" applyFill="1" applyBorder="1" applyAlignment="1">
      <alignment horizontal="center" vertical="center" wrapText="1"/>
      <protection/>
    </xf>
    <xf numFmtId="1" fontId="3" fillId="36" borderId="17" xfId="63" applyNumberFormat="1" applyFont="1" applyFill="1" applyBorder="1" applyAlignment="1">
      <alignment vertical="center"/>
      <protection/>
    </xf>
    <xf numFmtId="1" fontId="3" fillId="36" borderId="16" xfId="63" applyNumberFormat="1" applyFont="1" applyFill="1" applyBorder="1" applyAlignment="1">
      <alignment vertical="center"/>
      <protection/>
    </xf>
    <xf numFmtId="1" fontId="5" fillId="33" borderId="10" xfId="46" applyNumberFormat="1" applyFont="1" applyFill="1" applyBorder="1" applyAlignment="1">
      <alignment horizontal="center" vertical="center" wrapText="1"/>
      <protection/>
    </xf>
    <xf numFmtId="167" fontId="2" fillId="0" borderId="10" xfId="63" applyFont="1" applyBorder="1" applyAlignment="1">
      <alignment vertical="top" wrapText="1"/>
      <protection/>
    </xf>
    <xf numFmtId="167" fontId="2" fillId="0" borderId="10" xfId="63" applyFont="1" applyFill="1" applyBorder="1" applyAlignment="1">
      <alignment horizontal="center" vertical="center"/>
      <protection/>
    </xf>
    <xf numFmtId="1" fontId="2" fillId="33" borderId="10" xfId="63" applyNumberFormat="1" applyFont="1" applyFill="1" applyBorder="1" applyAlignment="1">
      <alignment horizontal="center" vertical="center"/>
      <protection/>
    </xf>
    <xf numFmtId="167" fontId="2" fillId="33" borderId="10" xfId="63" applyFont="1" applyFill="1" applyBorder="1" applyAlignment="1">
      <alignment horizontal="left" vertical="center" wrapText="1"/>
      <protection/>
    </xf>
    <xf numFmtId="167" fontId="2" fillId="0" borderId="12" xfId="63" applyFont="1" applyBorder="1" applyAlignment="1">
      <alignment vertical="top" wrapText="1"/>
      <protection/>
    </xf>
    <xf numFmtId="1" fontId="2" fillId="0" borderId="10" xfId="63" applyNumberFormat="1" applyFont="1" applyBorder="1" applyAlignment="1">
      <alignment horizontal="center" vertical="center"/>
      <protection/>
    </xf>
    <xf numFmtId="169" fontId="2" fillId="33" borderId="10" xfId="63" applyNumberFormat="1" applyFont="1" applyFill="1" applyBorder="1" applyAlignment="1">
      <alignment horizontal="center" vertical="center" wrapText="1"/>
      <protection/>
    </xf>
    <xf numFmtId="169" fontId="2" fillId="33" borderId="34" xfId="63" applyNumberFormat="1" applyFont="1" applyFill="1" applyBorder="1" applyAlignment="1">
      <alignment horizontal="center" vertical="center" wrapText="1"/>
      <protection/>
    </xf>
    <xf numFmtId="1" fontId="3" fillId="37" borderId="39" xfId="63" applyNumberFormat="1" applyFont="1" applyFill="1" applyBorder="1" applyAlignment="1">
      <alignment horizontal="center" vertical="center" wrapText="1"/>
      <protection/>
    </xf>
    <xf numFmtId="1" fontId="3" fillId="37" borderId="10" xfId="63" applyNumberFormat="1" applyFont="1" applyFill="1" applyBorder="1" applyAlignment="1">
      <alignment vertical="center"/>
      <protection/>
    </xf>
    <xf numFmtId="1" fontId="3" fillId="37" borderId="17" xfId="63" applyNumberFormat="1" applyFont="1" applyFill="1" applyBorder="1" applyAlignment="1">
      <alignment vertical="center"/>
      <protection/>
    </xf>
    <xf numFmtId="1" fontId="3" fillId="37" borderId="16" xfId="63" applyNumberFormat="1" applyFont="1" applyFill="1" applyBorder="1" applyAlignment="1">
      <alignment vertical="center"/>
      <protection/>
    </xf>
    <xf numFmtId="1" fontId="3" fillId="36" borderId="35" xfId="63" applyNumberFormat="1" applyFont="1" applyFill="1" applyBorder="1" applyAlignment="1">
      <alignment horizontal="center" vertical="center" wrapText="1"/>
      <protection/>
    </xf>
    <xf numFmtId="167" fontId="3" fillId="36" borderId="15" xfId="63" applyFont="1" applyFill="1" applyBorder="1" applyAlignment="1">
      <alignment vertical="center"/>
      <protection/>
    </xf>
    <xf numFmtId="167" fontId="3" fillId="36" borderId="16" xfId="63" applyFont="1" applyFill="1" applyBorder="1" applyAlignment="1">
      <alignment vertical="center"/>
      <protection/>
    </xf>
    <xf numFmtId="167" fontId="2" fillId="33" borderId="34" xfId="63" applyFont="1" applyFill="1" applyBorder="1" applyAlignment="1">
      <alignment vertical="center" wrapText="1"/>
      <protection/>
    </xf>
    <xf numFmtId="167" fontId="2" fillId="33" borderId="35" xfId="63" applyFont="1" applyFill="1" applyBorder="1" applyAlignment="1">
      <alignment vertical="center" wrapText="1"/>
      <protection/>
    </xf>
    <xf numFmtId="167" fontId="2" fillId="0" borderId="10" xfId="63" applyFont="1" applyBorder="1" applyAlignment="1">
      <alignment vertical="center" wrapText="1"/>
      <protection/>
    </xf>
    <xf numFmtId="1" fontId="2" fillId="0" borderId="10" xfId="63" applyNumberFormat="1" applyFont="1" applyFill="1" applyBorder="1" applyAlignment="1">
      <alignment horizontal="center" vertical="center"/>
      <protection/>
    </xf>
    <xf numFmtId="167" fontId="2" fillId="33" borderId="34" xfId="63" applyFont="1" applyFill="1" applyBorder="1" applyAlignment="1">
      <alignment horizontal="left" vertical="center" wrapText="1"/>
      <protection/>
    </xf>
    <xf numFmtId="169" fontId="2" fillId="0" borderId="10" xfId="63" applyNumberFormat="1" applyFont="1" applyFill="1" applyBorder="1" applyAlignment="1">
      <alignment horizontal="center" vertical="center"/>
      <protection/>
    </xf>
    <xf numFmtId="169" fontId="7" fillId="0" borderId="10" xfId="63" applyNumberFormat="1" applyFont="1" applyFill="1" applyBorder="1" applyAlignment="1">
      <alignment horizontal="center" vertical="center"/>
      <protection/>
    </xf>
    <xf numFmtId="169" fontId="2" fillId="0" borderId="10" xfId="63" applyNumberFormat="1" applyFont="1" applyBorder="1" applyAlignment="1">
      <alignment horizontal="center" vertical="center"/>
      <protection/>
    </xf>
    <xf numFmtId="169" fontId="7" fillId="0" borderId="10" xfId="63" applyNumberFormat="1" applyFont="1" applyBorder="1" applyAlignment="1">
      <alignment horizontal="center" vertical="center"/>
      <protection/>
    </xf>
    <xf numFmtId="167" fontId="2" fillId="33" borderId="10" xfId="63" applyFont="1" applyFill="1" applyBorder="1" applyAlignment="1">
      <alignment horizontal="justify" vertical="center"/>
      <protection/>
    </xf>
    <xf numFmtId="1" fontId="3" fillId="37" borderId="10" xfId="63" applyNumberFormat="1" applyFont="1" applyFill="1" applyBorder="1" applyAlignment="1">
      <alignment horizontal="center" vertical="center" wrapText="1"/>
      <protection/>
    </xf>
    <xf numFmtId="167" fontId="3" fillId="37" borderId="15" xfId="63" applyFont="1" applyFill="1" applyBorder="1" applyAlignment="1">
      <alignment vertical="center"/>
      <protection/>
    </xf>
    <xf numFmtId="167" fontId="3" fillId="37" borderId="17" xfId="63" applyFont="1" applyFill="1" applyBorder="1" applyAlignment="1">
      <alignment vertical="center"/>
      <protection/>
    </xf>
    <xf numFmtId="167" fontId="3" fillId="37" borderId="16" xfId="63" applyFont="1" applyFill="1" applyBorder="1" applyAlignment="1">
      <alignment vertical="center"/>
      <protection/>
    </xf>
    <xf numFmtId="1" fontId="3" fillId="36" borderId="10" xfId="63" applyNumberFormat="1" applyFont="1" applyFill="1" applyBorder="1" applyAlignment="1">
      <alignment horizontal="center" vertical="center" wrapText="1"/>
      <protection/>
    </xf>
    <xf numFmtId="167" fontId="3" fillId="36" borderId="17" xfId="63" applyFont="1" applyFill="1" applyBorder="1" applyAlignment="1">
      <alignment vertical="center"/>
      <protection/>
    </xf>
    <xf numFmtId="167" fontId="2" fillId="0" borderId="10" xfId="63" applyFont="1" applyFill="1" applyBorder="1" applyAlignment="1">
      <alignment horizontal="justify" vertical="center"/>
      <protection/>
    </xf>
    <xf numFmtId="3" fontId="2" fillId="33" borderId="10" xfId="63" applyNumberFormat="1" applyFont="1" applyFill="1" applyBorder="1" applyAlignment="1">
      <alignment horizontal="center" vertical="center"/>
      <protection/>
    </xf>
    <xf numFmtId="3" fontId="2" fillId="33" borderId="34" xfId="63" applyNumberFormat="1" applyFont="1" applyFill="1" applyBorder="1" applyAlignment="1">
      <alignment horizontal="center" vertical="center"/>
      <protection/>
    </xf>
    <xf numFmtId="169" fontId="2" fillId="0" borderId="34" xfId="63" applyNumberFormat="1" applyFont="1" applyFill="1" applyBorder="1" applyAlignment="1">
      <alignment horizontal="center" vertical="center"/>
      <protection/>
    </xf>
    <xf numFmtId="169" fontId="2" fillId="0" borderId="34" xfId="63" applyNumberFormat="1" applyFont="1" applyBorder="1" applyAlignment="1">
      <alignment horizontal="center" vertical="center"/>
      <protection/>
    </xf>
    <xf numFmtId="3" fontId="2" fillId="33" borderId="35" xfId="63" applyNumberFormat="1" applyFont="1" applyFill="1" applyBorder="1" applyAlignment="1">
      <alignment horizontal="center" vertical="center"/>
      <protection/>
    </xf>
    <xf numFmtId="3" fontId="2" fillId="33" borderId="12" xfId="63" applyNumberFormat="1" applyFont="1" applyFill="1" applyBorder="1" applyAlignment="1">
      <alignment horizontal="center" vertical="center"/>
      <protection/>
    </xf>
    <xf numFmtId="0" fontId="2" fillId="0" borderId="10" xfId="63" applyNumberFormat="1" applyFont="1" applyFill="1" applyBorder="1" applyAlignment="1">
      <alignment horizontal="center" vertical="center" wrapText="1"/>
      <protection/>
    </xf>
    <xf numFmtId="167" fontId="2" fillId="0" borderId="10" xfId="63" applyFont="1" applyFill="1" applyBorder="1" applyAlignment="1">
      <alignment horizontal="justify" vertical="center" wrapText="1"/>
      <protection/>
    </xf>
    <xf numFmtId="167" fontId="2" fillId="33" borderId="10" xfId="63" applyFont="1" applyFill="1" applyBorder="1" applyAlignment="1">
      <alignment horizontal="center" vertical="center"/>
      <protection/>
    </xf>
    <xf numFmtId="3" fontId="2" fillId="0" borderId="15" xfId="63" applyNumberFormat="1" applyFont="1" applyFill="1" applyBorder="1" applyAlignment="1">
      <alignment horizontal="center" vertical="center"/>
      <protection/>
    </xf>
    <xf numFmtId="1" fontId="3" fillId="36" borderId="10" xfId="63" applyNumberFormat="1" applyFont="1" applyFill="1" applyBorder="1" applyAlignment="1">
      <alignment horizontal="center" vertical="center"/>
      <protection/>
    </xf>
    <xf numFmtId="3" fontId="2" fillId="0" borderId="12" xfId="63" applyNumberFormat="1" applyFont="1" applyBorder="1" applyAlignment="1">
      <alignment horizontal="center" vertical="center"/>
      <protection/>
    </xf>
    <xf numFmtId="167" fontId="2" fillId="0" borderId="49" xfId="63" applyFont="1" applyBorder="1" applyAlignment="1">
      <alignment vertical="top" wrapText="1"/>
      <protection/>
    </xf>
    <xf numFmtId="167" fontId="2" fillId="0" borderId="12" xfId="63" applyFont="1" applyFill="1" applyBorder="1" applyAlignment="1">
      <alignment horizontal="center" vertical="center"/>
      <protection/>
    </xf>
    <xf numFmtId="3" fontId="2" fillId="0" borderId="12" xfId="63" applyNumberFormat="1" applyFont="1" applyFill="1" applyBorder="1" applyAlignment="1">
      <alignment horizontal="center" vertical="center"/>
      <protection/>
    </xf>
    <xf numFmtId="167" fontId="2" fillId="33" borderId="12" xfId="63" applyFont="1" applyFill="1" applyBorder="1" applyAlignment="1">
      <alignment horizontal="justify" vertical="center"/>
      <protection/>
    </xf>
    <xf numFmtId="169" fontId="2" fillId="0" borderId="12" xfId="63" applyNumberFormat="1" applyFont="1" applyFill="1" applyBorder="1" applyAlignment="1">
      <alignment horizontal="center" vertical="center"/>
      <protection/>
    </xf>
    <xf numFmtId="169" fontId="2" fillId="0" borderId="12" xfId="63" applyNumberFormat="1" applyFont="1" applyBorder="1" applyAlignment="1">
      <alignment horizontal="center" vertical="center"/>
      <protection/>
    </xf>
    <xf numFmtId="167" fontId="2" fillId="33" borderId="34" xfId="63" applyFont="1" applyFill="1" applyBorder="1" applyAlignment="1">
      <alignment horizontal="justify" vertical="center"/>
      <protection/>
    </xf>
    <xf numFmtId="0" fontId="2" fillId="0" borderId="10" xfId="63" applyNumberFormat="1" applyFont="1" applyFill="1" applyBorder="1" applyAlignment="1">
      <alignment horizontal="justify" vertical="center" wrapText="1"/>
      <protection/>
    </xf>
    <xf numFmtId="3" fontId="2" fillId="0" borderId="10" xfId="63" applyNumberFormat="1" applyFont="1" applyFill="1" applyBorder="1" applyAlignment="1">
      <alignment horizontal="center" vertical="center"/>
      <protection/>
    </xf>
    <xf numFmtId="167" fontId="2" fillId="33" borderId="34" xfId="63" applyFont="1" applyFill="1" applyBorder="1" applyAlignment="1">
      <alignment horizontal="justify" vertical="top" wrapText="1"/>
      <protection/>
    </xf>
    <xf numFmtId="1" fontId="3" fillId="36" borderId="35" xfId="63" applyNumberFormat="1" applyFont="1" applyFill="1" applyBorder="1" applyAlignment="1">
      <alignment horizontal="center" vertical="center"/>
      <protection/>
    </xf>
    <xf numFmtId="167" fontId="3" fillId="36" borderId="39" xfId="63" applyFont="1" applyFill="1" applyBorder="1" applyAlignment="1">
      <alignment vertical="center"/>
      <protection/>
    </xf>
    <xf numFmtId="167" fontId="3" fillId="36" borderId="17" xfId="63" applyFont="1" applyFill="1" applyBorder="1" applyAlignment="1">
      <alignment vertical="center" wrapText="1"/>
      <protection/>
    </xf>
    <xf numFmtId="167" fontId="3" fillId="36" borderId="16" xfId="63" applyFont="1" applyFill="1" applyBorder="1" applyAlignment="1">
      <alignment vertical="center" wrapText="1"/>
      <protection/>
    </xf>
    <xf numFmtId="167" fontId="2" fillId="33" borderId="10" xfId="63" applyFont="1" applyFill="1" applyBorder="1" applyAlignment="1">
      <alignment horizontal="left" vertical="center" wrapText="1" readingOrder="2"/>
      <protection/>
    </xf>
    <xf numFmtId="169" fontId="5" fillId="0" borderId="10" xfId="63" applyNumberFormat="1" applyFont="1" applyFill="1" applyBorder="1" applyAlignment="1">
      <alignment horizontal="center" vertical="center"/>
      <protection/>
    </xf>
    <xf numFmtId="3" fontId="2" fillId="0" borderId="34" xfId="63" applyNumberFormat="1" applyFont="1" applyBorder="1" applyAlignment="1">
      <alignment horizontal="center" vertical="center"/>
      <protection/>
    </xf>
    <xf numFmtId="167" fontId="2" fillId="0" borderId="34" xfId="63" applyFont="1" applyBorder="1" applyAlignment="1">
      <alignment vertical="top" wrapText="1"/>
      <protection/>
    </xf>
    <xf numFmtId="167" fontId="5" fillId="0" borderId="34" xfId="63" applyFont="1" applyFill="1" applyBorder="1" applyAlignment="1">
      <alignment horizontal="center" vertical="center" wrapText="1"/>
      <protection/>
    </xf>
    <xf numFmtId="1" fontId="3" fillId="35" borderId="50" xfId="63" applyNumberFormat="1" applyFont="1" applyFill="1" applyBorder="1" applyAlignment="1">
      <alignment horizontal="center" vertical="center" wrapText="1"/>
      <protection/>
    </xf>
    <xf numFmtId="1" fontId="3" fillId="35" borderId="15" xfId="63" applyNumberFormat="1" applyFont="1" applyFill="1" applyBorder="1" applyAlignment="1">
      <alignment vertical="center"/>
      <protection/>
    </xf>
    <xf numFmtId="1" fontId="3" fillId="35" borderId="17" xfId="63" applyNumberFormat="1" applyFont="1" applyFill="1" applyBorder="1" applyAlignment="1">
      <alignment vertical="center"/>
      <protection/>
    </xf>
    <xf numFmtId="1" fontId="3" fillId="35" borderId="16" xfId="63" applyNumberFormat="1" applyFont="1" applyFill="1" applyBorder="1" applyAlignment="1">
      <alignment vertical="center"/>
      <protection/>
    </xf>
    <xf numFmtId="1" fontId="3" fillId="37" borderId="12" xfId="63" applyNumberFormat="1" applyFont="1" applyFill="1" applyBorder="1" applyAlignment="1">
      <alignment horizontal="center" vertical="center"/>
      <protection/>
    </xf>
    <xf numFmtId="167" fontId="3" fillId="37" borderId="30" xfId="63" applyFont="1" applyFill="1" applyBorder="1" applyAlignment="1">
      <alignment vertical="center"/>
      <protection/>
    </xf>
    <xf numFmtId="167" fontId="3" fillId="37" borderId="32" xfId="63" applyFont="1" applyFill="1" applyBorder="1" applyAlignment="1">
      <alignment vertical="center"/>
      <protection/>
    </xf>
    <xf numFmtId="167" fontId="3" fillId="37" borderId="13" xfId="63" applyFont="1" applyFill="1" applyBorder="1" applyAlignment="1">
      <alignment vertical="center"/>
      <protection/>
    </xf>
    <xf numFmtId="1" fontId="3" fillId="37" borderId="34" xfId="63" applyNumberFormat="1" applyFont="1" applyFill="1" applyBorder="1" applyAlignment="1">
      <alignment horizontal="center" vertical="center"/>
      <protection/>
    </xf>
    <xf numFmtId="167" fontId="5" fillId="33" borderId="10" xfId="63" applyFont="1" applyFill="1" applyBorder="1" applyAlignment="1">
      <alignment horizontal="justify" vertical="center" wrapText="1"/>
      <protection/>
    </xf>
    <xf numFmtId="167" fontId="2" fillId="0" borderId="34" xfId="63" applyFont="1" applyFill="1" applyBorder="1" applyAlignment="1">
      <alignment horizontal="center" vertical="center"/>
      <protection/>
    </xf>
    <xf numFmtId="0" fontId="2" fillId="0" borderId="34" xfId="63" applyNumberFormat="1" applyFont="1" applyFill="1" applyBorder="1" applyAlignment="1">
      <alignment horizontal="center" vertical="center" wrapText="1"/>
      <protection/>
    </xf>
    <xf numFmtId="0" fontId="2" fillId="33" borderId="34" xfId="63" applyNumberFormat="1" applyFont="1" applyFill="1" applyBorder="1" applyAlignment="1">
      <alignment horizontal="justify" vertical="center" wrapText="1"/>
      <protection/>
    </xf>
    <xf numFmtId="167" fontId="2" fillId="33" borderId="34" xfId="63" applyFont="1" applyFill="1" applyBorder="1" applyAlignment="1">
      <alignment horizontal="center" vertical="center"/>
      <protection/>
    </xf>
    <xf numFmtId="3" fontId="2" fillId="0" borderId="34" xfId="63" applyNumberFormat="1" applyFont="1" applyFill="1" applyBorder="1" applyAlignment="1">
      <alignment horizontal="center" vertical="center"/>
      <protection/>
    </xf>
    <xf numFmtId="1" fontId="2" fillId="33" borderId="34" xfId="63" applyNumberFormat="1" applyFont="1" applyFill="1" applyBorder="1" applyAlignment="1">
      <alignment horizontal="center" vertical="center" wrapText="1"/>
      <protection/>
    </xf>
    <xf numFmtId="0" fontId="2" fillId="33" borderId="34" xfId="63" applyNumberFormat="1" applyFont="1" applyFill="1" applyBorder="1" applyAlignment="1">
      <alignment horizontal="center" vertical="center" wrapText="1"/>
      <protection/>
    </xf>
    <xf numFmtId="1" fontId="2" fillId="0" borderId="34" xfId="63" applyNumberFormat="1" applyFont="1" applyBorder="1" applyAlignment="1">
      <alignment vertical="center"/>
      <protection/>
    </xf>
    <xf numFmtId="1" fontId="2" fillId="0" borderId="34" xfId="63" applyNumberFormat="1" applyFont="1" applyBorder="1" applyAlignment="1">
      <alignment horizontal="center" vertical="center"/>
      <protection/>
    </xf>
    <xf numFmtId="1" fontId="2" fillId="0" borderId="34" xfId="63" applyNumberFormat="1" applyFont="1" applyBorder="1">
      <alignment/>
      <protection/>
    </xf>
    <xf numFmtId="170" fontId="3" fillId="33" borderId="28" xfId="63" applyNumberFormat="1" applyFont="1" applyFill="1" applyBorder="1" applyAlignment="1">
      <alignment horizontal="center" vertical="center"/>
      <protection/>
    </xf>
    <xf numFmtId="167" fontId="3" fillId="33" borderId="23" xfId="63" applyFont="1" applyFill="1" applyBorder="1" applyAlignment="1">
      <alignment vertical="center"/>
      <protection/>
    </xf>
    <xf numFmtId="167" fontId="3" fillId="33" borderId="21" xfId="63" applyFont="1" applyFill="1" applyBorder="1" applyAlignment="1">
      <alignment vertical="center"/>
      <protection/>
    </xf>
    <xf numFmtId="167" fontId="3" fillId="33" borderId="22" xfId="63" applyFont="1" applyFill="1" applyBorder="1" applyAlignment="1">
      <alignment horizontal="justify" vertical="center"/>
      <protection/>
    </xf>
    <xf numFmtId="170" fontId="3" fillId="33" borderId="28" xfId="63" applyNumberFormat="1" applyFont="1" applyFill="1" applyBorder="1" applyAlignment="1">
      <alignment vertical="center"/>
      <protection/>
    </xf>
    <xf numFmtId="167" fontId="2" fillId="33" borderId="21" xfId="63" applyFont="1" applyFill="1" applyBorder="1" applyAlignment="1">
      <alignment horizontal="justify" vertical="center"/>
      <protection/>
    </xf>
    <xf numFmtId="167" fontId="2" fillId="0" borderId="21" xfId="63" applyFont="1" applyBorder="1" applyAlignment="1">
      <alignment vertical="center"/>
      <protection/>
    </xf>
    <xf numFmtId="167" fontId="2" fillId="0" borderId="21" xfId="63" applyFont="1" applyFill="1" applyBorder="1" applyAlignment="1">
      <alignment horizontal="right" vertical="center"/>
      <protection/>
    </xf>
    <xf numFmtId="169" fontId="2" fillId="0" borderId="21" xfId="63" applyNumberFormat="1" applyFont="1" applyBorder="1" applyAlignment="1">
      <alignment horizontal="center" vertical="center"/>
      <protection/>
    </xf>
    <xf numFmtId="167" fontId="2" fillId="0" borderId="22" xfId="63" applyFont="1" applyBorder="1" applyAlignment="1">
      <alignment horizontal="left" vertical="center"/>
      <protection/>
    </xf>
    <xf numFmtId="167" fontId="2" fillId="0" borderId="0" xfId="63" applyFont="1" applyFill="1" applyAlignment="1">
      <alignment vertical="center"/>
      <protection/>
    </xf>
    <xf numFmtId="167" fontId="2" fillId="0" borderId="0" xfId="63" applyFont="1" applyAlignment="1">
      <alignment vertical="center"/>
      <protection/>
    </xf>
    <xf numFmtId="167" fontId="2" fillId="0" borderId="0" xfId="63" applyFont="1" applyBorder="1">
      <alignment/>
      <protection/>
    </xf>
    <xf numFmtId="167" fontId="2" fillId="33" borderId="0" xfId="63" applyFont="1" applyFill="1" applyBorder="1">
      <alignment/>
      <protection/>
    </xf>
    <xf numFmtId="167" fontId="2" fillId="33" borderId="0" xfId="63" applyFont="1" applyFill="1" applyBorder="1" applyAlignment="1">
      <alignment horizontal="center"/>
      <protection/>
    </xf>
    <xf numFmtId="0" fontId="2" fillId="33" borderId="0" xfId="63" applyNumberFormat="1" applyFont="1" applyFill="1" applyBorder="1">
      <alignment/>
      <protection/>
    </xf>
    <xf numFmtId="167" fontId="2" fillId="33" borderId="0" xfId="63" applyFont="1" applyFill="1" applyBorder="1" applyAlignment="1">
      <alignment/>
      <protection/>
    </xf>
    <xf numFmtId="167" fontId="2" fillId="33" borderId="0" xfId="63" applyFont="1" applyFill="1" applyBorder="1" applyAlignment="1">
      <alignment horizontal="center" vertical="center"/>
      <protection/>
    </xf>
    <xf numFmtId="170" fontId="2" fillId="33" borderId="0" xfId="63" applyNumberFormat="1" applyFont="1" applyFill="1" applyBorder="1" applyAlignment="1">
      <alignment horizontal="center"/>
      <protection/>
    </xf>
    <xf numFmtId="167" fontId="2" fillId="33" borderId="0" xfId="63" applyFont="1" applyFill="1" applyBorder="1" applyAlignment="1">
      <alignment horizontal="justify" vertical="center"/>
      <protection/>
    </xf>
    <xf numFmtId="170" fontId="2" fillId="33" borderId="0" xfId="63" applyNumberFormat="1" applyFont="1" applyFill="1" applyBorder="1" applyAlignment="1">
      <alignment horizontal="justify" vertical="center"/>
      <protection/>
    </xf>
    <xf numFmtId="167" fontId="2" fillId="0" borderId="0" xfId="63" applyFont="1" applyFill="1" applyBorder="1" applyAlignment="1">
      <alignment horizontal="right" vertical="center"/>
      <protection/>
    </xf>
    <xf numFmtId="169" fontId="2" fillId="0" borderId="0" xfId="63" applyNumberFormat="1" applyFont="1" applyBorder="1" applyAlignment="1">
      <alignment horizontal="center"/>
      <protection/>
    </xf>
    <xf numFmtId="167" fontId="2" fillId="0" borderId="0" xfId="63" applyFont="1" applyBorder="1" applyAlignment="1">
      <alignment horizontal="left"/>
      <protection/>
    </xf>
    <xf numFmtId="170" fontId="2" fillId="33" borderId="0" xfId="63" applyNumberFormat="1" applyFont="1" applyFill="1" applyAlignment="1">
      <alignment horizontal="center"/>
      <protection/>
    </xf>
    <xf numFmtId="167" fontId="2" fillId="33" borderId="0" xfId="63" applyFont="1" applyFill="1" applyAlignment="1">
      <alignment horizontal="justify" vertical="center"/>
      <protection/>
    </xf>
    <xf numFmtId="170" fontId="2" fillId="33" borderId="0" xfId="63" applyNumberFormat="1" applyFont="1" applyFill="1" applyAlignment="1">
      <alignment horizontal="justify" vertical="center"/>
      <protection/>
    </xf>
    <xf numFmtId="167" fontId="2" fillId="33" borderId="14" xfId="63" applyFont="1" applyFill="1" applyBorder="1">
      <alignment/>
      <protection/>
    </xf>
    <xf numFmtId="167" fontId="2" fillId="33" borderId="14" xfId="63" applyFont="1" applyFill="1" applyBorder="1" applyAlignment="1">
      <alignment horizontal="center"/>
      <protection/>
    </xf>
    <xf numFmtId="167" fontId="2" fillId="33" borderId="0" xfId="63" applyFont="1" applyFill="1" applyAlignment="1">
      <alignment horizontal="center"/>
      <protection/>
    </xf>
    <xf numFmtId="0" fontId="2" fillId="33" borderId="0" xfId="63" applyNumberFormat="1" applyFont="1" applyFill="1">
      <alignment/>
      <protection/>
    </xf>
    <xf numFmtId="167" fontId="2" fillId="33" borderId="0" xfId="63" applyFont="1" applyFill="1" applyAlignment="1">
      <alignment/>
      <protection/>
    </xf>
    <xf numFmtId="167" fontId="2" fillId="33" borderId="0" xfId="63" applyFont="1" applyFill="1" applyAlignment="1">
      <alignment horizontal="center" vertical="center"/>
      <protection/>
    </xf>
    <xf numFmtId="167" fontId="2" fillId="0" borderId="0" xfId="63" applyFont="1" applyFill="1" applyAlignment="1">
      <alignment horizontal="right" vertical="center"/>
      <protection/>
    </xf>
    <xf numFmtId="169" fontId="2" fillId="0" borderId="0" xfId="63" applyNumberFormat="1" applyFont="1" applyAlignment="1">
      <alignment horizontal="center"/>
      <protection/>
    </xf>
    <xf numFmtId="167" fontId="2" fillId="0" borderId="0" xfId="63" applyFont="1" applyAlignment="1">
      <alignment horizontal="left"/>
      <protection/>
    </xf>
    <xf numFmtId="170" fontId="5" fillId="33" borderId="12"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34" xfId="0" applyFont="1" applyFill="1" applyBorder="1" applyAlignment="1">
      <alignment horizontal="justify" vertical="center" wrapText="1"/>
    </xf>
    <xf numFmtId="1" fontId="2" fillId="0" borderId="10" xfId="0" applyNumberFormat="1"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33" borderId="34" xfId="0" applyFont="1" applyFill="1" applyBorder="1" applyAlignment="1">
      <alignment horizontal="justify" vertical="center" wrapText="1"/>
    </xf>
    <xf numFmtId="0" fontId="5" fillId="33" borderId="35" xfId="0" applyFont="1" applyFill="1" applyBorder="1" applyAlignment="1">
      <alignment horizontal="justify" vertical="center" wrapText="1"/>
    </xf>
    <xf numFmtId="0" fontId="5" fillId="33" borderId="0" xfId="0" applyFont="1" applyFill="1" applyBorder="1" applyAlignment="1">
      <alignment horizontal="center" vertical="center" wrapText="1"/>
    </xf>
    <xf numFmtId="1" fontId="5" fillId="33" borderId="34" xfId="0" applyNumberFormat="1" applyFont="1" applyFill="1" applyBorder="1" applyAlignment="1">
      <alignment horizontal="center" vertical="center"/>
    </xf>
    <xf numFmtId="170" fontId="5" fillId="33" borderId="34" xfId="0" applyNumberFormat="1" applyFont="1" applyFill="1" applyBorder="1" applyAlignment="1">
      <alignment horizontal="center" vertical="center"/>
    </xf>
    <xf numFmtId="170" fontId="5" fillId="33" borderId="35" xfId="0" applyNumberFormat="1" applyFont="1" applyFill="1" applyBorder="1" applyAlignment="1">
      <alignment horizontal="center" vertical="center"/>
    </xf>
    <xf numFmtId="170" fontId="5" fillId="33" borderId="12"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70" fontId="5" fillId="0" borderId="34"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2" fillId="33" borderId="19" xfId="0" applyFont="1" applyFill="1" applyBorder="1" applyAlignment="1">
      <alignment horizontal="justify" vertical="center" wrapText="1"/>
    </xf>
    <xf numFmtId="0" fontId="2" fillId="33" borderId="41" xfId="0" applyFont="1" applyFill="1" applyBorder="1" applyAlignment="1">
      <alignment horizontal="justify" vertical="center" wrapText="1"/>
    </xf>
    <xf numFmtId="0" fontId="2" fillId="33" borderId="34" xfId="0" applyFont="1" applyFill="1" applyBorder="1" applyAlignment="1">
      <alignment horizontal="justify" vertical="center" wrapText="1"/>
    </xf>
    <xf numFmtId="0" fontId="2" fillId="33" borderId="35" xfId="0" applyFont="1" applyFill="1" applyBorder="1" applyAlignment="1">
      <alignment horizontal="justify" vertical="center" wrapText="1"/>
    </xf>
    <xf numFmtId="0" fontId="2" fillId="33" borderId="12" xfId="0" applyFont="1" applyFill="1" applyBorder="1" applyAlignment="1">
      <alignment horizontal="justify" vertical="center" wrapText="1"/>
    </xf>
    <xf numFmtId="1" fontId="2" fillId="33" borderId="12" xfId="0" applyNumberFormat="1" applyFont="1" applyFill="1" applyBorder="1" applyAlignment="1">
      <alignment horizontal="center" vertical="center" wrapText="1"/>
    </xf>
    <xf numFmtId="4" fontId="2" fillId="33" borderId="10" xfId="63" applyNumberFormat="1" applyFont="1" applyFill="1" applyBorder="1" applyAlignment="1">
      <alignment horizontal="center" vertical="center" wrapText="1"/>
      <protection/>
    </xf>
    <xf numFmtId="9" fontId="2" fillId="33" borderId="12" xfId="67" applyFont="1" applyFill="1" applyBorder="1" applyAlignment="1">
      <alignment horizontal="center" vertical="center"/>
    </xf>
    <xf numFmtId="9" fontId="2" fillId="0" borderId="10" xfId="0" applyNumberFormat="1" applyFont="1" applyFill="1" applyBorder="1" applyAlignment="1">
      <alignment horizontal="center" vertical="center" wrapText="1"/>
    </xf>
    <xf numFmtId="170" fontId="5" fillId="33" borderId="10" xfId="0" applyNumberFormat="1" applyFont="1" applyFill="1" applyBorder="1" applyAlignment="1">
      <alignment horizontal="center" vertical="center" wrapText="1"/>
    </xf>
    <xf numFmtId="0" fontId="2" fillId="0" borderId="10" xfId="0" applyFont="1" applyBorder="1" applyAlignment="1">
      <alignment horizontal="justify" vertical="center" wrapText="1"/>
    </xf>
    <xf numFmtId="170" fontId="5" fillId="0" borderId="10" xfId="0" applyNumberFormat="1" applyFont="1" applyFill="1" applyBorder="1" applyAlignment="1">
      <alignment horizontal="center" vertical="center"/>
    </xf>
    <xf numFmtId="0" fontId="2" fillId="0" borderId="35" xfId="0" applyFont="1" applyBorder="1" applyAlignment="1">
      <alignment horizontal="justify" vertical="center" wrapText="1"/>
    </xf>
    <xf numFmtId="0" fontId="3" fillId="33" borderId="3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1"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3" fillId="0" borderId="34" xfId="0" applyFont="1" applyFill="1" applyBorder="1" applyAlignment="1">
      <alignment vertical="center" wrapText="1"/>
    </xf>
    <xf numFmtId="0" fontId="3" fillId="37" borderId="14" xfId="0" applyFont="1" applyFill="1" applyBorder="1" applyAlignment="1">
      <alignment horizontal="justify" vertical="center" wrapText="1"/>
    </xf>
    <xf numFmtId="0" fontId="3" fillId="0" borderId="35" xfId="0" applyFont="1" applyFill="1" applyBorder="1" applyAlignment="1">
      <alignment vertical="center" wrapText="1"/>
    </xf>
    <xf numFmtId="0" fontId="3" fillId="0" borderId="38" xfId="0" applyFont="1" applyFill="1" applyBorder="1" applyAlignment="1">
      <alignment vertical="center" wrapText="1"/>
    </xf>
    <xf numFmtId="0" fontId="3" fillId="0" borderId="14" xfId="0" applyFont="1" applyFill="1" applyBorder="1" applyAlignment="1">
      <alignment vertical="center" wrapText="1"/>
    </xf>
    <xf numFmtId="0" fontId="3" fillId="0" borderId="19" xfId="0" applyFont="1" applyFill="1" applyBorder="1" applyAlignment="1">
      <alignment vertical="center" wrapText="1"/>
    </xf>
    <xf numFmtId="0" fontId="3" fillId="35" borderId="17" xfId="0" applyFont="1" applyFill="1" applyBorder="1" applyAlignment="1">
      <alignment horizontal="justify" vertical="center" wrapText="1"/>
    </xf>
    <xf numFmtId="0" fontId="3" fillId="35" borderId="17" xfId="0" applyFont="1" applyFill="1" applyBorder="1" applyAlignment="1">
      <alignment horizontal="center" vertical="center"/>
    </xf>
    <xf numFmtId="0" fontId="2" fillId="33" borderId="35" xfId="0" applyFont="1" applyFill="1" applyBorder="1" applyAlignment="1">
      <alignment vertical="center" wrapText="1"/>
    </xf>
    <xf numFmtId="0" fontId="3" fillId="0" borderId="39" xfId="0" applyFont="1" applyFill="1" applyBorder="1" applyAlignment="1">
      <alignment vertical="center" wrapText="1"/>
    </xf>
    <xf numFmtId="0" fontId="3" fillId="0" borderId="41" xfId="0" applyFont="1" applyFill="1" applyBorder="1" applyAlignment="1">
      <alignment vertical="center" wrapText="1"/>
    </xf>
    <xf numFmtId="0" fontId="2" fillId="33" borderId="38" xfId="0" applyFont="1" applyFill="1" applyBorder="1" applyAlignment="1">
      <alignment vertical="center" wrapText="1"/>
    </xf>
    <xf numFmtId="0" fontId="2" fillId="33" borderId="14" xfId="0" applyFont="1" applyFill="1" applyBorder="1" applyAlignment="1">
      <alignment vertical="center" wrapText="1"/>
    </xf>
    <xf numFmtId="0" fontId="2" fillId="33" borderId="19" xfId="0" applyFont="1" applyFill="1" applyBorder="1" applyAlignment="1">
      <alignment vertical="center" wrapText="1"/>
    </xf>
    <xf numFmtId="0" fontId="2" fillId="33" borderId="39" xfId="0" applyFont="1" applyFill="1" applyBorder="1" applyAlignment="1">
      <alignment vertical="center" wrapText="1"/>
    </xf>
    <xf numFmtId="0" fontId="2" fillId="33" borderId="41" xfId="0" applyFont="1" applyFill="1" applyBorder="1" applyAlignment="1">
      <alignment vertical="center" wrapText="1"/>
    </xf>
    <xf numFmtId="0" fontId="3" fillId="0" borderId="30" xfId="0" applyFont="1" applyFill="1" applyBorder="1" applyAlignment="1">
      <alignment vertical="center" wrapText="1"/>
    </xf>
    <xf numFmtId="0" fontId="3" fillId="0" borderId="32" xfId="0" applyFont="1" applyFill="1" applyBorder="1" applyAlignment="1">
      <alignment vertical="center" wrapText="1"/>
    </xf>
    <xf numFmtId="0" fontId="3" fillId="0" borderId="13" xfId="0" applyFont="1" applyFill="1" applyBorder="1" applyAlignment="1">
      <alignment vertical="center" wrapText="1"/>
    </xf>
    <xf numFmtId="0" fontId="2" fillId="33" borderId="30" xfId="0" applyFont="1" applyFill="1" applyBorder="1" applyAlignment="1">
      <alignment vertical="center" wrapText="1"/>
    </xf>
    <xf numFmtId="0" fontId="2" fillId="33" borderId="32" xfId="0" applyFont="1" applyFill="1" applyBorder="1" applyAlignment="1">
      <alignment vertical="center" wrapText="1"/>
    </xf>
    <xf numFmtId="0" fontId="2" fillId="33" borderId="13" xfId="0" applyFont="1" applyFill="1" applyBorder="1" applyAlignment="1">
      <alignment vertical="center" wrapText="1"/>
    </xf>
    <xf numFmtId="42" fontId="3" fillId="37" borderId="17" xfId="0" applyNumberFormat="1" applyFont="1" applyFill="1" applyBorder="1" applyAlignment="1">
      <alignment horizontal="justify" vertical="center"/>
    </xf>
    <xf numFmtId="1" fontId="3" fillId="37" borderId="17" xfId="0" applyNumberFormat="1" applyFont="1" applyFill="1" applyBorder="1" applyAlignment="1">
      <alignment horizontal="center" vertical="center"/>
    </xf>
    <xf numFmtId="1" fontId="2" fillId="33" borderId="34" xfId="67" applyNumberFormat="1" applyFont="1" applyFill="1" applyBorder="1" applyAlignment="1">
      <alignment horizontal="center" vertical="center" wrapText="1"/>
    </xf>
    <xf numFmtId="42" fontId="3" fillId="35" borderId="17" xfId="0" applyNumberFormat="1" applyFont="1" applyFill="1" applyBorder="1" applyAlignment="1">
      <alignment horizontal="justify" vertical="center"/>
    </xf>
    <xf numFmtId="0" fontId="3" fillId="33" borderId="39" xfId="0" applyFont="1" applyFill="1" applyBorder="1" applyAlignment="1">
      <alignment vertical="center" wrapText="1"/>
    </xf>
    <xf numFmtId="0" fontId="3" fillId="33" borderId="41" xfId="0" applyFont="1" applyFill="1" applyBorder="1" applyAlignment="1">
      <alignment vertical="center" wrapText="1"/>
    </xf>
    <xf numFmtId="0" fontId="3" fillId="33" borderId="14" xfId="0" applyFont="1" applyFill="1" applyBorder="1" applyAlignment="1">
      <alignment vertical="center" wrapText="1"/>
    </xf>
    <xf numFmtId="0" fontId="3" fillId="33" borderId="19" xfId="0" applyFont="1" applyFill="1" applyBorder="1" applyAlignment="1">
      <alignment vertical="center" wrapText="1"/>
    </xf>
    <xf numFmtId="42" fontId="2" fillId="33" borderId="30" xfId="57" applyFont="1" applyFill="1" applyBorder="1" applyAlignment="1">
      <alignment horizontal="justify" vertical="center" wrapText="1"/>
    </xf>
    <xf numFmtId="0" fontId="3" fillId="33" borderId="13" xfId="0" applyFont="1" applyFill="1" applyBorder="1" applyAlignment="1">
      <alignment vertical="center" wrapText="1"/>
    </xf>
    <xf numFmtId="42" fontId="2" fillId="33" borderId="10" xfId="57" applyFont="1" applyFill="1" applyBorder="1" applyAlignment="1">
      <alignment horizontal="justify" vertical="center" wrapText="1"/>
    </xf>
    <xf numFmtId="42" fontId="5" fillId="33" borderId="10" xfId="57" applyFont="1" applyFill="1" applyBorder="1" applyAlignment="1">
      <alignment horizontal="justify" vertical="center" wrapText="1"/>
    </xf>
    <xf numFmtId="0" fontId="5" fillId="33" borderId="41" xfId="0" applyFont="1" applyFill="1" applyBorder="1" applyAlignment="1">
      <alignment horizontal="center" vertical="center" wrapText="1"/>
    </xf>
    <xf numFmtId="0" fontId="5" fillId="33" borderId="32" xfId="0" applyFont="1" applyFill="1" applyBorder="1" applyAlignment="1">
      <alignment horizontal="center" vertical="center" wrapText="1"/>
    </xf>
    <xf numFmtId="9" fontId="5" fillId="33" borderId="0" xfId="67" applyFont="1" applyFill="1" applyBorder="1" applyAlignment="1">
      <alignment horizontal="center" vertical="center" wrapText="1"/>
    </xf>
    <xf numFmtId="0" fontId="5" fillId="0" borderId="0" xfId="0" applyFont="1" applyFill="1" applyBorder="1" applyAlignment="1">
      <alignment horizontal="justify" vertical="center" wrapText="1"/>
    </xf>
    <xf numFmtId="1" fontId="2" fillId="33" borderId="34" xfId="0" applyNumberFormat="1" applyFont="1" applyFill="1" applyBorder="1" applyAlignment="1">
      <alignment vertical="center" wrapText="1"/>
    </xf>
    <xf numFmtId="14" fontId="2" fillId="0" borderId="10" xfId="0" applyNumberFormat="1"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14" xfId="0" applyFont="1" applyFill="1" applyBorder="1" applyAlignment="1">
      <alignment vertical="center"/>
    </xf>
    <xf numFmtId="0" fontId="3" fillId="33" borderId="19" xfId="0" applyFont="1" applyFill="1" applyBorder="1" applyAlignment="1">
      <alignment vertical="center"/>
    </xf>
    <xf numFmtId="9" fontId="2" fillId="33" borderId="10" xfId="0" applyNumberFormat="1" applyFont="1" applyFill="1" applyBorder="1" applyAlignment="1">
      <alignment horizontal="center" vertical="center"/>
    </xf>
    <xf numFmtId="42" fontId="2" fillId="33" borderId="10" xfId="57" applyFont="1" applyFill="1" applyBorder="1" applyAlignment="1">
      <alignment horizontal="justify" vertical="center"/>
    </xf>
    <xf numFmtId="172" fontId="2" fillId="33" borderId="10" xfId="54" applyNumberFormat="1" applyFont="1" applyFill="1" applyBorder="1" applyAlignment="1">
      <alignment horizontal="justify" vertical="center"/>
    </xf>
    <xf numFmtId="1" fontId="2" fillId="33" borderId="10" xfId="0" applyNumberFormat="1" applyFont="1" applyFill="1" applyBorder="1" applyAlignment="1">
      <alignment horizontal="center" vertical="center"/>
    </xf>
    <xf numFmtId="0" fontId="2" fillId="33" borderId="14" xfId="0" applyFont="1" applyFill="1" applyBorder="1" applyAlignment="1">
      <alignment horizontal="justify" vertical="center" wrapText="1"/>
    </xf>
    <xf numFmtId="0" fontId="5" fillId="33" borderId="35" xfId="0" applyFont="1" applyFill="1" applyBorder="1" applyAlignment="1">
      <alignment vertical="center" wrapText="1"/>
    </xf>
    <xf numFmtId="0" fontId="5" fillId="33" borderId="39" xfId="0" applyFont="1" applyFill="1" applyBorder="1" applyAlignment="1">
      <alignment vertical="center" wrapText="1"/>
    </xf>
    <xf numFmtId="0" fontId="5" fillId="33" borderId="0" xfId="0" applyFont="1" applyFill="1" applyBorder="1" applyAlignment="1">
      <alignment vertical="center" wrapText="1"/>
    </xf>
    <xf numFmtId="0" fontId="5" fillId="33" borderId="41" xfId="0" applyFont="1" applyFill="1" applyBorder="1" applyAlignment="1">
      <alignment vertical="center" wrapText="1"/>
    </xf>
    <xf numFmtId="0" fontId="5" fillId="33" borderId="32" xfId="0" applyFont="1" applyFill="1" applyBorder="1" applyAlignment="1">
      <alignment vertical="center" wrapText="1"/>
    </xf>
    <xf numFmtId="0" fontId="5" fillId="33" borderId="13" xfId="0" applyFont="1" applyFill="1" applyBorder="1" applyAlignment="1">
      <alignment vertical="center" wrapText="1"/>
    </xf>
    <xf numFmtId="172" fontId="3" fillId="35" borderId="17" xfId="0" applyNumberFormat="1" applyFont="1" applyFill="1" applyBorder="1" applyAlignment="1">
      <alignment horizontal="justify" vertical="center"/>
    </xf>
    <xf numFmtId="1" fontId="2" fillId="33" borderId="10" xfId="0" applyNumberFormat="1" applyFont="1" applyFill="1" applyBorder="1" applyAlignment="1">
      <alignment horizontal="center" vertical="center" wrapText="1"/>
    </xf>
    <xf numFmtId="0" fontId="6" fillId="33" borderId="35" xfId="0" applyFont="1" applyFill="1" applyBorder="1" applyAlignment="1">
      <alignment vertical="center" wrapText="1"/>
    </xf>
    <xf numFmtId="0" fontId="6" fillId="33" borderId="39" xfId="0" applyFont="1" applyFill="1" applyBorder="1" applyAlignment="1">
      <alignment vertical="center" wrapText="1"/>
    </xf>
    <xf numFmtId="0" fontId="6" fillId="33" borderId="0" xfId="0" applyFont="1" applyFill="1" applyBorder="1" applyAlignment="1">
      <alignment vertical="center" wrapText="1"/>
    </xf>
    <xf numFmtId="0" fontId="6" fillId="33" borderId="41" xfId="0" applyFont="1" applyFill="1" applyBorder="1" applyAlignment="1">
      <alignment vertical="center" wrapText="1"/>
    </xf>
    <xf numFmtId="42" fontId="5" fillId="0" borderId="12" xfId="57" applyFont="1" applyFill="1" applyBorder="1" applyAlignment="1">
      <alignment horizontal="justify" vertical="center" wrapText="1"/>
    </xf>
    <xf numFmtId="1" fontId="2" fillId="33" borderId="35" xfId="0" applyNumberFormat="1" applyFont="1" applyFill="1" applyBorder="1" applyAlignment="1">
      <alignment horizontal="center" vertical="center" wrapText="1"/>
    </xf>
    <xf numFmtId="42" fontId="2" fillId="0" borderId="10" xfId="57" applyFont="1" applyFill="1" applyBorder="1" applyAlignment="1">
      <alignment vertical="center" wrapText="1"/>
    </xf>
    <xf numFmtId="42" fontId="2" fillId="0" borderId="12" xfId="57" applyFont="1" applyFill="1" applyBorder="1" applyAlignment="1">
      <alignment vertical="center" wrapText="1"/>
    </xf>
    <xf numFmtId="175" fontId="3" fillId="35" borderId="17" xfId="55" applyNumberFormat="1" applyFont="1" applyFill="1" applyBorder="1" applyAlignment="1">
      <alignment horizontal="justify" vertical="center"/>
    </xf>
    <xf numFmtId="1" fontId="3" fillId="35" borderId="17" xfId="0" applyNumberFormat="1" applyFont="1" applyFill="1" applyBorder="1" applyAlignment="1">
      <alignment horizontal="justify" vertical="center"/>
    </xf>
    <xf numFmtId="1" fontId="2" fillId="0" borderId="34" xfId="0" applyNumberFormat="1" applyFont="1" applyFill="1" applyBorder="1" applyAlignment="1">
      <alignment horizontal="center" vertical="center"/>
    </xf>
    <xf numFmtId="0" fontId="2" fillId="33" borderId="10" xfId="0" applyFont="1" applyFill="1" applyBorder="1" applyAlignment="1">
      <alignment horizontal="justify" vertical="center" wrapText="1"/>
    </xf>
    <xf numFmtId="42" fontId="2" fillId="0" borderId="10" xfId="57" applyFont="1" applyFill="1" applyBorder="1" applyAlignment="1">
      <alignment horizontal="justify" vertical="center" wrapText="1"/>
    </xf>
    <xf numFmtId="42" fontId="3" fillId="35" borderId="17" xfId="57" applyFont="1" applyFill="1" applyBorder="1" applyAlignment="1">
      <alignment horizontal="justify" vertical="center"/>
    </xf>
    <xf numFmtId="0" fontId="2" fillId="35" borderId="34" xfId="0" applyFont="1" applyFill="1" applyBorder="1" applyAlignment="1">
      <alignment vertical="center" wrapText="1"/>
    </xf>
    <xf numFmtId="0" fontId="2" fillId="35" borderId="39" xfId="0" applyFont="1" applyFill="1" applyBorder="1" applyAlignment="1">
      <alignment horizontal="justify" vertical="center" wrapText="1"/>
    </xf>
    <xf numFmtId="0" fontId="2" fillId="35" borderId="35" xfId="0" applyFont="1" applyFill="1" applyBorder="1" applyAlignment="1">
      <alignment horizontal="center" vertical="center" wrapText="1"/>
    </xf>
    <xf numFmtId="0" fontId="2" fillId="35" borderId="30" xfId="0" applyFont="1" applyFill="1" applyBorder="1" applyAlignment="1">
      <alignment horizontal="justify" vertical="center" wrapText="1"/>
    </xf>
    <xf numFmtId="0" fontId="2" fillId="35" borderId="39" xfId="0" applyFont="1" applyFill="1" applyBorder="1" applyAlignment="1">
      <alignment horizontal="center" vertical="center" wrapText="1"/>
    </xf>
    <xf numFmtId="0" fontId="2" fillId="35" borderId="35" xfId="0" applyFont="1" applyFill="1" applyBorder="1" applyAlignment="1">
      <alignment horizontal="justify" vertical="center" wrapText="1"/>
    </xf>
    <xf numFmtId="9" fontId="5" fillId="35" borderId="34" xfId="67" applyFont="1" applyFill="1" applyBorder="1" applyAlignment="1">
      <alignment horizontal="center" vertical="center" wrapText="1"/>
    </xf>
    <xf numFmtId="42" fontId="2" fillId="35" borderId="35" xfId="57" applyFont="1" applyFill="1" applyBorder="1" applyAlignment="1">
      <alignment horizontal="justify" vertical="center" wrapText="1"/>
    </xf>
    <xf numFmtId="42" fontId="2" fillId="35" borderId="12" xfId="0" applyNumberFormat="1" applyFont="1" applyFill="1" applyBorder="1" applyAlignment="1">
      <alignment horizontal="justify" vertical="center" wrapText="1"/>
    </xf>
    <xf numFmtId="42" fontId="2" fillId="35" borderId="12" xfId="57" applyFont="1" applyFill="1" applyBorder="1" applyAlignment="1">
      <alignment horizontal="justify" vertical="center" wrapText="1"/>
    </xf>
    <xf numFmtId="1" fontId="2" fillId="35" borderId="12" xfId="0" applyNumberFormat="1" applyFont="1" applyFill="1" applyBorder="1" applyAlignment="1">
      <alignment horizontal="center" vertical="center" wrapText="1"/>
    </xf>
    <xf numFmtId="42" fontId="2" fillId="35" borderId="35" xfId="0" applyNumberFormat="1" applyFont="1" applyFill="1" applyBorder="1" applyAlignment="1">
      <alignment horizontal="justify" vertical="center" wrapText="1"/>
    </xf>
    <xf numFmtId="1" fontId="2" fillId="35" borderId="35" xfId="0" applyNumberFormat="1" applyFont="1" applyFill="1" applyBorder="1" applyAlignment="1">
      <alignment horizontal="center" vertical="center" wrapText="1"/>
    </xf>
    <xf numFmtId="169" fontId="2" fillId="35" borderId="35" xfId="0" applyNumberFormat="1" applyFont="1" applyFill="1" applyBorder="1" applyAlignment="1">
      <alignment horizontal="center" vertical="center" wrapText="1"/>
    </xf>
    <xf numFmtId="3" fontId="2" fillId="35" borderId="39" xfId="0" applyNumberFormat="1" applyFont="1" applyFill="1" applyBorder="1" applyAlignment="1">
      <alignment horizontal="center" vertical="center" wrapText="1"/>
    </xf>
    <xf numFmtId="0" fontId="3" fillId="37" borderId="15" xfId="0" applyFont="1" applyFill="1" applyBorder="1" applyAlignment="1">
      <alignment horizontal="justify" vertical="center" wrapText="1"/>
    </xf>
    <xf numFmtId="0" fontId="3" fillId="37" borderId="32" xfId="0" applyFont="1" applyFill="1" applyBorder="1" applyAlignment="1">
      <alignment vertical="center"/>
    </xf>
    <xf numFmtId="0" fontId="3" fillId="37" borderId="32" xfId="0" applyFont="1" applyFill="1" applyBorder="1" applyAlignment="1">
      <alignment horizontal="justify" vertical="center"/>
    </xf>
    <xf numFmtId="0" fontId="3" fillId="37" borderId="32" xfId="0" applyFont="1" applyFill="1" applyBorder="1" applyAlignment="1">
      <alignment horizontal="center" vertical="center"/>
    </xf>
    <xf numFmtId="175" fontId="3" fillId="37" borderId="32" xfId="55" applyNumberFormat="1" applyFont="1" applyFill="1" applyBorder="1" applyAlignment="1">
      <alignment horizontal="justify" vertical="center"/>
    </xf>
    <xf numFmtId="175" fontId="3" fillId="37" borderId="32" xfId="0" applyNumberFormat="1" applyFont="1" applyFill="1" applyBorder="1" applyAlignment="1">
      <alignment horizontal="justify" vertical="center"/>
    </xf>
    <xf numFmtId="42" fontId="3" fillId="37" borderId="32" xfId="57" applyFont="1" applyFill="1" applyBorder="1" applyAlignment="1">
      <alignment horizontal="justify" vertical="center"/>
    </xf>
    <xf numFmtId="1" fontId="3" fillId="37" borderId="32" xfId="0" applyNumberFormat="1" applyFont="1" applyFill="1" applyBorder="1" applyAlignment="1">
      <alignment horizontal="center" vertical="center"/>
    </xf>
    <xf numFmtId="42" fontId="3" fillId="37" borderId="32" xfId="0" applyNumberFormat="1" applyFont="1" applyFill="1" applyBorder="1" applyAlignment="1">
      <alignment horizontal="justify" vertical="center"/>
    </xf>
    <xf numFmtId="10" fontId="2" fillId="33" borderId="17" xfId="67"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0" xfId="0" applyFont="1" applyFill="1" applyBorder="1" applyAlignment="1" quotePrefix="1">
      <alignment horizontal="justify" vertical="center" wrapText="1"/>
    </xf>
    <xf numFmtId="169" fontId="2" fillId="33" borderId="10" xfId="0" applyNumberFormat="1" applyFont="1" applyFill="1" applyBorder="1" applyAlignment="1">
      <alignment horizontal="center" vertical="center" wrapText="1"/>
    </xf>
    <xf numFmtId="3" fontId="3" fillId="37" borderId="14" xfId="0" applyNumberFormat="1" applyFont="1" applyFill="1" applyBorder="1" applyAlignment="1">
      <alignment horizontal="justify" vertical="center" wrapText="1"/>
    </xf>
    <xf numFmtId="0" fontId="3" fillId="35" borderId="14" xfId="0" applyFont="1" applyFill="1" applyBorder="1" applyAlignment="1">
      <alignment horizontal="justify" vertical="center" wrapText="1"/>
    </xf>
    <xf numFmtId="1" fontId="3" fillId="35" borderId="14" xfId="0" applyNumberFormat="1" applyFont="1" applyFill="1" applyBorder="1" applyAlignment="1">
      <alignment horizontal="center" vertical="center"/>
    </xf>
    <xf numFmtId="1" fontId="3" fillId="35" borderId="14" xfId="0" applyNumberFormat="1" applyFont="1" applyFill="1" applyBorder="1" applyAlignment="1">
      <alignment horizontal="justify" vertical="center"/>
    </xf>
    <xf numFmtId="42" fontId="2" fillId="33" borderId="34" xfId="57" applyFont="1" applyFill="1" applyBorder="1" applyAlignment="1">
      <alignment horizontal="center" vertical="center"/>
    </xf>
    <xf numFmtId="42" fontId="2" fillId="0" borderId="10" xfId="57" applyFont="1" applyFill="1" applyBorder="1" applyAlignment="1">
      <alignment vertical="center"/>
    </xf>
    <xf numFmtId="42" fontId="2" fillId="33" borderId="35" xfId="57" applyFont="1" applyFill="1" applyBorder="1" applyAlignment="1">
      <alignment horizontal="center" vertical="center"/>
    </xf>
    <xf numFmtId="0" fontId="2" fillId="33" borderId="12" xfId="0" applyFont="1" applyFill="1" applyBorder="1" applyAlignment="1" quotePrefix="1">
      <alignment horizontal="justify" vertical="center" wrapText="1"/>
    </xf>
    <xf numFmtId="42" fontId="2" fillId="33" borderId="10" xfId="57" applyFont="1" applyFill="1" applyBorder="1" applyAlignment="1">
      <alignment horizontal="center" vertical="center"/>
    </xf>
    <xf numFmtId="0" fontId="2" fillId="33" borderId="34" xfId="0" applyFont="1" applyFill="1" applyBorder="1" applyAlignment="1" quotePrefix="1">
      <alignment horizontal="justify" vertical="center" wrapText="1"/>
    </xf>
    <xf numFmtId="42" fontId="2" fillId="33" borderId="12" xfId="57" applyFont="1" applyFill="1" applyBorder="1" applyAlignment="1">
      <alignment horizontal="center" vertical="center"/>
    </xf>
    <xf numFmtId="42" fontId="2" fillId="0" borderId="10" xfId="57" applyFont="1" applyFill="1" applyBorder="1" applyAlignment="1">
      <alignment horizontal="center" vertical="center"/>
    </xf>
    <xf numFmtId="42" fontId="2" fillId="0" borderId="32" xfId="57" applyFont="1" applyFill="1" applyBorder="1" applyAlignment="1">
      <alignment horizontal="center" vertical="center"/>
    </xf>
    <xf numFmtId="1" fontId="2" fillId="0" borderId="10" xfId="0" applyNumberFormat="1" applyFont="1" applyFill="1" applyBorder="1" applyAlignment="1" quotePrefix="1">
      <alignment horizontal="center" vertical="center" wrapText="1"/>
    </xf>
    <xf numFmtId="3" fontId="2" fillId="33" borderId="10" xfId="0" applyNumberFormat="1" applyFont="1" applyFill="1" applyBorder="1" applyAlignment="1">
      <alignment vertical="center" wrapText="1"/>
    </xf>
    <xf numFmtId="0" fontId="3" fillId="35" borderId="0" xfId="0" applyFont="1" applyFill="1" applyBorder="1" applyAlignment="1">
      <alignment horizontal="justify" vertical="center" wrapText="1"/>
    </xf>
    <xf numFmtId="0" fontId="3" fillId="35" borderId="32" xfId="0" applyFont="1" applyFill="1" applyBorder="1" applyAlignment="1">
      <alignment vertical="center"/>
    </xf>
    <xf numFmtId="0" fontId="3" fillId="35" borderId="32" xfId="0" applyFont="1" applyFill="1" applyBorder="1" applyAlignment="1">
      <alignment horizontal="justify" vertical="center"/>
    </xf>
    <xf numFmtId="0" fontId="3" fillId="35" borderId="32" xfId="0" applyFont="1" applyFill="1" applyBorder="1" applyAlignment="1">
      <alignment horizontal="center" vertical="center"/>
    </xf>
    <xf numFmtId="1" fontId="3" fillId="35" borderId="32" xfId="0" applyNumberFormat="1" applyFont="1" applyFill="1" applyBorder="1" applyAlignment="1">
      <alignment horizontal="center" vertical="center"/>
    </xf>
    <xf numFmtId="0" fontId="3" fillId="33" borderId="38" xfId="0" applyFont="1" applyFill="1" applyBorder="1" applyAlignment="1">
      <alignment vertical="center" wrapText="1"/>
    </xf>
    <xf numFmtId="0" fontId="3" fillId="33" borderId="30" xfId="0" applyFont="1" applyFill="1" applyBorder="1" applyAlignment="1">
      <alignment vertical="center" wrapText="1"/>
    </xf>
    <xf numFmtId="42" fontId="2" fillId="0" borderId="10" xfId="57" applyFont="1" applyFill="1" applyBorder="1" applyAlignment="1">
      <alignment horizontal="center" vertical="center" wrapText="1"/>
    </xf>
    <xf numFmtId="42" fontId="2" fillId="0" borderId="10" xfId="57" applyFont="1" applyFill="1" applyBorder="1" applyAlignment="1">
      <alignment horizontal="justify" vertical="center"/>
    </xf>
    <xf numFmtId="9" fontId="2" fillId="0" borderId="0" xfId="67" applyFont="1" applyAlignment="1">
      <alignment/>
    </xf>
    <xf numFmtId="1" fontId="2" fillId="0" borderId="0" xfId="0" applyNumberFormat="1" applyFont="1" applyAlignment="1">
      <alignment/>
    </xf>
    <xf numFmtId="167" fontId="2" fillId="0" borderId="0" xfId="61" applyFont="1" applyFill="1" applyProtection="1">
      <alignment/>
      <protection locked="0"/>
    </xf>
    <xf numFmtId="167" fontId="2" fillId="0" borderId="0" xfId="61" applyFont="1" applyProtection="1">
      <alignment/>
      <protection locked="0"/>
    </xf>
    <xf numFmtId="167" fontId="3" fillId="35" borderId="38" xfId="61" applyFont="1" applyFill="1" applyBorder="1" applyAlignment="1" applyProtection="1">
      <alignment horizontal="left" vertical="center"/>
      <protection locked="0"/>
    </xf>
    <xf numFmtId="167" fontId="3" fillId="35" borderId="14" xfId="61" applyFont="1" applyFill="1" applyBorder="1" applyAlignment="1" applyProtection="1">
      <alignment horizontal="left" vertical="center"/>
      <protection locked="0"/>
    </xf>
    <xf numFmtId="167" fontId="2" fillId="35" borderId="14" xfId="61" applyFont="1" applyFill="1" applyBorder="1" applyAlignment="1" applyProtection="1">
      <alignment horizontal="left" vertical="center"/>
      <protection locked="0"/>
    </xf>
    <xf numFmtId="167" fontId="2" fillId="35" borderId="14" xfId="61" applyFont="1" applyFill="1" applyBorder="1" applyAlignment="1" applyProtection="1">
      <alignment horizontal="center" vertical="center"/>
      <protection locked="0"/>
    </xf>
    <xf numFmtId="167" fontId="2" fillId="35" borderId="20" xfId="61" applyFont="1" applyFill="1" applyBorder="1" applyProtection="1">
      <alignment/>
      <protection locked="0"/>
    </xf>
    <xf numFmtId="167" fontId="3" fillId="35" borderId="30" xfId="61" applyFont="1" applyFill="1" applyBorder="1" applyAlignment="1" applyProtection="1">
      <alignment horizontal="left" vertical="center"/>
      <protection locked="0"/>
    </xf>
    <xf numFmtId="167" fontId="3" fillId="35" borderId="32" xfId="61" applyFont="1" applyFill="1" applyBorder="1" applyAlignment="1" applyProtection="1">
      <alignment horizontal="left" vertical="center"/>
      <protection locked="0"/>
    </xf>
    <xf numFmtId="167" fontId="2" fillId="35" borderId="32" xfId="61" applyFont="1" applyFill="1" applyBorder="1" applyAlignment="1" applyProtection="1">
      <alignment horizontal="left" vertical="center"/>
      <protection locked="0"/>
    </xf>
    <xf numFmtId="167" fontId="2" fillId="35" borderId="32" xfId="61" applyFont="1" applyFill="1" applyBorder="1" applyAlignment="1" applyProtection="1">
      <alignment horizontal="center" vertical="center"/>
      <protection locked="0"/>
    </xf>
    <xf numFmtId="167" fontId="2" fillId="35" borderId="37" xfId="61" applyFont="1" applyFill="1" applyBorder="1" applyProtection="1">
      <alignment/>
      <protection locked="0"/>
    </xf>
    <xf numFmtId="167" fontId="2" fillId="33" borderId="0" xfId="61" applyFont="1" applyFill="1" applyProtection="1">
      <alignment/>
      <protection locked="0"/>
    </xf>
    <xf numFmtId="183" fontId="3" fillId="39" borderId="0" xfId="61" applyNumberFormat="1" applyFont="1" applyFill="1" applyBorder="1" applyAlignment="1" applyProtection="1">
      <alignment horizontal="center" vertical="center" wrapText="1"/>
      <protection locked="0"/>
    </xf>
    <xf numFmtId="167" fontId="3" fillId="39" borderId="39" xfId="61" applyFont="1" applyFill="1" applyBorder="1" applyAlignment="1" applyProtection="1">
      <alignment horizontal="left" vertical="center"/>
      <protection locked="0"/>
    </xf>
    <xf numFmtId="167" fontId="3" fillId="39" borderId="0" xfId="61" applyFont="1" applyFill="1" applyBorder="1" applyAlignment="1" applyProtection="1">
      <alignment horizontal="left" vertical="center"/>
      <protection locked="0"/>
    </xf>
    <xf numFmtId="167" fontId="3" fillId="39" borderId="0" xfId="61" applyFont="1" applyFill="1" applyBorder="1" applyAlignment="1" applyProtection="1">
      <alignment horizontal="center" vertical="center"/>
      <protection locked="0"/>
    </xf>
    <xf numFmtId="167" fontId="2" fillId="39" borderId="42" xfId="61" applyFont="1" applyFill="1" applyBorder="1" applyProtection="1">
      <alignment/>
      <protection locked="0"/>
    </xf>
    <xf numFmtId="183" fontId="3" fillId="36" borderId="14" xfId="61" applyNumberFormat="1" applyFont="1" applyFill="1" applyBorder="1" applyAlignment="1" applyProtection="1">
      <alignment horizontal="center" vertical="center" wrapText="1"/>
      <protection locked="0"/>
    </xf>
    <xf numFmtId="167" fontId="3" fillId="36" borderId="38" xfId="61" applyFont="1" applyFill="1" applyBorder="1" applyAlignment="1" applyProtection="1">
      <alignment vertical="center"/>
      <protection locked="0"/>
    </xf>
    <xf numFmtId="167" fontId="3" fillId="36" borderId="14" xfId="61" applyFont="1" applyFill="1" applyBorder="1" applyAlignment="1" applyProtection="1">
      <alignment vertical="center"/>
      <protection locked="0"/>
    </xf>
    <xf numFmtId="167" fontId="3" fillId="36" borderId="14" xfId="61" applyFont="1" applyFill="1" applyBorder="1" applyAlignment="1" applyProtection="1">
      <alignment horizontal="center" vertical="center"/>
      <protection locked="0"/>
    </xf>
    <xf numFmtId="167" fontId="2" fillId="36" borderId="20" xfId="61" applyFont="1" applyFill="1" applyBorder="1" applyProtection="1">
      <alignment/>
      <protection locked="0"/>
    </xf>
    <xf numFmtId="0" fontId="2" fillId="33" borderId="35" xfId="61" applyNumberFormat="1" applyFont="1" applyFill="1" applyBorder="1" applyAlignment="1" applyProtection="1">
      <alignment horizontal="center" vertical="center" wrapText="1"/>
      <protection locked="0"/>
    </xf>
    <xf numFmtId="167" fontId="3" fillId="36" borderId="14" xfId="61" applyFont="1" applyFill="1" applyBorder="1" applyAlignment="1" applyProtection="1">
      <alignment vertical="center" wrapText="1"/>
      <protection locked="0"/>
    </xf>
    <xf numFmtId="167" fontId="3" fillId="36" borderId="14" xfId="61" applyFont="1" applyFill="1" applyBorder="1" applyAlignment="1" applyProtection="1">
      <alignment horizontal="center" vertical="center" wrapText="1"/>
      <protection locked="0"/>
    </xf>
    <xf numFmtId="167" fontId="3" fillId="36" borderId="30" xfId="61" applyFont="1" applyFill="1" applyBorder="1" applyAlignment="1" applyProtection="1">
      <alignment vertical="center" wrapText="1"/>
      <protection locked="0"/>
    </xf>
    <xf numFmtId="167" fontId="3" fillId="36" borderId="32" xfId="61" applyFont="1" applyFill="1" applyBorder="1" applyAlignment="1" applyProtection="1">
      <alignment vertical="center" wrapText="1"/>
      <protection locked="0"/>
    </xf>
    <xf numFmtId="167" fontId="3" fillId="36" borderId="32" xfId="61" applyFont="1" applyFill="1" applyBorder="1" applyAlignment="1" applyProtection="1">
      <alignment horizontal="center" vertical="center" wrapText="1"/>
      <protection locked="0"/>
    </xf>
    <xf numFmtId="183" fontId="2" fillId="0" borderId="12" xfId="61" applyNumberFormat="1" applyFont="1" applyFill="1" applyBorder="1" applyAlignment="1" applyProtection="1">
      <alignment horizontal="center" vertical="center"/>
      <protection locked="0"/>
    </xf>
    <xf numFmtId="167" fontId="2" fillId="0" borderId="12" xfId="61" applyFont="1" applyFill="1" applyBorder="1" applyAlignment="1" applyProtection="1">
      <alignment vertical="center" wrapText="1"/>
      <protection locked="0"/>
    </xf>
    <xf numFmtId="1" fontId="2" fillId="33" borderId="12" xfId="61" applyNumberFormat="1" applyFont="1" applyFill="1" applyBorder="1" applyAlignment="1" applyProtection="1">
      <alignment horizontal="center" vertical="center"/>
      <protection locked="0"/>
    </xf>
    <xf numFmtId="9" fontId="2" fillId="33" borderId="12" xfId="67" applyFont="1" applyFill="1" applyBorder="1" applyAlignment="1" applyProtection="1">
      <alignment horizontal="center" vertical="center"/>
      <protection locked="0"/>
    </xf>
    <xf numFmtId="167" fontId="5" fillId="0" borderId="10" xfId="61" applyFont="1" applyFill="1" applyBorder="1" applyAlignment="1" applyProtection="1">
      <alignment horizontal="justify" vertical="center" wrapText="1"/>
      <protection locked="0"/>
    </xf>
    <xf numFmtId="170" fontId="2" fillId="0" borderId="12" xfId="61" applyNumberFormat="1" applyFont="1" applyFill="1" applyBorder="1" applyAlignment="1" applyProtection="1">
      <alignment horizontal="center" vertical="center"/>
      <protection locked="0"/>
    </xf>
    <xf numFmtId="14" fontId="2" fillId="0" borderId="10" xfId="61" applyNumberFormat="1" applyFont="1" applyBorder="1" applyAlignment="1" applyProtection="1">
      <alignment horizontal="center" vertical="center"/>
      <protection locked="0"/>
    </xf>
    <xf numFmtId="14" fontId="2" fillId="0" borderId="34" xfId="61" applyNumberFormat="1" applyFont="1" applyBorder="1" applyAlignment="1" applyProtection="1">
      <alignment horizontal="center" vertical="center"/>
      <protection locked="0"/>
    </xf>
    <xf numFmtId="14" fontId="2" fillId="0" borderId="35" xfId="61" applyNumberFormat="1" applyFont="1" applyBorder="1" applyAlignment="1" applyProtection="1">
      <alignment horizontal="center" vertical="center"/>
      <protection locked="0"/>
    </xf>
    <xf numFmtId="167" fontId="3" fillId="36" borderId="38" xfId="61" applyFont="1" applyFill="1" applyBorder="1" applyAlignment="1" applyProtection="1">
      <alignment horizontal="left" vertical="center"/>
      <protection locked="0"/>
    </xf>
    <xf numFmtId="167" fontId="3" fillId="36" borderId="14" xfId="61" applyFont="1" applyFill="1" applyBorder="1" applyAlignment="1" applyProtection="1">
      <alignment horizontal="left" vertical="center"/>
      <protection locked="0"/>
    </xf>
    <xf numFmtId="167" fontId="3" fillId="36" borderId="39" xfId="61" applyFont="1" applyFill="1" applyBorder="1" applyAlignment="1" applyProtection="1">
      <alignment horizontal="left" vertical="center"/>
      <protection locked="0"/>
    </xf>
    <xf numFmtId="167" fontId="3" fillId="36" borderId="0" xfId="61" applyFont="1" applyFill="1" applyBorder="1" applyAlignment="1" applyProtection="1">
      <alignment horizontal="left" vertical="center"/>
      <protection locked="0"/>
    </xf>
    <xf numFmtId="167" fontId="3" fillId="36" borderId="32" xfId="61" applyFont="1" applyFill="1" applyBorder="1" applyAlignment="1" applyProtection="1">
      <alignment horizontal="left" vertical="center"/>
      <protection locked="0"/>
    </xf>
    <xf numFmtId="167" fontId="3" fillId="36" borderId="0" xfId="61" applyFont="1" applyFill="1" applyBorder="1" applyAlignment="1" applyProtection="1">
      <alignment horizontal="center" vertical="center"/>
      <protection locked="0"/>
    </xf>
    <xf numFmtId="183" fontId="3" fillId="0" borderId="38" xfId="61" applyNumberFormat="1" applyFont="1" applyFill="1" applyBorder="1" applyAlignment="1" applyProtection="1">
      <alignment horizontal="center" vertical="center" wrapText="1"/>
      <protection locked="0"/>
    </xf>
    <xf numFmtId="167" fontId="3" fillId="0" borderId="14" xfId="61" applyFont="1" applyFill="1" applyBorder="1" applyAlignment="1" applyProtection="1">
      <alignment horizontal="left" vertical="center"/>
      <protection locked="0"/>
    </xf>
    <xf numFmtId="167" fontId="3" fillId="0" borderId="19" xfId="61" applyFont="1" applyFill="1" applyBorder="1" applyAlignment="1" applyProtection="1">
      <alignment horizontal="left" vertical="center"/>
      <protection locked="0"/>
    </xf>
    <xf numFmtId="167" fontId="2" fillId="0" borderId="10" xfId="61" applyFont="1" applyFill="1" applyBorder="1" applyAlignment="1" applyProtection="1">
      <alignment horizontal="justify" vertical="center" wrapText="1"/>
      <protection locked="0"/>
    </xf>
    <xf numFmtId="167" fontId="5" fillId="0" borderId="10" xfId="61" applyFont="1" applyFill="1" applyBorder="1" applyAlignment="1" applyProtection="1">
      <alignment vertical="center" wrapText="1"/>
      <protection locked="0"/>
    </xf>
    <xf numFmtId="167" fontId="2" fillId="0" borderId="0" xfId="61" applyFont="1" applyFill="1" applyBorder="1" applyProtection="1">
      <alignment/>
      <protection locked="0"/>
    </xf>
    <xf numFmtId="167" fontId="2" fillId="0" borderId="10" xfId="61" applyFont="1" applyFill="1" applyBorder="1" applyProtection="1">
      <alignment/>
      <protection locked="0"/>
    </xf>
    <xf numFmtId="183" fontId="3" fillId="0" borderId="39" xfId="61" applyNumberFormat="1" applyFont="1" applyFill="1" applyBorder="1" applyAlignment="1" applyProtection="1">
      <alignment horizontal="center" vertical="center" wrapText="1"/>
      <protection locked="0"/>
    </xf>
    <xf numFmtId="167" fontId="3" fillId="0" borderId="0" xfId="61" applyFont="1" applyFill="1" applyBorder="1" applyAlignment="1" applyProtection="1">
      <alignment horizontal="left" vertical="center"/>
      <protection locked="0"/>
    </xf>
    <xf numFmtId="167" fontId="3" fillId="0" borderId="41" xfId="61" applyFont="1" applyFill="1" applyBorder="1" applyAlignment="1" applyProtection="1">
      <alignment horizontal="left" vertical="center"/>
      <protection locked="0"/>
    </xf>
    <xf numFmtId="167" fontId="2" fillId="0" borderId="34" xfId="61" applyFont="1" applyFill="1" applyBorder="1" applyAlignment="1" applyProtection="1">
      <alignment horizontal="justify" vertical="center" wrapText="1"/>
      <protection locked="0"/>
    </xf>
    <xf numFmtId="167" fontId="2" fillId="0" borderId="34" xfId="61" applyFont="1" applyFill="1" applyBorder="1" applyAlignment="1" applyProtection="1">
      <alignment horizontal="left" vertical="center" wrapText="1"/>
      <protection locked="0"/>
    </xf>
    <xf numFmtId="167" fontId="2" fillId="0" borderId="19" xfId="61" applyFont="1" applyFill="1" applyBorder="1" applyProtection="1">
      <alignment/>
      <protection locked="0"/>
    </xf>
    <xf numFmtId="167" fontId="2" fillId="0" borderId="34" xfId="61" applyFont="1" applyFill="1" applyBorder="1" applyProtection="1">
      <alignment/>
      <protection locked="0"/>
    </xf>
    <xf numFmtId="167" fontId="2" fillId="0" borderId="16" xfId="61" applyFont="1" applyFill="1" applyBorder="1" applyProtection="1">
      <alignment/>
      <protection locked="0"/>
    </xf>
    <xf numFmtId="183" fontId="2" fillId="33" borderId="35" xfId="61" applyNumberFormat="1" applyFont="1" applyFill="1" applyBorder="1" applyAlignment="1" applyProtection="1">
      <alignment vertical="center" textRotation="180"/>
      <protection locked="0"/>
    </xf>
    <xf numFmtId="183" fontId="2" fillId="33" borderId="10" xfId="61" applyNumberFormat="1" applyFont="1" applyFill="1" applyBorder="1" applyAlignment="1" applyProtection="1">
      <alignment horizontal="center" vertical="center"/>
      <protection locked="0"/>
    </xf>
    <xf numFmtId="14" fontId="7" fillId="33" borderId="10" xfId="61" applyNumberFormat="1" applyFont="1" applyFill="1" applyBorder="1" applyAlignment="1" applyProtection="1">
      <alignment horizontal="center" vertical="center"/>
      <protection locked="0"/>
    </xf>
    <xf numFmtId="14" fontId="2" fillId="33" borderId="10" xfId="61" applyNumberFormat="1" applyFont="1" applyFill="1" applyBorder="1" applyAlignment="1" applyProtection="1">
      <alignment horizontal="center" vertical="center"/>
      <protection locked="0"/>
    </xf>
    <xf numFmtId="183" fontId="2" fillId="33" borderId="12" xfId="61" applyNumberFormat="1" applyFont="1" applyFill="1" applyBorder="1" applyAlignment="1" applyProtection="1">
      <alignment vertical="center" textRotation="180"/>
      <protection locked="0"/>
    </xf>
    <xf numFmtId="167" fontId="3" fillId="39" borderId="38" xfId="61" applyFont="1" applyFill="1" applyBorder="1" applyAlignment="1" applyProtection="1">
      <alignment vertical="center"/>
      <protection locked="0"/>
    </xf>
    <xf numFmtId="167" fontId="3" fillId="39" borderId="14" xfId="61" applyFont="1" applyFill="1" applyBorder="1" applyAlignment="1" applyProtection="1">
      <alignment vertical="center"/>
      <protection locked="0"/>
    </xf>
    <xf numFmtId="167" fontId="3" fillId="39" borderId="0" xfId="61" applyFont="1" applyFill="1" applyBorder="1" applyAlignment="1" applyProtection="1">
      <alignment vertical="center"/>
      <protection locked="0"/>
    </xf>
    <xf numFmtId="167" fontId="3" fillId="39" borderId="39" xfId="61" applyFont="1" applyFill="1" applyBorder="1" applyAlignment="1" applyProtection="1">
      <alignment vertical="center"/>
      <protection locked="0"/>
    </xf>
    <xf numFmtId="167" fontId="3" fillId="39" borderId="32" xfId="61" applyFont="1" applyFill="1" applyBorder="1" applyAlignment="1" applyProtection="1">
      <alignment vertical="center"/>
      <protection locked="0"/>
    </xf>
    <xf numFmtId="167" fontId="3" fillId="39" borderId="32" xfId="61" applyFont="1" applyFill="1" applyBorder="1" applyAlignment="1" applyProtection="1">
      <alignment horizontal="center" vertical="center"/>
      <protection locked="0"/>
    </xf>
    <xf numFmtId="1" fontId="3" fillId="35" borderId="16" xfId="61" applyNumberFormat="1" applyFont="1" applyFill="1" applyBorder="1" applyAlignment="1" applyProtection="1">
      <alignment horizontal="center" vertical="center"/>
      <protection locked="0"/>
    </xf>
    <xf numFmtId="167" fontId="3" fillId="35" borderId="17" xfId="61" applyFont="1" applyFill="1" applyBorder="1" applyAlignment="1" applyProtection="1">
      <alignment vertical="center"/>
      <protection locked="0"/>
    </xf>
    <xf numFmtId="167" fontId="3" fillId="35" borderId="17" xfId="61" applyFont="1" applyFill="1" applyBorder="1" applyAlignment="1" applyProtection="1">
      <alignment vertical="center" wrapText="1"/>
      <protection locked="0"/>
    </xf>
    <xf numFmtId="167" fontId="3" fillId="35" borderId="17" xfId="61" applyFont="1" applyFill="1" applyBorder="1" applyAlignment="1" applyProtection="1">
      <alignment horizontal="center" vertical="center" wrapText="1"/>
      <protection locked="0"/>
    </xf>
    <xf numFmtId="167" fontId="2" fillId="35" borderId="25" xfId="61" applyFont="1" applyFill="1" applyBorder="1" applyAlignment="1" applyProtection="1">
      <alignment vertical="center" wrapText="1"/>
      <protection locked="0"/>
    </xf>
    <xf numFmtId="183" fontId="2" fillId="0" borderId="0" xfId="61" applyNumberFormat="1" applyFont="1" applyFill="1" applyBorder="1" applyAlignment="1" applyProtection="1">
      <alignment vertical="center" wrapText="1"/>
      <protection locked="0"/>
    </xf>
    <xf numFmtId="1" fontId="2" fillId="0" borderId="12" xfId="61" applyNumberFormat="1" applyFont="1" applyFill="1" applyBorder="1" applyAlignment="1" applyProtection="1">
      <alignment horizontal="center" vertical="center" wrapText="1"/>
      <protection locked="0"/>
    </xf>
    <xf numFmtId="167" fontId="2" fillId="0" borderId="12" xfId="61" applyFont="1" applyFill="1" applyBorder="1" applyAlignment="1" applyProtection="1">
      <alignment horizontal="justify" vertical="center" wrapText="1"/>
      <protection locked="0"/>
    </xf>
    <xf numFmtId="167" fontId="2" fillId="0" borderId="12" xfId="61" applyFont="1" applyFill="1" applyBorder="1" applyAlignment="1" applyProtection="1">
      <alignment horizontal="center" vertical="center" wrapText="1"/>
      <protection locked="0"/>
    </xf>
    <xf numFmtId="167" fontId="2" fillId="0" borderId="12" xfId="61" applyFont="1" applyFill="1" applyBorder="1" applyAlignment="1" applyProtection="1">
      <alignment horizontal="left" vertical="center" wrapText="1"/>
      <protection locked="0"/>
    </xf>
    <xf numFmtId="0" fontId="2" fillId="0" borderId="12" xfId="61" applyNumberFormat="1" applyFont="1" applyFill="1" applyBorder="1" applyAlignment="1" applyProtection="1">
      <alignment horizontal="center" vertical="center" wrapText="1"/>
      <protection locked="0"/>
    </xf>
    <xf numFmtId="9" fontId="2" fillId="0" borderId="12" xfId="67" applyFont="1" applyFill="1" applyBorder="1" applyAlignment="1" applyProtection="1">
      <alignment horizontal="center" vertical="center" wrapText="1"/>
      <protection locked="0"/>
    </xf>
    <xf numFmtId="170" fontId="2" fillId="0" borderId="12" xfId="61" applyNumberFormat="1" applyFont="1" applyFill="1" applyBorder="1" applyAlignment="1" applyProtection="1">
      <alignment horizontal="center" vertical="center" wrapText="1"/>
      <protection locked="0"/>
    </xf>
    <xf numFmtId="183" fontId="2" fillId="0" borderId="12" xfId="61" applyNumberFormat="1" applyFont="1" applyFill="1" applyBorder="1" applyAlignment="1" applyProtection="1">
      <alignment horizontal="center" vertical="center" textRotation="180"/>
      <protection locked="0"/>
    </xf>
    <xf numFmtId="1" fontId="2" fillId="0" borderId="12" xfId="61" applyNumberFormat="1" applyFont="1" applyFill="1" applyBorder="1" applyAlignment="1" applyProtection="1">
      <alignment horizontal="left" vertical="center" wrapText="1"/>
      <protection locked="0"/>
    </xf>
    <xf numFmtId="14" fontId="2" fillId="0" borderId="35" xfId="61" applyNumberFormat="1" applyFont="1" applyFill="1" applyBorder="1" applyAlignment="1" applyProtection="1">
      <alignment horizontal="center" vertical="center" wrapText="1"/>
      <protection locked="0"/>
    </xf>
    <xf numFmtId="167" fontId="2" fillId="0" borderId="12" xfId="61" applyFont="1" applyFill="1" applyBorder="1" applyProtection="1">
      <alignment/>
      <protection locked="0"/>
    </xf>
    <xf numFmtId="9" fontId="2" fillId="0" borderId="10" xfId="67"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170" fontId="2" fillId="0" borderId="10" xfId="61" applyNumberFormat="1" applyFont="1" applyFill="1" applyBorder="1" applyAlignment="1" applyProtection="1">
      <alignment horizontal="center" vertical="center" wrapText="1"/>
      <protection locked="0"/>
    </xf>
    <xf numFmtId="183" fontId="2" fillId="0" borderId="0" xfId="61" applyNumberFormat="1" applyFont="1" applyFill="1" applyBorder="1" applyAlignment="1" applyProtection="1">
      <alignment horizontal="center" vertical="center" wrapText="1"/>
      <protection locked="0"/>
    </xf>
    <xf numFmtId="183" fontId="2" fillId="33" borderId="0" xfId="61" applyNumberFormat="1" applyFont="1" applyFill="1" applyBorder="1" applyAlignment="1" applyProtection="1">
      <alignment vertical="center" wrapText="1"/>
      <protection locked="0"/>
    </xf>
    <xf numFmtId="183" fontId="2" fillId="33" borderId="41" xfId="61" applyNumberFormat="1" applyFont="1" applyFill="1" applyBorder="1" applyAlignment="1" applyProtection="1">
      <alignment vertical="center" wrapText="1"/>
      <protection locked="0"/>
    </xf>
    <xf numFmtId="167" fontId="2" fillId="33" borderId="12" xfId="61" applyFont="1" applyFill="1" applyBorder="1" applyAlignment="1" applyProtection="1">
      <alignment horizontal="center" vertical="center" wrapText="1"/>
      <protection locked="0"/>
    </xf>
    <xf numFmtId="167" fontId="2" fillId="33" borderId="35" xfId="61" applyFont="1" applyFill="1" applyBorder="1" applyAlignment="1" applyProtection="1">
      <alignment horizontal="center" vertical="center" wrapText="1"/>
      <protection locked="0"/>
    </xf>
    <xf numFmtId="14" fontId="2" fillId="33" borderId="34" xfId="61" applyNumberFormat="1" applyFont="1" applyFill="1" applyBorder="1" applyAlignment="1" applyProtection="1">
      <alignment horizontal="center" vertical="center"/>
      <protection locked="0"/>
    </xf>
    <xf numFmtId="14" fontId="2" fillId="0" borderId="10" xfId="61" applyNumberFormat="1" applyFont="1" applyFill="1" applyBorder="1" applyAlignment="1" applyProtection="1">
      <alignment horizontal="center" vertical="center"/>
      <protection locked="0"/>
    </xf>
    <xf numFmtId="14" fontId="5" fillId="33" borderId="10" xfId="61" applyNumberFormat="1" applyFont="1" applyFill="1" applyBorder="1" applyAlignment="1" applyProtection="1">
      <alignment horizontal="center" vertical="center"/>
      <protection locked="0"/>
    </xf>
    <xf numFmtId="167" fontId="3" fillId="36" borderId="20" xfId="61" applyFont="1" applyFill="1" applyBorder="1" applyAlignment="1" applyProtection="1">
      <alignment vertical="center"/>
      <protection locked="0"/>
    </xf>
    <xf numFmtId="167" fontId="3" fillId="36" borderId="30" xfId="61" applyFont="1" applyFill="1" applyBorder="1" applyAlignment="1" applyProtection="1">
      <alignment vertical="center"/>
      <protection locked="0"/>
    </xf>
    <xf numFmtId="167" fontId="3" fillId="36" borderId="32" xfId="61" applyFont="1" applyFill="1" applyBorder="1" applyAlignment="1" applyProtection="1">
      <alignment vertical="center"/>
      <protection locked="0"/>
    </xf>
    <xf numFmtId="167" fontId="3" fillId="36" borderId="32" xfId="61" applyFont="1" applyFill="1" applyBorder="1" applyAlignment="1" applyProtection="1">
      <alignment horizontal="center" vertical="center"/>
      <protection locked="0"/>
    </xf>
    <xf numFmtId="167" fontId="3" fillId="36" borderId="37" xfId="61" applyFont="1" applyFill="1" applyBorder="1" applyAlignment="1" applyProtection="1">
      <alignment vertical="center"/>
      <protection locked="0"/>
    </xf>
    <xf numFmtId="167" fontId="2" fillId="33" borderId="35" xfId="61" applyFont="1" applyFill="1" applyBorder="1" applyAlignment="1" applyProtection="1">
      <alignment vertical="center" wrapText="1"/>
      <protection locked="0"/>
    </xf>
    <xf numFmtId="49" fontId="2" fillId="0" borderId="10" xfId="61" applyNumberFormat="1" applyFont="1" applyBorder="1" applyAlignment="1" applyProtection="1">
      <alignment horizontal="center" vertical="center"/>
      <protection locked="0"/>
    </xf>
    <xf numFmtId="183" fontId="2" fillId="0" borderId="41" xfId="61" applyNumberFormat="1" applyFont="1" applyFill="1" applyBorder="1" applyAlignment="1" applyProtection="1">
      <alignment vertical="center" wrapText="1"/>
      <protection locked="0"/>
    </xf>
    <xf numFmtId="167" fontId="3" fillId="36" borderId="20" xfId="61" applyFont="1" applyFill="1" applyBorder="1" applyAlignment="1" applyProtection="1">
      <alignment horizontal="left" vertical="center"/>
      <protection locked="0"/>
    </xf>
    <xf numFmtId="167" fontId="3" fillId="36" borderId="30" xfId="61" applyFont="1" applyFill="1" applyBorder="1" applyAlignment="1" applyProtection="1">
      <alignment horizontal="left" vertical="center"/>
      <protection locked="0"/>
    </xf>
    <xf numFmtId="167" fontId="3" fillId="36" borderId="37" xfId="61" applyFont="1" applyFill="1" applyBorder="1" applyAlignment="1" applyProtection="1">
      <alignment horizontal="left" vertical="center"/>
      <protection locked="0"/>
    </xf>
    <xf numFmtId="49" fontId="2" fillId="0" borderId="10" xfId="61" applyNumberFormat="1" applyFont="1" applyBorder="1" applyAlignment="1" applyProtection="1">
      <alignment horizontal="center" vertical="center"/>
      <protection locked="0"/>
    </xf>
    <xf numFmtId="14" fontId="2" fillId="0" borderId="12" xfId="61" applyNumberFormat="1" applyFont="1" applyFill="1" applyBorder="1" applyAlignment="1" applyProtection="1">
      <alignment horizontal="center" vertical="center"/>
      <protection locked="0"/>
    </xf>
    <xf numFmtId="14" fontId="2" fillId="0" borderId="12" xfId="61" applyNumberFormat="1" applyFont="1" applyBorder="1" applyAlignment="1" applyProtection="1">
      <alignment horizontal="center" vertical="center"/>
      <protection locked="0"/>
    </xf>
    <xf numFmtId="0" fontId="2" fillId="0" borderId="34" xfId="0" applyFont="1" applyFill="1" applyBorder="1" applyAlignment="1" applyProtection="1">
      <alignment horizontal="justify" vertical="center" wrapText="1"/>
      <protection locked="0"/>
    </xf>
    <xf numFmtId="167" fontId="2" fillId="0" borderId="11" xfId="61"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14" fontId="2" fillId="0" borderId="11" xfId="61" applyNumberFormat="1" applyFont="1" applyFill="1" applyBorder="1" applyAlignment="1" applyProtection="1">
      <alignment horizontal="center" vertical="center"/>
      <protection locked="0"/>
    </xf>
    <xf numFmtId="170" fontId="3" fillId="33" borderId="28" xfId="61" applyNumberFormat="1" applyFont="1" applyFill="1" applyBorder="1" applyAlignment="1" applyProtection="1">
      <alignment vertical="center"/>
      <protection locked="0"/>
    </xf>
    <xf numFmtId="0" fontId="5" fillId="0" borderId="23" xfId="0" applyFont="1" applyFill="1" applyBorder="1" applyAlignment="1" applyProtection="1">
      <alignment vertical="center" wrapText="1"/>
      <protection locked="0"/>
    </xf>
    <xf numFmtId="167" fontId="2" fillId="33" borderId="21" xfId="61" applyFont="1" applyFill="1" applyBorder="1" applyProtection="1">
      <alignment/>
      <protection locked="0"/>
    </xf>
    <xf numFmtId="167" fontId="2" fillId="33" borderId="22" xfId="61" applyFont="1" applyFill="1" applyBorder="1" applyAlignment="1" applyProtection="1">
      <alignment horizontal="justify" vertical="center"/>
      <protection locked="0"/>
    </xf>
    <xf numFmtId="0" fontId="2" fillId="33" borderId="23" xfId="61" applyNumberFormat="1" applyFont="1" applyFill="1" applyBorder="1" applyAlignment="1" applyProtection="1">
      <alignment horizontal="center" vertical="center"/>
      <protection locked="0"/>
    </xf>
    <xf numFmtId="167" fontId="2" fillId="0" borderId="21" xfId="61" applyFont="1" applyBorder="1" applyProtection="1">
      <alignment/>
      <protection locked="0"/>
    </xf>
    <xf numFmtId="167" fontId="2" fillId="0" borderId="21" xfId="61" applyFont="1" applyFill="1" applyBorder="1" applyAlignment="1" applyProtection="1">
      <alignment horizontal="right" vertical="center"/>
      <protection locked="0"/>
    </xf>
    <xf numFmtId="169" fontId="2" fillId="0" borderId="21" xfId="61" applyNumberFormat="1" applyFont="1" applyBorder="1" applyAlignment="1" applyProtection="1">
      <alignment horizontal="center"/>
      <protection locked="0"/>
    </xf>
    <xf numFmtId="167" fontId="2" fillId="0" borderId="21" xfId="61" applyFont="1" applyBorder="1" applyAlignment="1" applyProtection="1">
      <alignment horizontal="left"/>
      <protection locked="0"/>
    </xf>
    <xf numFmtId="167" fontId="2" fillId="0" borderId="22" xfId="61" applyFont="1" applyFill="1" applyBorder="1" applyProtection="1">
      <alignment/>
      <protection locked="0"/>
    </xf>
    <xf numFmtId="0" fontId="5" fillId="0" borderId="0" xfId="0" applyFont="1" applyFill="1" applyBorder="1" applyAlignment="1" applyProtection="1">
      <alignment vertical="center" wrapText="1"/>
      <protection locked="0"/>
    </xf>
    <xf numFmtId="167" fontId="2" fillId="0" borderId="0" xfId="61" applyFont="1" applyFill="1" applyAlignment="1" applyProtection="1">
      <alignment horizontal="right" vertical="center"/>
      <protection locked="0"/>
    </xf>
    <xf numFmtId="167" fontId="2" fillId="0" borderId="0" xfId="61" applyFont="1" applyFill="1" applyAlignment="1" applyProtection="1">
      <alignment horizontal="center" vertical="center"/>
      <protection locked="0"/>
    </xf>
    <xf numFmtId="170" fontId="2" fillId="33" borderId="12" xfId="63" applyNumberFormat="1" applyFont="1" applyFill="1" applyBorder="1" applyAlignment="1">
      <alignment vertical="center" wrapText="1"/>
      <protection/>
    </xf>
    <xf numFmtId="170" fontId="2" fillId="33" borderId="10" xfId="63" applyNumberFormat="1" applyFont="1" applyFill="1" applyBorder="1" applyAlignment="1">
      <alignment vertical="center"/>
      <protection/>
    </xf>
    <xf numFmtId="170" fontId="2" fillId="33" borderId="34" xfId="63" applyNumberFormat="1" applyFont="1" applyFill="1" applyBorder="1" applyAlignment="1">
      <alignment vertical="center"/>
      <protection/>
    </xf>
    <xf numFmtId="170" fontId="2" fillId="33" borderId="10" xfId="63" applyNumberFormat="1" applyFont="1" applyFill="1" applyBorder="1" applyAlignment="1">
      <alignment vertical="center" wrapText="1"/>
      <protection/>
    </xf>
    <xf numFmtId="170" fontId="2" fillId="33" borderId="34" xfId="63" applyNumberFormat="1" applyFont="1" applyFill="1" applyBorder="1" applyAlignment="1">
      <alignment vertical="center" wrapText="1"/>
      <protection/>
    </xf>
    <xf numFmtId="170" fontId="2" fillId="33" borderId="35" xfId="63" applyNumberFormat="1" applyFont="1" applyFill="1" applyBorder="1" applyAlignment="1">
      <alignment vertical="center"/>
      <protection/>
    </xf>
    <xf numFmtId="170" fontId="2" fillId="33" borderId="12" xfId="63" applyNumberFormat="1" applyFont="1" applyFill="1" applyBorder="1" applyAlignment="1">
      <alignment vertical="center"/>
      <protection/>
    </xf>
    <xf numFmtId="170" fontId="5" fillId="33" borderId="10" xfId="63" applyNumberFormat="1" applyFont="1" applyFill="1" applyBorder="1" applyAlignment="1">
      <alignment vertical="center"/>
      <protection/>
    </xf>
    <xf numFmtId="170" fontId="2" fillId="33" borderId="0" xfId="63" applyNumberFormat="1" applyFont="1" applyFill="1" applyBorder="1" applyAlignment="1">
      <alignment vertical="center"/>
      <protection/>
    </xf>
    <xf numFmtId="170" fontId="2" fillId="33" borderId="0" xfId="63" applyNumberFormat="1" applyFont="1" applyFill="1" applyAlignment="1">
      <alignment vertical="center"/>
      <protection/>
    </xf>
    <xf numFmtId="170" fontId="2" fillId="0" borderId="35" xfId="63" applyNumberFormat="1" applyFont="1" applyFill="1" applyBorder="1" applyAlignment="1">
      <alignment vertical="center" wrapText="1"/>
      <protection/>
    </xf>
    <xf numFmtId="9" fontId="3" fillId="36" borderId="32" xfId="67" applyFont="1" applyFill="1" applyBorder="1" applyAlignment="1">
      <alignment vertical="center"/>
    </xf>
    <xf numFmtId="9" fontId="2" fillId="33" borderId="10" xfId="67" applyFont="1" applyFill="1" applyBorder="1" applyAlignment="1">
      <alignment horizontal="center" vertical="center"/>
    </xf>
    <xf numFmtId="9" fontId="2" fillId="33" borderId="34" xfId="67" applyFont="1" applyFill="1" applyBorder="1" applyAlignment="1">
      <alignment horizontal="center" vertical="center"/>
    </xf>
    <xf numFmtId="185" fontId="2" fillId="33" borderId="10" xfId="67" applyNumberFormat="1" applyFont="1" applyFill="1" applyBorder="1" applyAlignment="1">
      <alignment horizontal="center" vertical="center" wrapText="1"/>
    </xf>
    <xf numFmtId="0" fontId="6" fillId="33" borderId="14" xfId="0" applyFont="1" applyFill="1" applyBorder="1" applyAlignment="1">
      <alignment horizontal="center" vertical="center" wrapText="1"/>
    </xf>
    <xf numFmtId="1" fontId="6" fillId="33" borderId="38"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1" fontId="6" fillId="33" borderId="39" xfId="0" applyNumberFormat="1" applyFont="1" applyFill="1" applyBorder="1" applyAlignment="1">
      <alignment horizontal="center" vertical="center" wrapText="1"/>
    </xf>
    <xf numFmtId="1" fontId="5" fillId="33" borderId="39" xfId="0" applyNumberFormat="1" applyFont="1" applyFill="1" applyBorder="1" applyAlignment="1">
      <alignment horizontal="center" vertical="center" wrapText="1"/>
    </xf>
    <xf numFmtId="1" fontId="5" fillId="33" borderId="30"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6" fillId="36" borderId="14" xfId="0" applyFont="1" applyFill="1" applyBorder="1" applyAlignment="1">
      <alignment vertical="center"/>
    </xf>
    <xf numFmtId="0" fontId="6" fillId="36" borderId="14" xfId="0" applyFont="1" applyFill="1" applyBorder="1" applyAlignment="1">
      <alignment horizontal="justify" vertical="center"/>
    </xf>
    <xf numFmtId="0" fontId="6" fillId="36" borderId="14" xfId="0" applyFont="1" applyFill="1" applyBorder="1" applyAlignment="1">
      <alignment horizontal="center" vertical="center"/>
    </xf>
    <xf numFmtId="178" fontId="6" fillId="36" borderId="14" xfId="0" applyNumberFormat="1" applyFont="1" applyFill="1" applyBorder="1" applyAlignment="1">
      <alignment horizontal="center" vertical="center"/>
    </xf>
    <xf numFmtId="170" fontId="6" fillId="36" borderId="14" xfId="0" applyNumberFormat="1" applyFont="1" applyFill="1" applyBorder="1" applyAlignment="1">
      <alignment vertical="center"/>
    </xf>
    <xf numFmtId="170" fontId="6" fillId="36" borderId="14" xfId="0" applyNumberFormat="1" applyFont="1" applyFill="1" applyBorder="1" applyAlignment="1">
      <alignment horizontal="center" vertical="center"/>
    </xf>
    <xf numFmtId="1" fontId="6" fillId="36" borderId="14" xfId="0" applyNumberFormat="1" applyFont="1" applyFill="1" applyBorder="1" applyAlignment="1">
      <alignment horizontal="center" vertical="center"/>
    </xf>
    <xf numFmtId="179" fontId="6" fillId="36" borderId="14" xfId="0" applyNumberFormat="1" applyFont="1" applyFill="1" applyBorder="1" applyAlignment="1">
      <alignment vertical="center"/>
    </xf>
    <xf numFmtId="0" fontId="6" fillId="36" borderId="20" xfId="0" applyFont="1" applyFill="1" applyBorder="1" applyAlignment="1">
      <alignment horizontal="justify" vertical="center"/>
    </xf>
    <xf numFmtId="1" fontId="6" fillId="36" borderId="30" xfId="0" applyNumberFormat="1" applyFont="1" applyFill="1" applyBorder="1" applyAlignment="1">
      <alignment horizontal="left" vertical="center" wrapText="1" indent="1"/>
    </xf>
    <xf numFmtId="170" fontId="6" fillId="36" borderId="32" xfId="0" applyNumberFormat="1" applyFont="1" applyFill="1" applyBorder="1" applyAlignment="1">
      <alignment horizontal="center" vertical="center"/>
    </xf>
    <xf numFmtId="0" fontId="5" fillId="33" borderId="15" xfId="0" applyFont="1" applyFill="1" applyBorder="1" applyAlignment="1">
      <alignment horizontal="justify" vertical="center" wrapText="1"/>
    </xf>
    <xf numFmtId="1" fontId="6" fillId="36" borderId="14" xfId="0" applyNumberFormat="1" applyFont="1" applyFill="1" applyBorder="1" applyAlignment="1">
      <alignment horizontal="left" vertical="center" wrapText="1" indent="1"/>
    </xf>
    <xf numFmtId="1" fontId="6" fillId="37" borderId="0" xfId="0" applyNumberFormat="1" applyFont="1" applyFill="1" applyBorder="1" applyAlignment="1">
      <alignment horizontal="center" vertical="center"/>
    </xf>
    <xf numFmtId="0" fontId="6" fillId="37" borderId="0" xfId="0" applyFont="1" applyFill="1" applyBorder="1" applyAlignment="1">
      <alignment vertical="center"/>
    </xf>
    <xf numFmtId="1" fontId="5" fillId="0" borderId="38" xfId="0" applyNumberFormat="1" applyFont="1" applyBorder="1" applyAlignment="1">
      <alignment/>
    </xf>
    <xf numFmtId="0" fontId="5" fillId="0" borderId="14" xfId="0" applyFont="1" applyBorder="1" applyAlignment="1">
      <alignment/>
    </xf>
    <xf numFmtId="0" fontId="5" fillId="0" borderId="19" xfId="0" applyFont="1" applyBorder="1" applyAlignment="1">
      <alignment/>
    </xf>
    <xf numFmtId="1" fontId="5" fillId="0" borderId="39" xfId="0" applyNumberFormat="1" applyFont="1" applyBorder="1" applyAlignment="1">
      <alignment/>
    </xf>
    <xf numFmtId="1" fontId="5" fillId="0" borderId="39" xfId="0" applyNumberFormat="1" applyFont="1" applyBorder="1" applyAlignment="1">
      <alignment horizontal="center" vertical="center"/>
    </xf>
    <xf numFmtId="1" fontId="5" fillId="0" borderId="30" xfId="0" applyNumberFormat="1" applyFont="1" applyBorder="1" applyAlignment="1">
      <alignment/>
    </xf>
    <xf numFmtId="0" fontId="6" fillId="37" borderId="16" xfId="0" applyFont="1" applyFill="1" applyBorder="1" applyAlignment="1">
      <alignment horizontal="justify" vertical="center"/>
    </xf>
    <xf numFmtId="0" fontId="6" fillId="36" borderId="16" xfId="0" applyFont="1" applyFill="1" applyBorder="1" applyAlignment="1">
      <alignment horizontal="justify" vertical="center"/>
    </xf>
    <xf numFmtId="0" fontId="5" fillId="0" borderId="30" xfId="0" applyFont="1" applyBorder="1" applyAlignment="1">
      <alignment/>
    </xf>
    <xf numFmtId="0" fontId="6" fillId="36" borderId="13" xfId="0" applyFont="1" applyFill="1" applyBorder="1" applyAlignment="1">
      <alignment horizontal="justify" vertical="center"/>
    </xf>
    <xf numFmtId="1" fontId="5" fillId="0" borderId="39" xfId="0" applyNumberFormat="1" applyFont="1" applyFill="1" applyBorder="1" applyAlignment="1">
      <alignment/>
    </xf>
    <xf numFmtId="0" fontId="5" fillId="0" borderId="41" xfId="0" applyFont="1" applyFill="1" applyBorder="1" applyAlignment="1">
      <alignment/>
    </xf>
    <xf numFmtId="1" fontId="6" fillId="37" borderId="14" xfId="0" applyNumberFormat="1" applyFont="1" applyFill="1" applyBorder="1" applyAlignment="1">
      <alignment horizontal="center" vertical="center"/>
    </xf>
    <xf numFmtId="0" fontId="5" fillId="0" borderId="38" xfId="0" applyFont="1" applyBorder="1" applyAlignment="1">
      <alignment/>
    </xf>
    <xf numFmtId="0" fontId="5" fillId="0" borderId="39" xfId="0" applyFont="1" applyFill="1" applyBorder="1" applyAlignment="1">
      <alignment/>
    </xf>
    <xf numFmtId="0" fontId="5" fillId="0" borderId="41" xfId="0" applyFont="1" applyFill="1" applyBorder="1" applyAlignment="1">
      <alignment wrapText="1"/>
    </xf>
    <xf numFmtId="1" fontId="5" fillId="33" borderId="13" xfId="0" applyNumberFormat="1" applyFont="1" applyFill="1" applyBorder="1" applyAlignment="1">
      <alignment horizontal="center" vertical="center" wrapText="1"/>
    </xf>
    <xf numFmtId="1" fontId="5" fillId="33" borderId="16" xfId="0" applyNumberFormat="1" applyFont="1" applyFill="1" applyBorder="1" applyAlignment="1">
      <alignment horizontal="center" vertical="center" wrapText="1"/>
    </xf>
    <xf numFmtId="1" fontId="6" fillId="36" borderId="0" xfId="0" applyNumberFormat="1" applyFont="1" applyFill="1" applyBorder="1" applyAlignment="1">
      <alignment horizontal="center" vertical="center" wrapText="1"/>
    </xf>
    <xf numFmtId="0" fontId="6" fillId="36" borderId="0" xfId="0" applyFont="1" applyFill="1" applyBorder="1" applyAlignment="1">
      <alignment vertical="center"/>
    </xf>
    <xf numFmtId="0" fontId="5" fillId="33" borderId="34" xfId="0" applyFont="1" applyFill="1" applyBorder="1" applyAlignment="1">
      <alignment vertical="center" wrapText="1"/>
    </xf>
    <xf numFmtId="170" fontId="5" fillId="33" borderId="16" xfId="0" applyNumberFormat="1" applyFont="1" applyFill="1" applyBorder="1" applyAlignment="1">
      <alignment horizontal="center" vertical="center"/>
    </xf>
    <xf numFmtId="0" fontId="5" fillId="33" borderId="12" xfId="0" applyFont="1" applyFill="1" applyBorder="1" applyAlignment="1">
      <alignment vertical="center" wrapText="1"/>
    </xf>
    <xf numFmtId="178" fontId="5" fillId="33" borderId="10" xfId="0" applyNumberFormat="1" applyFont="1" applyFill="1" applyBorder="1" applyAlignment="1">
      <alignment horizontal="center" vertical="center"/>
    </xf>
    <xf numFmtId="3" fontId="3" fillId="35" borderId="17" xfId="0" applyNumberFormat="1" applyFont="1" applyFill="1" applyBorder="1" applyAlignment="1">
      <alignment horizontal="center" vertical="center"/>
    </xf>
    <xf numFmtId="3" fontId="3" fillId="35" borderId="14" xfId="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10" xfId="0" applyFont="1" applyFill="1" applyBorder="1" applyAlignment="1">
      <alignment horizontal="justify" vertical="center" wrapText="1"/>
    </xf>
    <xf numFmtId="164" fontId="2" fillId="33" borderId="16" xfId="57" applyNumberFormat="1" applyFont="1" applyFill="1" applyBorder="1" applyAlignment="1">
      <alignment horizontal="center" vertical="center" wrapText="1"/>
    </xf>
    <xf numFmtId="3" fontId="2" fillId="33" borderId="10" xfId="57" applyNumberFormat="1"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19" xfId="0" applyFont="1" applyFill="1" applyBorder="1" applyAlignment="1">
      <alignment horizontal="justify" vertical="center" wrapText="1"/>
    </xf>
    <xf numFmtId="3" fontId="2" fillId="33" borderId="34" xfId="57" applyNumberFormat="1" applyFont="1" applyFill="1" applyBorder="1" applyAlignment="1">
      <alignment horizontal="center" vertical="center" wrapText="1"/>
    </xf>
    <xf numFmtId="164" fontId="2" fillId="33" borderId="10" xfId="57"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textRotation="180" wrapText="1"/>
    </xf>
    <xf numFmtId="169" fontId="5" fillId="33" borderId="10" xfId="0" applyNumberFormat="1" applyFont="1" applyFill="1" applyBorder="1" applyAlignment="1">
      <alignment horizontal="center" vertical="center" wrapText="1"/>
    </xf>
    <xf numFmtId="42" fontId="2" fillId="33" borderId="10" xfId="57" applyFont="1" applyFill="1" applyBorder="1" applyAlignment="1">
      <alignment horizontal="center" vertical="center" wrapText="1"/>
    </xf>
    <xf numFmtId="0" fontId="3" fillId="35" borderId="12" xfId="0" applyFont="1" applyFill="1" applyBorder="1" applyAlignment="1">
      <alignment vertical="center"/>
    </xf>
    <xf numFmtId="0" fontId="3" fillId="35" borderId="30" xfId="0" applyFont="1" applyFill="1" applyBorder="1" applyAlignment="1">
      <alignment horizontal="justify" vertical="center"/>
    </xf>
    <xf numFmtId="0" fontId="2" fillId="35" borderId="32" xfId="0" applyFont="1" applyFill="1" applyBorder="1" applyAlignment="1">
      <alignment vertical="center"/>
    </xf>
    <xf numFmtId="3" fontId="3" fillId="35" borderId="32" xfId="0" applyNumberFormat="1" applyFont="1" applyFill="1" applyBorder="1" applyAlignment="1">
      <alignment horizontal="center" vertical="center"/>
    </xf>
    <xf numFmtId="0" fontId="2" fillId="35" borderId="13" xfId="0" applyFont="1" applyFill="1" applyBorder="1" applyAlignment="1">
      <alignment vertical="center"/>
    </xf>
    <xf numFmtId="9" fontId="2" fillId="33" borderId="12" xfId="0" applyNumberFormat="1" applyFont="1" applyFill="1" applyBorder="1" applyAlignment="1">
      <alignment horizontal="center" vertical="center" wrapText="1"/>
    </xf>
    <xf numFmtId="42" fontId="2" fillId="33" borderId="30" xfId="57" applyFont="1" applyFill="1" applyBorder="1" applyAlignment="1">
      <alignment horizontal="center" vertical="center" wrapText="1"/>
    </xf>
    <xf numFmtId="0" fontId="2" fillId="0" borderId="0" xfId="0" applyFont="1" applyAlignment="1">
      <alignment horizontal="justify" vertical="center" wrapText="1"/>
    </xf>
    <xf numFmtId="42" fontId="2" fillId="33" borderId="39" xfId="57" applyFont="1" applyFill="1" applyBorder="1" applyAlignment="1">
      <alignment horizontal="center" vertical="center" wrapText="1"/>
    </xf>
    <xf numFmtId="3" fontId="2" fillId="33" borderId="39" xfId="57" applyNumberFormat="1" applyFont="1" applyFill="1" applyBorder="1" applyAlignment="1">
      <alignment horizontal="center" vertical="center" wrapText="1"/>
    </xf>
    <xf numFmtId="0" fontId="3" fillId="35" borderId="15" xfId="0" applyFont="1" applyFill="1" applyBorder="1" applyAlignment="1">
      <alignment horizontal="justify" vertical="center"/>
    </xf>
    <xf numFmtId="0" fontId="2" fillId="35" borderId="17" xfId="0" applyFont="1" applyFill="1" applyBorder="1" applyAlignment="1">
      <alignment vertical="center"/>
    </xf>
    <xf numFmtId="0" fontId="6" fillId="35" borderId="17" xfId="0" applyFont="1" applyFill="1" applyBorder="1" applyAlignment="1">
      <alignment vertical="center"/>
    </xf>
    <xf numFmtId="42" fontId="5" fillId="33" borderId="10" xfId="57" applyFont="1" applyFill="1" applyBorder="1" applyAlignment="1">
      <alignment horizontal="center" vertical="center" wrapText="1"/>
    </xf>
    <xf numFmtId="42" fontId="5" fillId="33" borderId="34" xfId="57" applyFont="1" applyFill="1" applyBorder="1" applyAlignment="1">
      <alignment horizontal="center" vertical="center" wrapText="1"/>
    </xf>
    <xf numFmtId="42" fontId="5" fillId="33" borderId="10" xfId="57" applyFont="1" applyFill="1" applyBorder="1" applyAlignment="1">
      <alignment horizontal="center" vertical="center"/>
    </xf>
    <xf numFmtId="0" fontId="2" fillId="33" borderId="34" xfId="0" applyFont="1" applyFill="1" applyBorder="1" applyAlignment="1">
      <alignment horizontal="justify" vertical="center"/>
    </xf>
    <xf numFmtId="42" fontId="5" fillId="33" borderId="34" xfId="57" applyFont="1" applyFill="1" applyBorder="1" applyAlignment="1">
      <alignment horizontal="center" vertical="center"/>
    </xf>
    <xf numFmtId="42" fontId="2" fillId="0" borderId="10" xfId="57" applyFont="1" applyBorder="1" applyAlignment="1">
      <alignment horizontal="center" vertical="center"/>
    </xf>
    <xf numFmtId="3" fontId="2" fillId="0" borderId="10" xfId="57" applyNumberFormat="1" applyFont="1" applyBorder="1" applyAlignment="1">
      <alignment horizontal="center" vertical="center"/>
    </xf>
    <xf numFmtId="0" fontId="2" fillId="33" borderId="10" xfId="0" applyFont="1" applyFill="1" applyBorder="1" applyAlignment="1">
      <alignment horizontal="justify" vertical="center" wrapText="1"/>
    </xf>
    <xf numFmtId="9" fontId="2" fillId="33" borderId="10" xfId="67" applyNumberFormat="1" applyFont="1" applyFill="1" applyBorder="1" applyAlignment="1">
      <alignment horizontal="center" vertical="center"/>
    </xf>
    <xf numFmtId="1" fontId="5" fillId="0" borderId="10" xfId="0" applyNumberFormat="1" applyFont="1" applyBorder="1" applyAlignment="1">
      <alignment horizontal="center" vertical="center" textRotation="180"/>
    </xf>
    <xf numFmtId="168" fontId="5"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41" xfId="0" applyFont="1" applyFill="1" applyBorder="1" applyAlignment="1">
      <alignment horizontal="justify" vertical="center" wrapText="1"/>
    </xf>
    <xf numFmtId="0" fontId="2" fillId="33" borderId="35" xfId="0" applyFont="1" applyFill="1" applyBorder="1" applyAlignment="1">
      <alignment horizontal="center" vertical="center"/>
    </xf>
    <xf numFmtId="1" fontId="2" fillId="33" borderId="35" xfId="0" applyNumberFormat="1" applyFont="1" applyFill="1" applyBorder="1" applyAlignment="1">
      <alignment horizontal="center" vertical="center"/>
    </xf>
    <xf numFmtId="0" fontId="2" fillId="0" borderId="35" xfId="0" applyFont="1" applyFill="1" applyBorder="1" applyAlignment="1">
      <alignment horizontal="center" vertical="center"/>
    </xf>
    <xf numFmtId="9" fontId="2" fillId="33" borderId="35" xfId="67" applyNumberFormat="1" applyFont="1" applyFill="1" applyBorder="1" applyAlignment="1">
      <alignment horizontal="center" vertical="center"/>
    </xf>
    <xf numFmtId="42" fontId="2" fillId="0" borderId="35" xfId="57" applyFont="1" applyBorder="1" applyAlignment="1">
      <alignment horizontal="center" vertical="center"/>
    </xf>
    <xf numFmtId="3" fontId="2" fillId="0" borderId="35" xfId="57" applyNumberFormat="1" applyFont="1" applyBorder="1" applyAlignment="1">
      <alignment horizontal="center" vertical="center"/>
    </xf>
    <xf numFmtId="1" fontId="5" fillId="0" borderId="35" xfId="0" applyNumberFormat="1" applyFont="1" applyBorder="1" applyAlignment="1">
      <alignment horizontal="center" vertical="center" textRotation="180"/>
    </xf>
    <xf numFmtId="168" fontId="5" fillId="0" borderId="35" xfId="0" applyNumberFormat="1" applyFont="1" applyBorder="1" applyAlignment="1">
      <alignment horizontal="center" vertical="center"/>
    </xf>
    <xf numFmtId="169" fontId="2" fillId="33" borderId="51" xfId="0" applyNumberFormat="1" applyFont="1" applyFill="1" applyBorder="1" applyAlignment="1">
      <alignment horizontal="center" vertical="center" wrapText="1"/>
    </xf>
    <xf numFmtId="0" fontId="2" fillId="0" borderId="51" xfId="0" applyFont="1" applyBorder="1" applyAlignment="1">
      <alignment horizontal="center" vertical="center" wrapText="1"/>
    </xf>
    <xf numFmtId="0" fontId="3" fillId="35" borderId="16" xfId="0" applyFont="1" applyFill="1" applyBorder="1" applyAlignment="1">
      <alignment horizontal="justify" vertical="center"/>
    </xf>
    <xf numFmtId="0" fontId="2" fillId="0" borderId="12" xfId="0" applyFont="1" applyBorder="1" applyAlignment="1">
      <alignment horizontal="justify" vertical="center" wrapText="1"/>
    </xf>
    <xf numFmtId="0" fontId="2" fillId="33" borderId="12" xfId="0" applyFont="1" applyFill="1" applyBorder="1" applyAlignment="1">
      <alignment horizontal="justify" vertical="center"/>
    </xf>
    <xf numFmtId="3" fontId="2" fillId="33" borderId="12" xfId="57" applyNumberFormat="1" applyFont="1" applyFill="1" applyBorder="1" applyAlignment="1">
      <alignment horizontal="center" vertical="center"/>
    </xf>
    <xf numFmtId="0" fontId="2" fillId="33" borderId="12" xfId="0" applyFont="1" applyFill="1" applyBorder="1" applyAlignment="1">
      <alignment horizontal="center" vertical="center"/>
    </xf>
    <xf numFmtId="0" fontId="2" fillId="0" borderId="34" xfId="0" applyFont="1" applyBorder="1" applyAlignment="1">
      <alignment horizontal="justify" vertical="center" wrapText="1"/>
    </xf>
    <xf numFmtId="3" fontId="2" fillId="33" borderId="35" xfId="57" applyNumberFormat="1" applyFont="1" applyFill="1" applyBorder="1" applyAlignment="1">
      <alignment horizontal="center" vertical="center"/>
    </xf>
    <xf numFmtId="0" fontId="2" fillId="33" borderId="34" xfId="0" applyFont="1" applyFill="1" applyBorder="1" applyAlignment="1">
      <alignment horizontal="center" vertical="center"/>
    </xf>
    <xf numFmtId="0" fontId="2" fillId="33" borderId="10" xfId="0" applyFont="1" applyFill="1" applyBorder="1" applyAlignment="1">
      <alignment horizontal="justify" vertical="justify" wrapText="1"/>
    </xf>
    <xf numFmtId="3" fontId="2" fillId="33" borderId="10" xfId="57" applyNumberFormat="1" applyFont="1" applyFill="1" applyBorder="1" applyAlignment="1">
      <alignment horizontal="center" vertical="center"/>
    </xf>
    <xf numFmtId="168" fontId="5" fillId="0" borderId="10" xfId="0" applyNumberFormat="1" applyFont="1" applyBorder="1" applyAlignment="1">
      <alignment vertical="center"/>
    </xf>
    <xf numFmtId="0" fontId="3" fillId="35" borderId="30" xfId="0" applyFont="1" applyFill="1" applyBorder="1" applyAlignment="1">
      <alignment vertical="center"/>
    </xf>
    <xf numFmtId="1" fontId="2" fillId="0" borderId="10" xfId="0" applyNumberFormat="1" applyFont="1" applyFill="1" applyBorder="1" applyAlignment="1">
      <alignment horizontal="center" vertical="center"/>
    </xf>
    <xf numFmtId="9" fontId="2" fillId="0" borderId="34" xfId="67"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14" xfId="0" applyFont="1" applyFill="1" applyBorder="1" applyAlignment="1">
      <alignment horizontal="justify" vertical="center" wrapText="1"/>
    </xf>
    <xf numFmtId="3" fontId="2" fillId="0" borderId="10" xfId="57" applyNumberFormat="1" applyFont="1" applyFill="1" applyBorder="1" applyAlignment="1">
      <alignment horizontal="center" vertical="center"/>
    </xf>
    <xf numFmtId="9" fontId="2" fillId="0" borderId="10" xfId="67" applyFont="1" applyFill="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Border="1" applyAlignment="1">
      <alignment horizontal="justify" vertical="center" wrapText="1"/>
    </xf>
    <xf numFmtId="3" fontId="2" fillId="0" borderId="34" xfId="57" applyNumberFormat="1" applyFont="1" applyFill="1" applyBorder="1" applyAlignment="1">
      <alignment horizontal="center" vertical="center"/>
    </xf>
    <xf numFmtId="3" fontId="5" fillId="0" borderId="10" xfId="0" applyNumberFormat="1" applyFont="1" applyBorder="1" applyAlignment="1">
      <alignment vertical="center"/>
    </xf>
    <xf numFmtId="168" fontId="5" fillId="33" borderId="10" xfId="0" applyNumberFormat="1" applyFont="1" applyFill="1" applyBorder="1" applyAlignment="1">
      <alignment horizontal="center" vertical="center"/>
    </xf>
    <xf numFmtId="0" fontId="3" fillId="35" borderId="13" xfId="0" applyFont="1" applyFill="1" applyBorder="1" applyAlignment="1">
      <alignment horizontal="justify" vertical="center"/>
    </xf>
    <xf numFmtId="9" fontId="2" fillId="0" borderId="12" xfId="67" applyFont="1" applyFill="1" applyBorder="1" applyAlignment="1">
      <alignment horizontal="center" vertical="center"/>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center"/>
    </xf>
    <xf numFmtId="0" fontId="2" fillId="0" borderId="12" xfId="0" applyFont="1" applyFill="1" applyBorder="1" applyAlignment="1">
      <alignment horizontal="center" vertical="center"/>
    </xf>
    <xf numFmtId="1" fontId="2" fillId="33" borderId="34"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34" xfId="0" applyFont="1" applyFill="1" applyBorder="1" applyAlignment="1">
      <alignment horizontal="justify" vertical="center"/>
    </xf>
    <xf numFmtId="164" fontId="2" fillId="33" borderId="10" xfId="0" applyNumberFormat="1" applyFont="1" applyFill="1" applyBorder="1" applyAlignment="1">
      <alignment horizontal="center" vertical="center"/>
    </xf>
    <xf numFmtId="0" fontId="3" fillId="35" borderId="34" xfId="0" applyFont="1" applyFill="1" applyBorder="1" applyAlignment="1">
      <alignment vertical="center"/>
    </xf>
    <xf numFmtId="0" fontId="3" fillId="35" borderId="38" xfId="0" applyFont="1" applyFill="1" applyBorder="1" applyAlignment="1">
      <alignment vertical="center"/>
    </xf>
    <xf numFmtId="0" fontId="2" fillId="0" borderId="10" xfId="0" applyFont="1" applyFill="1" applyBorder="1" applyAlignment="1">
      <alignment horizontal="justify" vertical="center"/>
    </xf>
    <xf numFmtId="168" fontId="2" fillId="0" borderId="10" xfId="53" applyNumberFormat="1" applyFont="1" applyFill="1" applyBorder="1" applyAlignment="1">
      <alignment horizontal="center" vertical="center"/>
    </xf>
    <xf numFmtId="168" fontId="5" fillId="0" borderId="10" xfId="53" applyNumberFormat="1" applyFont="1" applyFill="1" applyBorder="1" applyAlignment="1">
      <alignment horizontal="center" vertical="center"/>
    </xf>
    <xf numFmtId="0" fontId="2" fillId="33" borderId="52" xfId="0" applyFont="1" applyFill="1" applyBorder="1" applyAlignment="1">
      <alignment horizontal="justify" vertical="center"/>
    </xf>
    <xf numFmtId="0" fontId="2" fillId="33" borderId="45" xfId="0" applyFont="1" applyFill="1" applyBorder="1" applyAlignment="1">
      <alignment horizontal="justify" vertical="center"/>
    </xf>
    <xf numFmtId="0" fontId="2" fillId="33" borderId="46" xfId="0" applyFont="1" applyFill="1" applyBorder="1" applyAlignment="1">
      <alignment horizontal="justify" vertical="center"/>
    </xf>
    <xf numFmtId="42" fontId="3" fillId="0" borderId="53" xfId="0" applyNumberFormat="1" applyFont="1" applyFill="1" applyBorder="1" applyAlignment="1">
      <alignment horizontal="center" vertical="center"/>
    </xf>
    <xf numFmtId="3" fontId="2" fillId="33" borderId="52" xfId="0" applyNumberFormat="1" applyFont="1" applyFill="1" applyBorder="1" applyAlignment="1">
      <alignment horizontal="center" vertical="center"/>
    </xf>
    <xf numFmtId="0" fontId="2" fillId="33" borderId="45" xfId="0" applyFont="1" applyFill="1" applyBorder="1" applyAlignment="1">
      <alignment horizontal="center" vertical="center"/>
    </xf>
    <xf numFmtId="0" fontId="2" fillId="0" borderId="45" xfId="0" applyFont="1" applyFill="1" applyBorder="1" applyAlignment="1">
      <alignment horizontal="center" vertical="center"/>
    </xf>
    <xf numFmtId="43" fontId="1" fillId="33" borderId="0" xfId="52" applyFont="1" applyFill="1" applyAlignment="1">
      <alignment horizontal="center"/>
    </xf>
    <xf numFmtId="42" fontId="2" fillId="33" borderId="0" xfId="0" applyNumberFormat="1" applyFont="1" applyFill="1" applyAlignment="1">
      <alignment horizontal="center" vertical="center"/>
    </xf>
    <xf numFmtId="3" fontId="0" fillId="33" borderId="0" xfId="0" applyNumberFormat="1" applyFont="1" applyFill="1" applyAlignment="1">
      <alignment horizontal="center" vertical="center"/>
    </xf>
    <xf numFmtId="169" fontId="2" fillId="33" borderId="0" xfId="0" applyNumberFormat="1" applyFont="1" applyFill="1" applyAlignment="1">
      <alignment horizontal="center"/>
    </xf>
    <xf numFmtId="0" fontId="2" fillId="33" borderId="14" xfId="0" applyFont="1" applyFill="1" applyBorder="1" applyAlignment="1">
      <alignment/>
    </xf>
    <xf numFmtId="0" fontId="2" fillId="33" borderId="19" xfId="0" applyFont="1" applyFill="1" applyBorder="1" applyAlignment="1">
      <alignment/>
    </xf>
    <xf numFmtId="0" fontId="2" fillId="33" borderId="39" xfId="0" applyFont="1" applyFill="1" applyBorder="1" applyAlignment="1">
      <alignment/>
    </xf>
    <xf numFmtId="0" fontId="2" fillId="33" borderId="41" xfId="0" applyFont="1" applyFill="1" applyBorder="1" applyAlignment="1">
      <alignment/>
    </xf>
    <xf numFmtId="0" fontId="2" fillId="33" borderId="39" xfId="0" applyFont="1" applyFill="1" applyBorder="1" applyAlignment="1">
      <alignment/>
    </xf>
    <xf numFmtId="0" fontId="2" fillId="33" borderId="41" xfId="0" applyFont="1" applyFill="1" applyBorder="1" applyAlignment="1">
      <alignment/>
    </xf>
    <xf numFmtId="0" fontId="2" fillId="33" borderId="39" xfId="0" applyFont="1" applyFill="1" applyBorder="1" applyAlignment="1">
      <alignment horizontal="center"/>
    </xf>
    <xf numFmtId="0" fontId="2" fillId="33" borderId="41" xfId="0" applyFont="1" applyFill="1" applyBorder="1" applyAlignment="1">
      <alignment horizontal="center"/>
    </xf>
    <xf numFmtId="1" fontId="3" fillId="35" borderId="14" xfId="0" applyNumberFormat="1" applyFont="1" applyFill="1" applyBorder="1" applyAlignment="1">
      <alignment horizontal="left" vertical="center" wrapText="1"/>
    </xf>
    <xf numFmtId="1" fontId="3" fillId="35" borderId="16" xfId="0" applyNumberFormat="1" applyFont="1" applyFill="1" applyBorder="1" applyAlignment="1">
      <alignment horizontal="justify" vertical="center" wrapText="1"/>
    </xf>
    <xf numFmtId="1" fontId="3" fillId="35" borderId="16" xfId="0" applyNumberFormat="1" applyFont="1" applyFill="1" applyBorder="1" applyAlignment="1">
      <alignment horizontal="justify" vertical="center"/>
    </xf>
    <xf numFmtId="0" fontId="3" fillId="33" borderId="41" xfId="0" applyFont="1" applyFill="1" applyBorder="1" applyAlignment="1">
      <alignment vertical="center"/>
    </xf>
    <xf numFmtId="1" fontId="3" fillId="35" borderId="19" xfId="0" applyNumberFormat="1" applyFont="1" applyFill="1" applyBorder="1" applyAlignment="1">
      <alignment horizontal="justify" vertical="center" wrapText="1"/>
    </xf>
    <xf numFmtId="0" fontId="2" fillId="33" borderId="38" xfId="0" applyFont="1" applyFill="1" applyBorder="1" applyAlignment="1">
      <alignment/>
    </xf>
    <xf numFmtId="0" fontId="2" fillId="33" borderId="14" xfId="0" applyFont="1" applyFill="1" applyBorder="1" applyAlignment="1">
      <alignment/>
    </xf>
    <xf numFmtId="0" fontId="2" fillId="33" borderId="19" xfId="0" applyFont="1" applyFill="1" applyBorder="1" applyAlignment="1">
      <alignment/>
    </xf>
    <xf numFmtId="0" fontId="2" fillId="33" borderId="34" xfId="0" applyFont="1" applyFill="1" applyBorder="1" applyAlignment="1">
      <alignment horizontal="justify" vertical="center" wrapText="1"/>
    </xf>
    <xf numFmtId="0" fontId="2" fillId="0" borderId="34" xfId="0" applyFont="1" applyFill="1" applyBorder="1" applyAlignment="1">
      <alignment horizontal="justify" vertical="center" wrapText="1"/>
    </xf>
    <xf numFmtId="1" fontId="2" fillId="33" borderId="17" xfId="0" applyNumberFormat="1" applyFont="1" applyFill="1" applyBorder="1" applyAlignment="1">
      <alignment horizontal="center" vertical="center" wrapText="1"/>
    </xf>
    <xf numFmtId="42" fontId="3" fillId="33" borderId="46" xfId="0" applyNumberFormat="1" applyFont="1" applyFill="1" applyBorder="1" applyAlignment="1">
      <alignment horizontal="center" vertical="center"/>
    </xf>
    <xf numFmtId="164" fontId="3" fillId="35" borderId="17" xfId="56" applyFont="1" applyFill="1" applyBorder="1" applyAlignment="1">
      <alignment vertical="center"/>
    </xf>
    <xf numFmtId="164" fontId="3" fillId="37" borderId="17" xfId="56" applyFont="1" applyFill="1" applyBorder="1" applyAlignment="1">
      <alignment vertical="center"/>
    </xf>
    <xf numFmtId="164" fontId="3" fillId="35" borderId="17" xfId="56" applyFont="1" applyFill="1" applyBorder="1" applyAlignment="1">
      <alignment vertical="center"/>
    </xf>
    <xf numFmtId="167" fontId="3" fillId="33" borderId="14" xfId="63" applyFont="1" applyFill="1" applyBorder="1">
      <alignment/>
      <protection/>
    </xf>
    <xf numFmtId="168" fontId="2" fillId="33" borderId="0" xfId="61" applyNumberFormat="1" applyFont="1" applyFill="1">
      <alignment/>
      <protection/>
    </xf>
    <xf numFmtId="167" fontId="2" fillId="33" borderId="0" xfId="61" applyFont="1" applyFill="1" applyAlignment="1">
      <alignment horizontal="right" vertical="center"/>
      <protection/>
    </xf>
    <xf numFmtId="169" fontId="2" fillId="33" borderId="0" xfId="61" applyNumberFormat="1" applyFont="1" applyFill="1" applyAlignment="1">
      <alignment horizontal="center"/>
      <protection/>
    </xf>
    <xf numFmtId="167" fontId="2" fillId="33" borderId="0" xfId="61" applyFont="1" applyFill="1" applyAlignment="1">
      <alignment horizontal="left"/>
      <protection/>
    </xf>
    <xf numFmtId="167" fontId="2" fillId="33" borderId="0" xfId="61" applyFont="1" applyFill="1" applyBorder="1" applyAlignment="1">
      <alignment horizontal="justify" vertical="center"/>
      <protection/>
    </xf>
    <xf numFmtId="167" fontId="2" fillId="33" borderId="0" xfId="61" applyFont="1" applyFill="1" applyBorder="1">
      <alignment/>
      <protection/>
    </xf>
    <xf numFmtId="4" fontId="1" fillId="33" borderId="0" xfId="0" applyNumberFormat="1" applyFont="1" applyFill="1" applyBorder="1" applyAlignment="1">
      <alignment horizontal="right" vertical="center"/>
    </xf>
    <xf numFmtId="167" fontId="3" fillId="33" borderId="14" xfId="61" applyFont="1" applyFill="1" applyBorder="1">
      <alignment/>
      <protection/>
    </xf>
    <xf numFmtId="183" fontId="2" fillId="33" borderId="0" xfId="0" applyNumberFormat="1" applyFont="1" applyFill="1" applyAlignment="1">
      <alignment/>
    </xf>
    <xf numFmtId="49" fontId="2" fillId="33" borderId="0" xfId="0" applyNumberFormat="1" applyFont="1" applyFill="1" applyAlignment="1">
      <alignment/>
    </xf>
    <xf numFmtId="0" fontId="2" fillId="33" borderId="0" xfId="0" applyFont="1" applyFill="1" applyAlignment="1">
      <alignment horizontal="right" vertical="center"/>
    </xf>
    <xf numFmtId="187" fontId="2" fillId="0" borderId="10" xfId="0" applyNumberFormat="1" applyFont="1" applyFill="1" applyBorder="1" applyAlignment="1">
      <alignment vertical="center" wrapText="1"/>
    </xf>
    <xf numFmtId="187"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justify" vertical="center"/>
    </xf>
    <xf numFmtId="169" fontId="2" fillId="0" borderId="0" xfId="0" applyNumberFormat="1" applyFont="1" applyFill="1" applyAlignment="1">
      <alignment horizontal="center"/>
    </xf>
    <xf numFmtId="188" fontId="2" fillId="0" borderId="0" xfId="0" applyNumberFormat="1" applyFont="1" applyFill="1" applyAlignment="1">
      <alignment horizontal="justify" vertical="center"/>
    </xf>
    <xf numFmtId="0" fontId="3" fillId="0" borderId="14" xfId="0" applyFont="1" applyFill="1" applyBorder="1" applyAlignment="1">
      <alignment/>
    </xf>
    <xf numFmtId="169" fontId="2" fillId="0" borderId="10" xfId="0" applyNumberFormat="1" applyFont="1" applyFill="1" applyBorder="1" applyAlignment="1">
      <alignment horizontal="center" vertical="center" wrapText="1"/>
    </xf>
    <xf numFmtId="169" fontId="2" fillId="0" borderId="34"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33" borderId="3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3" fillId="35" borderId="17"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0" xfId="0" applyFont="1" applyFill="1" applyBorder="1" applyAlignment="1">
      <alignment horizontal="center" vertical="center" wrapText="1"/>
    </xf>
    <xf numFmtId="169" fontId="5" fillId="0" borderId="35"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9" fontId="5" fillId="33" borderId="34" xfId="67"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2" xfId="0" applyFont="1" applyFill="1" applyBorder="1" applyAlignment="1">
      <alignment horizontal="center" vertical="center" wrapText="1"/>
    </xf>
    <xf numFmtId="9" fontId="5" fillId="33" borderId="10" xfId="67"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5" fillId="0" borderId="35" xfId="0" applyFont="1" applyFill="1" applyBorder="1" applyAlignment="1">
      <alignment horizontal="justify" vertical="center" wrapText="1"/>
    </xf>
    <xf numFmtId="1" fontId="2" fillId="0" borderId="10" xfId="0" applyNumberFormat="1" applyFont="1" applyFill="1" applyBorder="1" applyAlignment="1">
      <alignment horizontal="center" vertical="center" wrapText="1"/>
    </xf>
    <xf numFmtId="0" fontId="5" fillId="33" borderId="35" xfId="0" applyFont="1" applyFill="1" applyBorder="1" applyAlignment="1">
      <alignment horizontal="justify" vertical="center" wrapText="1"/>
    </xf>
    <xf numFmtId="1" fontId="5" fillId="33" borderId="34"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3" fillId="35" borderId="17" xfId="0" applyFont="1" applyFill="1" applyBorder="1" applyAlignment="1">
      <alignment horizontal="left" vertical="center"/>
    </xf>
    <xf numFmtId="0" fontId="2" fillId="0" borderId="12" xfId="0" applyFont="1" applyFill="1" applyBorder="1" applyAlignment="1">
      <alignment horizontal="justify" vertical="center" wrapText="1"/>
    </xf>
    <xf numFmtId="0" fontId="2" fillId="33" borderId="32" xfId="0" applyFont="1" applyFill="1" applyBorder="1" applyAlignment="1">
      <alignment horizontal="center" vertical="center" wrapText="1"/>
    </xf>
    <xf numFmtId="1" fontId="2" fillId="33" borderId="34" xfId="0" applyNumberFormat="1" applyFont="1" applyFill="1" applyBorder="1" applyAlignment="1">
      <alignment horizontal="center" vertical="center" wrapText="1"/>
    </xf>
    <xf numFmtId="9" fontId="2" fillId="33" borderId="34" xfId="67" applyFont="1" applyFill="1" applyBorder="1" applyAlignment="1">
      <alignment horizontal="center" vertical="center" wrapText="1"/>
    </xf>
    <xf numFmtId="9" fontId="2" fillId="33" borderId="12" xfId="67"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3" fillId="37" borderId="14" xfId="0" applyFont="1" applyFill="1" applyBorder="1" applyAlignment="1">
      <alignment horizontal="left" vertical="center"/>
    </xf>
    <xf numFmtId="0" fontId="2" fillId="33" borderId="3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0" xfId="0" applyFont="1" applyFill="1" applyBorder="1" applyAlignment="1">
      <alignment horizontal="justify" vertical="center" wrapText="1"/>
    </xf>
    <xf numFmtId="9" fontId="2" fillId="33" borderId="10" xfId="67" applyFont="1" applyFill="1" applyBorder="1" applyAlignment="1">
      <alignment horizontal="center" vertical="center" wrapText="1"/>
    </xf>
    <xf numFmtId="169" fontId="5" fillId="0" borderId="10"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2" fillId="33" borderId="10" xfId="0" applyFont="1" applyFill="1" applyBorder="1" applyAlignment="1">
      <alignment horizontal="justify" vertical="center" wrapText="1"/>
    </xf>
    <xf numFmtId="0" fontId="2" fillId="0" borderId="10" xfId="0" applyFont="1" applyFill="1" applyBorder="1" applyAlignment="1">
      <alignment horizontal="center" vertical="center"/>
    </xf>
    <xf numFmtId="3" fontId="2" fillId="33" borderId="10" xfId="0" applyNumberFormat="1" applyFont="1" applyFill="1" applyBorder="1" applyAlignment="1">
      <alignment horizontal="center" vertical="center" wrapText="1"/>
    </xf>
    <xf numFmtId="169" fontId="2" fillId="33" borderId="10" xfId="0" applyNumberFormat="1" applyFont="1" applyFill="1" applyBorder="1" applyAlignment="1">
      <alignment horizontal="center" vertical="center" wrapText="1"/>
    </xf>
    <xf numFmtId="42" fontId="2" fillId="0" borderId="34" xfId="57" applyFont="1" applyFill="1" applyBorder="1" applyAlignment="1">
      <alignment horizontal="justify" vertical="center" wrapText="1"/>
    </xf>
    <xf numFmtId="42" fontId="2" fillId="0" borderId="12" xfId="57" applyFont="1" applyFill="1" applyBorder="1" applyAlignment="1">
      <alignment horizontal="justify" vertical="center" wrapText="1"/>
    </xf>
    <xf numFmtId="42" fontId="2" fillId="33" borderId="34" xfId="57" applyFont="1" applyFill="1" applyBorder="1" applyAlignment="1">
      <alignment horizontal="justify" vertical="center" wrapText="1"/>
    </xf>
    <xf numFmtId="42" fontId="2" fillId="33" borderId="12" xfId="57" applyFont="1" applyFill="1" applyBorder="1" applyAlignment="1">
      <alignment horizontal="justify" vertical="center" wrapText="1"/>
    </xf>
    <xf numFmtId="0" fontId="2" fillId="0" borderId="0" xfId="0" applyFont="1" applyFill="1" applyBorder="1" applyAlignment="1">
      <alignment horizontal="center"/>
    </xf>
    <xf numFmtId="0" fontId="2" fillId="33" borderId="15" xfId="0" applyFont="1" applyFill="1" applyBorder="1" applyAlignment="1">
      <alignment horizontal="center" vertical="center" wrapText="1"/>
    </xf>
    <xf numFmtId="1" fontId="3" fillId="35" borderId="17" xfId="0" applyNumberFormat="1" applyFont="1" applyFill="1" applyBorder="1" applyAlignment="1">
      <alignment horizontal="center" vertical="center"/>
    </xf>
    <xf numFmtId="0" fontId="3" fillId="35" borderId="17" xfId="0" applyFont="1" applyFill="1" applyBorder="1" applyAlignment="1">
      <alignment horizontal="center" vertical="center"/>
    </xf>
    <xf numFmtId="3" fontId="5" fillId="33" borderId="10" xfId="0" applyNumberFormat="1" applyFont="1" applyFill="1" applyBorder="1" applyAlignment="1">
      <alignment horizontal="center" vertical="center" wrapText="1"/>
    </xf>
    <xf numFmtId="42" fontId="5" fillId="33" borderId="35" xfId="57" applyFont="1" applyFill="1" applyBorder="1" applyAlignment="1">
      <alignment horizontal="justify" vertical="center" wrapText="1"/>
    </xf>
    <xf numFmtId="42" fontId="5" fillId="33" borderId="12" xfId="57"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2" fillId="0" borderId="10" xfId="0" applyFont="1" applyFill="1" applyBorder="1" applyAlignment="1">
      <alignment horizontal="center" vertical="center" textRotation="180" wrapText="1"/>
    </xf>
    <xf numFmtId="1" fontId="5" fillId="0" borderId="10" xfId="0" applyNumberFormat="1" applyFont="1" applyFill="1" applyBorder="1" applyAlignment="1">
      <alignment horizontal="center" vertical="center" textRotation="180" wrapText="1"/>
    </xf>
    <xf numFmtId="0" fontId="5" fillId="0" borderId="10" xfId="0" applyFont="1" applyFill="1" applyBorder="1" applyAlignment="1">
      <alignment/>
    </xf>
    <xf numFmtId="0" fontId="3" fillId="35" borderId="15" xfId="0" applyFont="1" applyFill="1" applyBorder="1" applyAlignment="1">
      <alignment horizontal="justify" vertical="center" wrapText="1"/>
    </xf>
    <xf numFmtId="0" fontId="3" fillId="33" borderId="38" xfId="0" applyFont="1" applyFill="1" applyBorder="1" applyAlignment="1">
      <alignment horizontal="justify" vertical="center" wrapText="1"/>
    </xf>
    <xf numFmtId="0" fontId="5" fillId="33" borderId="30" xfId="0" applyFont="1" applyFill="1" applyBorder="1" applyAlignment="1">
      <alignment vertical="center" wrapText="1"/>
    </xf>
    <xf numFmtId="0" fontId="16" fillId="0" borderId="0" xfId="0" applyFont="1" applyFill="1" applyAlignment="1">
      <alignment vertical="center"/>
    </xf>
    <xf numFmtId="180" fontId="16" fillId="0" borderId="0" xfId="0" applyNumberFormat="1" applyFont="1" applyFill="1" applyAlignment="1">
      <alignment horizontal="right" vertical="center"/>
    </xf>
    <xf numFmtId="169" fontId="2" fillId="0" borderId="10" xfId="0" applyNumberFormat="1" applyFont="1" applyFill="1" applyBorder="1" applyAlignment="1">
      <alignment vertical="center" wrapText="1"/>
    </xf>
    <xf numFmtId="0" fontId="5"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readingOrder="2"/>
    </xf>
    <xf numFmtId="0" fontId="5" fillId="33" borderId="12" xfId="0" applyFont="1" applyFill="1" applyBorder="1" applyAlignment="1">
      <alignment horizontal="justify" vertical="center" wrapText="1"/>
    </xf>
    <xf numFmtId="0" fontId="2" fillId="33" borderId="30" xfId="0" applyFont="1" applyFill="1" applyBorder="1" applyAlignment="1">
      <alignment horizontal="justify" vertical="center" wrapText="1"/>
    </xf>
    <xf numFmtId="0" fontId="2" fillId="33" borderId="3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3" fillId="37" borderId="17" xfId="0" applyFont="1" applyFill="1" applyBorder="1" applyAlignment="1">
      <alignment horizontal="left" vertical="center"/>
    </xf>
    <xf numFmtId="9" fontId="2" fillId="0" borderId="10" xfId="0" applyNumberFormat="1" applyFont="1" applyFill="1" applyBorder="1" applyAlignment="1">
      <alignment horizontal="center" vertical="center" wrapText="1"/>
    </xf>
    <xf numFmtId="0" fontId="2" fillId="0" borderId="34"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2" fillId="0" borderId="10" xfId="0" applyFont="1" applyBorder="1" applyAlignment="1">
      <alignment horizontal="justify" vertical="center" wrapText="1"/>
    </xf>
    <xf numFmtId="9" fontId="2" fillId="0" borderId="34" xfId="0" applyNumberFormat="1" applyFont="1" applyFill="1" applyBorder="1" applyAlignment="1">
      <alignment horizontal="center" vertical="center" wrapText="1"/>
    </xf>
    <xf numFmtId="0" fontId="2" fillId="0" borderId="34" xfId="0" applyFont="1" applyFill="1" applyBorder="1" applyAlignment="1">
      <alignment vertical="center" wrapText="1"/>
    </xf>
    <xf numFmtId="165" fontId="2" fillId="33" borderId="34" xfId="49" applyFont="1" applyFill="1" applyBorder="1" applyAlignment="1">
      <alignment horizontal="justify" vertical="center"/>
    </xf>
    <xf numFmtId="0" fontId="3" fillId="37" borderId="0" xfId="0" applyFont="1" applyFill="1" applyBorder="1" applyAlignment="1">
      <alignment horizontal="justify" vertical="center"/>
    </xf>
    <xf numFmtId="0" fontId="3" fillId="35" borderId="0" xfId="0" applyFont="1" applyFill="1" applyBorder="1" applyAlignment="1">
      <alignment horizontal="justify" vertical="center"/>
    </xf>
    <xf numFmtId="0" fontId="3" fillId="37" borderId="17" xfId="0" applyFont="1" applyFill="1" applyBorder="1" applyAlignment="1">
      <alignment horizontal="justify" vertical="center" wrapText="1"/>
    </xf>
    <xf numFmtId="0" fontId="3" fillId="37" borderId="14" xfId="0" applyFont="1" applyFill="1" applyBorder="1" applyAlignment="1">
      <alignment horizontal="justify" vertical="center"/>
    </xf>
    <xf numFmtId="0" fontId="2" fillId="37" borderId="17" xfId="0" applyFont="1" applyFill="1" applyBorder="1" applyAlignment="1">
      <alignment horizontal="justify" vertical="center"/>
    </xf>
    <xf numFmtId="170" fontId="2" fillId="0" borderId="0" xfId="0" applyNumberFormat="1" applyFont="1" applyFill="1" applyBorder="1" applyAlignment="1">
      <alignment horizontal="justify"/>
    </xf>
    <xf numFmtId="0" fontId="3" fillId="37" borderId="0" xfId="0" applyFont="1" applyFill="1" applyBorder="1" applyAlignment="1">
      <alignment horizontal="center" vertical="center"/>
    </xf>
    <xf numFmtId="0" fontId="3" fillId="35" borderId="0" xfId="0" applyFont="1" applyFill="1" applyBorder="1" applyAlignment="1">
      <alignment horizontal="center" vertical="center"/>
    </xf>
    <xf numFmtId="0" fontId="3"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2" fillId="0" borderId="21" xfId="0" applyFont="1" applyBorder="1" applyAlignment="1">
      <alignment horizontal="justify"/>
    </xf>
    <xf numFmtId="0" fontId="2" fillId="0" borderId="0" xfId="0" applyFont="1" applyAlignment="1">
      <alignment horizontal="justify"/>
    </xf>
    <xf numFmtId="0" fontId="2" fillId="0" borderId="22" xfId="0" applyFont="1" applyBorder="1" applyAlignment="1">
      <alignment horizontal="justify"/>
    </xf>
    <xf numFmtId="0" fontId="2" fillId="0" borderId="0" xfId="0" applyFont="1" applyFill="1" applyBorder="1" applyAlignment="1">
      <alignment horizontal="justify"/>
    </xf>
    <xf numFmtId="0" fontId="2" fillId="0" borderId="10" xfId="0" applyFont="1" applyFill="1" applyBorder="1" applyAlignment="1">
      <alignment wrapText="1"/>
    </xf>
    <xf numFmtId="0" fontId="2" fillId="33" borderId="23" xfId="0" applyFont="1" applyFill="1" applyBorder="1" applyAlignment="1">
      <alignment horizontal="justify"/>
    </xf>
    <xf numFmtId="0" fontId="2" fillId="33" borderId="21" xfId="0" applyFont="1" applyFill="1" applyBorder="1" applyAlignment="1">
      <alignment horizontal="justify"/>
    </xf>
    <xf numFmtId="0" fontId="2" fillId="33" borderId="0" xfId="0" applyFont="1" applyFill="1" applyAlignment="1">
      <alignment horizontal="justify"/>
    </xf>
    <xf numFmtId="0" fontId="2" fillId="0" borderId="0" xfId="0" applyFont="1" applyFill="1" applyAlignment="1">
      <alignment horizontal="justify"/>
    </xf>
    <xf numFmtId="3" fontId="2" fillId="0" borderId="10" xfId="0" applyNumberFormat="1" applyFont="1" applyFill="1" applyBorder="1" applyAlignment="1">
      <alignment horizontal="justify" vertical="center" wrapText="1"/>
    </xf>
    <xf numFmtId="0" fontId="13" fillId="0" borderId="10" xfId="0" applyFont="1" applyFill="1" applyBorder="1" applyAlignment="1">
      <alignment horizontal="justify" vertical="center"/>
    </xf>
    <xf numFmtId="15" fontId="2" fillId="0"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0" xfId="0" applyFont="1" applyFill="1" applyAlignment="1">
      <alignment horizontal="right"/>
    </xf>
    <xf numFmtId="0" fontId="2" fillId="0" borderId="10" xfId="0" applyFont="1" applyFill="1" applyBorder="1" applyAlignment="1">
      <alignment vertical="center"/>
    </xf>
    <xf numFmtId="0" fontId="2" fillId="0" borderId="10" xfId="0" applyFont="1" applyFill="1" applyBorder="1" applyAlignment="1">
      <alignment horizontal="justify" vertical="center" wrapText="1" readingOrder="1"/>
    </xf>
    <xf numFmtId="0" fontId="2" fillId="0" borderId="34" xfId="0" applyFont="1" applyFill="1" applyBorder="1" applyAlignment="1">
      <alignment horizontal="center" wrapText="1"/>
    </xf>
    <xf numFmtId="0" fontId="5" fillId="0" borderId="10" xfId="0" applyFont="1" applyFill="1" applyBorder="1" applyAlignment="1">
      <alignment horizontal="justify" wrapText="1"/>
    </xf>
    <xf numFmtId="0" fontId="19" fillId="0" borderId="10" xfId="0" applyFont="1" applyFill="1" applyBorder="1" applyAlignment="1">
      <alignment horizontal="justify" vertical="center"/>
    </xf>
    <xf numFmtId="0" fontId="5" fillId="0" borderId="10" xfId="0" applyFont="1" applyFill="1" applyBorder="1" applyAlignment="1">
      <alignment wrapText="1"/>
    </xf>
    <xf numFmtId="15" fontId="2" fillId="0" borderId="34" xfId="0" applyNumberFormat="1" applyFont="1" applyFill="1" applyBorder="1" applyAlignment="1">
      <alignment horizontal="center" vertical="center" wrapText="1"/>
    </xf>
    <xf numFmtId="0" fontId="3" fillId="0" borderId="21" xfId="0" applyFont="1" applyFill="1" applyBorder="1" applyAlignment="1">
      <alignment vertical="center"/>
    </xf>
    <xf numFmtId="0" fontId="3" fillId="0" borderId="22" xfId="0" applyFont="1" applyFill="1" applyBorder="1" applyAlignment="1">
      <alignment vertical="center"/>
    </xf>
    <xf numFmtId="168" fontId="2" fillId="0" borderId="0" xfId="0" applyNumberFormat="1" applyFont="1" applyFill="1" applyAlignment="1">
      <alignment horizontal="right"/>
    </xf>
    <xf numFmtId="3" fontId="2" fillId="0" borderId="0" xfId="0" applyNumberFormat="1" applyFont="1" applyFill="1" applyAlignment="1">
      <alignment/>
    </xf>
    <xf numFmtId="168" fontId="2" fillId="0" borderId="0" xfId="0" applyNumberFormat="1" applyFont="1" applyFill="1" applyAlignment="1">
      <alignment/>
    </xf>
    <xf numFmtId="3" fontId="2" fillId="0" borderId="0" xfId="0" applyNumberFormat="1" applyFont="1" applyFill="1" applyAlignment="1">
      <alignment horizontal="right"/>
    </xf>
    <xf numFmtId="0" fontId="2" fillId="0" borderId="14" xfId="0" applyFont="1" applyFill="1" applyBorder="1" applyAlignment="1">
      <alignment/>
    </xf>
    <xf numFmtId="0" fontId="13" fillId="0" borderId="0" xfId="0" applyFont="1" applyFill="1" applyAlignment="1">
      <alignment/>
    </xf>
    <xf numFmtId="0" fontId="2" fillId="0" borderId="34" xfId="0" applyFont="1" applyFill="1" applyBorder="1" applyAlignment="1">
      <alignment horizontal="justify" vertical="center" wrapText="1" readingOrder="2"/>
    </xf>
    <xf numFmtId="0" fontId="3" fillId="0" borderId="23" xfId="0" applyFont="1" applyFill="1" applyBorder="1" applyAlignment="1">
      <alignment horizontal="justify" vertical="center"/>
    </xf>
    <xf numFmtId="0" fontId="3" fillId="0" borderId="22" xfId="0" applyFont="1" applyFill="1" applyBorder="1" applyAlignment="1">
      <alignment horizontal="justify" vertical="center"/>
    </xf>
    <xf numFmtId="3" fontId="2" fillId="0" borderId="0" xfId="0" applyNumberFormat="1" applyFont="1" applyFill="1" applyAlignment="1">
      <alignment horizontal="justify"/>
    </xf>
    <xf numFmtId="0" fontId="13" fillId="0" borderId="0" xfId="0" applyFont="1" applyFill="1" applyAlignment="1">
      <alignment horizontal="justify"/>
    </xf>
    <xf numFmtId="0" fontId="2" fillId="33"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35" xfId="0" applyFont="1" applyBorder="1" applyAlignment="1">
      <alignment horizontal="center" vertical="center"/>
    </xf>
    <xf numFmtId="0" fontId="2" fillId="33" borderId="10"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2" fillId="0" borderId="1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3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5" xfId="0" applyNumberFormat="1" applyFont="1" applyFill="1" applyBorder="1" applyAlignment="1">
      <alignment horizontal="center" vertical="center" wrapText="1"/>
    </xf>
    <xf numFmtId="0" fontId="3" fillId="35" borderId="17" xfId="0" applyFont="1" applyFill="1" applyBorder="1" applyAlignment="1">
      <alignment horizontal="center" vertical="center"/>
    </xf>
    <xf numFmtId="0" fontId="3" fillId="35" borderId="54" xfId="0" applyFont="1" applyFill="1" applyBorder="1" applyAlignment="1">
      <alignment horizontal="center" vertical="center" wrapText="1"/>
    </xf>
    <xf numFmtId="0" fontId="3" fillId="35" borderId="55" xfId="0" applyFont="1" applyFill="1" applyBorder="1" applyAlignment="1">
      <alignment horizontal="left" vertical="center"/>
    </xf>
    <xf numFmtId="0" fontId="3" fillId="35" borderId="56" xfId="0" applyFont="1" applyFill="1" applyBorder="1" applyAlignment="1">
      <alignment horizontal="left" vertical="center" wrapText="1"/>
    </xf>
    <xf numFmtId="0" fontId="3" fillId="37" borderId="12" xfId="0" applyFont="1" applyFill="1" applyBorder="1" applyAlignment="1">
      <alignment horizontal="center" vertical="center" wrapText="1"/>
    </xf>
    <xf numFmtId="0" fontId="3" fillId="37" borderId="42" xfId="0" applyFont="1" applyFill="1" applyBorder="1" applyAlignment="1">
      <alignment vertical="center"/>
    </xf>
    <xf numFmtId="0" fontId="2" fillId="33" borderId="34" xfId="0" applyFont="1" applyFill="1" applyBorder="1" applyAlignment="1">
      <alignment vertical="center" wrapText="1"/>
    </xf>
    <xf numFmtId="170" fontId="2" fillId="0" borderId="12" xfId="59" applyNumberFormat="1" applyFont="1" applyFill="1" applyBorder="1" applyAlignment="1">
      <alignment horizontal="center" vertical="center" wrapText="1"/>
    </xf>
    <xf numFmtId="170" fontId="5" fillId="0" borderId="10" xfId="59" applyNumberFormat="1" applyFont="1" applyFill="1" applyBorder="1" applyAlignment="1">
      <alignment horizontal="center" vertical="center" wrapText="1"/>
    </xf>
    <xf numFmtId="170" fontId="2" fillId="0" borderId="10" xfId="59" applyNumberFormat="1" applyFont="1" applyFill="1" applyBorder="1" applyAlignment="1">
      <alignment horizontal="center" vertical="center" wrapText="1"/>
    </xf>
    <xf numFmtId="170" fontId="5" fillId="0" borderId="10" xfId="46" applyNumberFormat="1" applyFont="1" applyFill="1" applyBorder="1" applyAlignment="1">
      <alignment horizontal="center" vertical="center" wrapText="1"/>
      <protection/>
    </xf>
    <xf numFmtId="190" fontId="2" fillId="0" borderId="34" xfId="0" applyNumberFormat="1" applyFont="1" applyFill="1" applyBorder="1" applyAlignment="1">
      <alignment horizontal="center" vertical="center" wrapText="1"/>
    </xf>
    <xf numFmtId="170" fontId="2" fillId="0" borderId="10" xfId="0" applyNumberFormat="1" applyFont="1" applyFill="1" applyBorder="1" applyAlignment="1">
      <alignment horizontal="center" vertical="center"/>
    </xf>
    <xf numFmtId="0" fontId="2" fillId="0" borderId="34" xfId="0" applyFont="1" applyFill="1" applyBorder="1" applyAlignment="1">
      <alignment/>
    </xf>
    <xf numFmtId="0" fontId="2" fillId="0" borderId="35" xfId="0" applyFont="1" applyFill="1" applyBorder="1" applyAlignment="1">
      <alignment/>
    </xf>
    <xf numFmtId="190" fontId="2" fillId="0" borderId="10" xfId="0" applyNumberFormat="1" applyFont="1" applyFill="1" applyBorder="1" applyAlignment="1">
      <alignment horizontal="center" vertical="center" wrapText="1"/>
    </xf>
    <xf numFmtId="0" fontId="2" fillId="0" borderId="12" xfId="0" applyFont="1" applyFill="1" applyBorder="1" applyAlignment="1">
      <alignment/>
    </xf>
    <xf numFmtId="0" fontId="2" fillId="0" borderId="34" xfId="0" applyFont="1" applyFill="1" applyBorder="1" applyAlignment="1">
      <alignment horizontal="center" vertical="center" wrapText="1"/>
    </xf>
    <xf numFmtId="170" fontId="2" fillId="0" borderId="34" xfId="59" applyNumberFormat="1" applyFont="1" applyFill="1" applyBorder="1" applyAlignment="1">
      <alignment horizontal="center" vertical="center" wrapText="1"/>
    </xf>
    <xf numFmtId="189" fontId="18" fillId="0" borderId="10" xfId="0" applyNumberFormat="1" applyFont="1" applyFill="1" applyBorder="1" applyAlignment="1">
      <alignment horizontal="center" vertical="center" wrapText="1"/>
    </xf>
    <xf numFmtId="189" fontId="0" fillId="0" borderId="10" xfId="0" applyNumberFormat="1" applyFont="1" applyFill="1" applyBorder="1" applyAlignment="1">
      <alignment horizontal="center" vertical="center" wrapText="1"/>
    </xf>
    <xf numFmtId="190"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vertical="center" wrapText="1"/>
    </xf>
    <xf numFmtId="0" fontId="2" fillId="0" borderId="34" xfId="0" applyFont="1" applyFill="1" applyBorder="1" applyAlignment="1">
      <alignment horizontal="justify" vertical="center" wrapText="1"/>
    </xf>
    <xf numFmtId="14" fontId="2" fillId="0" borderId="10" xfId="0" applyNumberFormat="1" applyFont="1" applyFill="1" applyBorder="1" applyAlignment="1">
      <alignment vertical="center" wrapText="1"/>
    </xf>
    <xf numFmtId="170" fontId="2" fillId="0" borderId="30" xfId="59" applyNumberFormat="1" applyFont="1" applyFill="1" applyBorder="1" applyAlignment="1">
      <alignment horizontal="center" vertical="center" wrapText="1"/>
    </xf>
    <xf numFmtId="170" fontId="2" fillId="0" borderId="15" xfId="59" applyNumberFormat="1" applyFont="1" applyFill="1" applyBorder="1" applyAlignment="1">
      <alignment horizontal="center" vertical="center" wrapText="1"/>
    </xf>
    <xf numFmtId="190" fontId="2" fillId="33" borderId="34" xfId="59" applyNumberFormat="1" applyFont="1" applyFill="1" applyBorder="1" applyAlignment="1">
      <alignment vertical="center"/>
    </xf>
    <xf numFmtId="0" fontId="2" fillId="33" borderId="34" xfId="0" applyFont="1" applyFill="1" applyBorder="1" applyAlignment="1">
      <alignment/>
    </xf>
    <xf numFmtId="0" fontId="2" fillId="33" borderId="12" xfId="0" applyFont="1" applyFill="1" applyBorder="1" applyAlignment="1">
      <alignment/>
    </xf>
    <xf numFmtId="190" fontId="5" fillId="33" borderId="10" xfId="0" applyNumberFormat="1" applyFont="1" applyFill="1" applyBorder="1" applyAlignment="1">
      <alignment horizontal="center" vertical="center" wrapText="1"/>
    </xf>
    <xf numFmtId="190" fontId="5" fillId="33" borderId="34" xfId="0" applyNumberFormat="1" applyFont="1" applyFill="1" applyBorder="1" applyAlignment="1">
      <alignment horizontal="center" vertical="center" wrapText="1"/>
    </xf>
    <xf numFmtId="171" fontId="5" fillId="33" borderId="34" xfId="46" applyFont="1" applyFill="1" applyBorder="1" applyAlignment="1">
      <alignment horizontal="justify" vertical="center" wrapText="1"/>
      <protection/>
    </xf>
    <xf numFmtId="170" fontId="5" fillId="0" borderId="30" xfId="59" applyNumberFormat="1" applyFont="1" applyFill="1" applyBorder="1" applyAlignment="1">
      <alignment horizontal="center" vertical="center" wrapText="1"/>
    </xf>
    <xf numFmtId="170" fontId="5" fillId="0" borderId="15" xfId="59" applyNumberFormat="1" applyFont="1" applyFill="1" applyBorder="1" applyAlignment="1">
      <alignment horizontal="center" vertical="center" wrapText="1"/>
    </xf>
    <xf numFmtId="0" fontId="0" fillId="33" borderId="10" xfId="0" applyFont="1" applyFill="1" applyBorder="1" applyAlignment="1">
      <alignment horizontal="justify" vertical="center" wrapText="1"/>
    </xf>
    <xf numFmtId="170" fontId="2" fillId="0" borderId="10" xfId="59" applyNumberFormat="1" applyFont="1" applyFill="1" applyBorder="1" applyAlignment="1">
      <alignment horizontal="center" vertical="center" wrapText="1" readingOrder="1"/>
    </xf>
    <xf numFmtId="190" fontId="2" fillId="33" borderId="10" xfId="0" applyNumberFormat="1" applyFont="1" applyFill="1" applyBorder="1" applyAlignment="1">
      <alignment horizontal="center" vertical="center" wrapText="1"/>
    </xf>
    <xf numFmtId="0" fontId="2" fillId="33" borderId="34" xfId="0" applyFont="1" applyFill="1" applyBorder="1" applyAlignment="1">
      <alignment wrapText="1"/>
    </xf>
    <xf numFmtId="3" fontId="2" fillId="33" borderId="34" xfId="0" applyNumberFormat="1" applyFont="1" applyFill="1" applyBorder="1" applyAlignment="1">
      <alignment vertical="center"/>
    </xf>
    <xf numFmtId="170" fontId="2" fillId="33" borderId="10" xfId="59"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170" fontId="15" fillId="0" borderId="10" xfId="59" applyNumberFormat="1" applyFont="1" applyFill="1" applyBorder="1" applyAlignment="1">
      <alignment horizontal="center" vertical="center" wrapText="1"/>
    </xf>
    <xf numFmtId="0" fontId="2" fillId="33" borderId="57" xfId="0" applyFont="1" applyFill="1" applyBorder="1" applyAlignment="1">
      <alignment horizontal="center" vertical="center" wrapText="1"/>
    </xf>
    <xf numFmtId="0" fontId="5" fillId="33" borderId="11" xfId="0" applyFont="1" applyFill="1" applyBorder="1" applyAlignment="1">
      <alignment horizontal="justify" vertical="center" wrapText="1"/>
    </xf>
    <xf numFmtId="0" fontId="2" fillId="33" borderId="11" xfId="0" applyNumberFormat="1" applyFont="1" applyFill="1" applyBorder="1" applyAlignment="1">
      <alignment horizontal="center" vertical="center" wrapText="1"/>
    </xf>
    <xf numFmtId="174" fontId="2" fillId="33" borderId="49"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170" fontId="3" fillId="0" borderId="53" xfId="0" applyNumberFormat="1" applyFont="1" applyFill="1" applyBorder="1" applyAlignment="1">
      <alignment vertical="center" wrapText="1"/>
    </xf>
    <xf numFmtId="170" fontId="2" fillId="33" borderId="52" xfId="0" applyNumberFormat="1" applyFont="1" applyFill="1" applyBorder="1" applyAlignment="1">
      <alignment vertical="center" wrapText="1"/>
    </xf>
    <xf numFmtId="0" fontId="2" fillId="33" borderId="45" xfId="0" applyFont="1" applyFill="1" applyBorder="1" applyAlignment="1">
      <alignment vertical="center" wrapText="1"/>
    </xf>
    <xf numFmtId="0" fontId="2" fillId="33" borderId="46" xfId="0" applyFont="1" applyFill="1" applyBorder="1" applyAlignment="1">
      <alignment vertical="center" wrapText="1"/>
    </xf>
    <xf numFmtId="170" fontId="3" fillId="0" borderId="28" xfId="0" applyNumberFormat="1" applyFont="1" applyFill="1" applyBorder="1" applyAlignment="1">
      <alignment vertical="center" wrapText="1"/>
    </xf>
    <xf numFmtId="0" fontId="2" fillId="0" borderId="0" xfId="0" applyNumberFormat="1" applyFont="1" applyAlignment="1">
      <alignment wrapText="1"/>
    </xf>
    <xf numFmtId="0" fontId="2" fillId="0" borderId="0" xfId="0" applyNumberFormat="1" applyFont="1" applyBorder="1" applyAlignment="1">
      <alignment horizontal="center" wrapText="1"/>
    </xf>
    <xf numFmtId="0" fontId="2" fillId="0" borderId="0" xfId="0" applyFont="1" applyFill="1" applyBorder="1" applyAlignment="1">
      <alignment vertical="center" wrapText="1"/>
    </xf>
    <xf numFmtId="0" fontId="2" fillId="0" borderId="0" xfId="0" applyNumberFormat="1" applyFont="1" applyBorder="1" applyAlignment="1">
      <alignment wrapText="1"/>
    </xf>
    <xf numFmtId="0" fontId="2" fillId="0" borderId="0" xfId="0" applyFont="1" applyBorder="1" applyAlignment="1">
      <alignment wrapText="1"/>
    </xf>
    <xf numFmtId="170" fontId="3" fillId="0" borderId="0" xfId="0" applyNumberFormat="1" applyFont="1" applyBorder="1" applyAlignment="1">
      <alignment wrapText="1"/>
    </xf>
    <xf numFmtId="170" fontId="2" fillId="0" borderId="0" xfId="0" applyNumberFormat="1" applyFont="1" applyAlignment="1">
      <alignment horizontal="center" vertical="center" wrapText="1"/>
    </xf>
    <xf numFmtId="0" fontId="2" fillId="0" borderId="0" xfId="0" applyFont="1" applyAlignment="1">
      <alignment horizontal="center" vertical="center" wrapText="1"/>
    </xf>
    <xf numFmtId="170" fontId="2" fillId="0" borderId="0" xfId="0" applyNumberFormat="1" applyFont="1" applyFill="1" applyAlignment="1">
      <alignment vertical="top" wrapText="1"/>
    </xf>
    <xf numFmtId="0" fontId="2" fillId="0" borderId="0" xfId="0" applyNumberFormat="1" applyFont="1" applyAlignment="1">
      <alignment horizontal="center" wrapText="1"/>
    </xf>
    <xf numFmtId="170" fontId="2" fillId="33" borderId="0" xfId="0" applyNumberFormat="1" applyFont="1" applyFill="1" applyBorder="1" applyAlignment="1">
      <alignment wrapText="1"/>
    </xf>
    <xf numFmtId="170" fontId="2" fillId="0" borderId="0" xfId="0" applyNumberFormat="1" applyFont="1" applyBorder="1" applyAlignment="1">
      <alignment wrapText="1"/>
    </xf>
    <xf numFmtId="170" fontId="2" fillId="0" borderId="0" xfId="0" applyNumberFormat="1" applyFont="1" applyAlignment="1">
      <alignment wrapText="1"/>
    </xf>
    <xf numFmtId="0" fontId="2" fillId="0" borderId="0" xfId="0" applyFont="1" applyAlignment="1">
      <alignment horizontal="center" wrapText="1"/>
    </xf>
    <xf numFmtId="164" fontId="5" fillId="0" borderId="10" xfId="56" applyFont="1" applyFill="1" applyBorder="1" applyAlignment="1">
      <alignment vertical="center" wrapText="1"/>
    </xf>
    <xf numFmtId="170" fontId="2" fillId="0" borderId="23" xfId="0" applyNumberFormat="1" applyFont="1" applyBorder="1" applyAlignment="1">
      <alignment horizontal="center" vertical="center"/>
    </xf>
    <xf numFmtId="170" fontId="2" fillId="0" borderId="0" xfId="0" applyNumberFormat="1" applyFont="1" applyAlignment="1">
      <alignment horizontal="center" vertical="center"/>
    </xf>
    <xf numFmtId="170" fontId="2" fillId="0" borderId="0" xfId="0" applyNumberFormat="1" applyFont="1" applyFill="1" applyBorder="1" applyAlignment="1">
      <alignment horizontal="center" vertical="center"/>
    </xf>
    <xf numFmtId="0" fontId="2" fillId="0" borderId="21" xfId="0" applyFont="1" applyBorder="1" applyAlignment="1">
      <alignment horizontal="justify" vertical="center"/>
    </xf>
    <xf numFmtId="0" fontId="2" fillId="0" borderId="0" xfId="0" applyFont="1" applyAlignment="1">
      <alignment horizontal="justify" vertical="center"/>
    </xf>
    <xf numFmtId="164" fontId="5" fillId="0" borderId="10" xfId="56" applyFont="1" applyFill="1" applyBorder="1" applyAlignment="1">
      <alignment horizontal="center" vertical="center" wrapText="1"/>
    </xf>
    <xf numFmtId="164" fontId="3" fillId="35" borderId="17" xfId="56" applyFont="1" applyFill="1" applyBorder="1" applyAlignment="1">
      <alignment horizontal="left" vertical="center"/>
    </xf>
    <xf numFmtId="164" fontId="3" fillId="37" borderId="0" xfId="56" applyFont="1" applyFill="1" applyBorder="1" applyAlignment="1">
      <alignment vertical="center"/>
    </xf>
    <xf numFmtId="164" fontId="3" fillId="35" borderId="0" xfId="56" applyFont="1" applyFill="1" applyBorder="1" applyAlignment="1">
      <alignment vertical="center"/>
    </xf>
    <xf numFmtId="164" fontId="5" fillId="0" borderId="34" xfId="56" applyFont="1" applyFill="1" applyBorder="1" applyAlignment="1">
      <alignment horizontal="center" vertical="center" wrapText="1"/>
    </xf>
    <xf numFmtId="164" fontId="3" fillId="37" borderId="17" xfId="56" applyFont="1" applyFill="1" applyBorder="1" applyAlignment="1">
      <alignment horizontal="left" vertical="center" wrapText="1"/>
    </xf>
    <xf numFmtId="164" fontId="3" fillId="35" borderId="17" xfId="56" applyFont="1" applyFill="1" applyBorder="1" applyAlignment="1">
      <alignment horizontal="left" vertical="center" wrapText="1"/>
    </xf>
    <xf numFmtId="164" fontId="3" fillId="37" borderId="14" xfId="56" applyFont="1" applyFill="1" applyBorder="1" applyAlignment="1">
      <alignment horizontal="left" vertical="center"/>
    </xf>
    <xf numFmtId="164" fontId="3" fillId="35" borderId="32" xfId="56" applyFont="1" applyFill="1" applyBorder="1" applyAlignment="1">
      <alignment horizontal="left" vertical="center"/>
    </xf>
    <xf numFmtId="164" fontId="2" fillId="37" borderId="17" xfId="56" applyFont="1" applyFill="1" applyBorder="1" applyAlignment="1">
      <alignment vertical="center"/>
    </xf>
    <xf numFmtId="164" fontId="3" fillId="0" borderId="28" xfId="56" applyFont="1" applyBorder="1" applyAlignment="1">
      <alignment vertical="center"/>
    </xf>
    <xf numFmtId="164" fontId="2" fillId="0" borderId="0" xfId="56" applyFont="1" applyAlignment="1">
      <alignment/>
    </xf>
    <xf numFmtId="164" fontId="5" fillId="0" borderId="0" xfId="56" applyFont="1" applyFill="1" applyBorder="1" applyAlignment="1">
      <alignment horizontal="justify" vertical="center"/>
    </xf>
    <xf numFmtId="164" fontId="2" fillId="0" borderId="0" xfId="56" applyFont="1" applyFill="1" applyBorder="1" applyAlignment="1">
      <alignment/>
    </xf>
    <xf numFmtId="164" fontId="7" fillId="0" borderId="0" xfId="56" applyFont="1" applyFill="1" applyBorder="1" applyAlignment="1">
      <alignment/>
    </xf>
    <xf numFmtId="191" fontId="0" fillId="0" borderId="10" xfId="0" applyNumberFormat="1" applyBorder="1" applyAlignment="1">
      <alignment horizontal="center" vertical="center" wrapText="1"/>
    </xf>
    <xf numFmtId="191" fontId="1" fillId="0" borderId="10" xfId="64" applyNumberFormat="1" applyFont="1" applyFill="1" applyBorder="1" applyAlignment="1" applyProtection="1">
      <alignment horizontal="center" vertical="center"/>
      <protection/>
    </xf>
    <xf numFmtId="0" fontId="2" fillId="33" borderId="34"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34" xfId="0" applyFont="1" applyFill="1" applyBorder="1" applyAlignment="1">
      <alignment horizontal="justify" vertical="center" wrapText="1"/>
    </xf>
    <xf numFmtId="0" fontId="2" fillId="0" borderId="34" xfId="0" applyFont="1" applyFill="1" applyBorder="1" applyAlignment="1">
      <alignment horizontal="center" vertical="center"/>
    </xf>
    <xf numFmtId="0" fontId="2" fillId="33" borderId="3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 fillId="33" borderId="34" xfId="0"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170" fontId="2" fillId="0" borderId="34" xfId="0" applyNumberFormat="1" applyFont="1" applyFill="1" applyBorder="1" applyAlignment="1">
      <alignment horizontal="center" vertical="center" wrapText="1"/>
    </xf>
    <xf numFmtId="170" fontId="2" fillId="0" borderId="35" xfId="0" applyNumberFormat="1" applyFont="1" applyFill="1" applyBorder="1" applyAlignment="1">
      <alignment horizontal="center" vertical="center" wrapText="1"/>
    </xf>
    <xf numFmtId="0" fontId="2" fillId="0" borderId="0" xfId="0" applyFont="1" applyAlignment="1">
      <alignment horizontal="center"/>
    </xf>
    <xf numFmtId="0" fontId="5" fillId="33" borderId="13" xfId="0" applyFont="1" applyFill="1" applyBorder="1" applyAlignment="1">
      <alignment horizontal="center" vertical="center" wrapText="1"/>
    </xf>
    <xf numFmtId="0" fontId="2" fillId="33" borderId="3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170" fontId="2" fillId="0" borderId="12" xfId="0" applyNumberFormat="1" applyFont="1" applyFill="1" applyBorder="1" applyAlignment="1">
      <alignment horizontal="center" vertical="center" wrapText="1"/>
    </xf>
    <xf numFmtId="17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justify" vertical="center" wrapText="1"/>
    </xf>
    <xf numFmtId="0" fontId="2" fillId="33" borderId="34" xfId="0" applyFont="1" applyFill="1" applyBorder="1" applyAlignment="1">
      <alignment horizontal="center" vertical="center"/>
    </xf>
    <xf numFmtId="0" fontId="2" fillId="33" borderId="35" xfId="0" applyFont="1" applyFill="1" applyBorder="1" applyAlignment="1">
      <alignment horizontal="center"/>
    </xf>
    <xf numFmtId="0" fontId="2" fillId="0"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2" fillId="33" borderId="58" xfId="0" applyFont="1" applyFill="1" applyBorder="1" applyAlignment="1">
      <alignment horizontal="center" vertical="center" wrapText="1"/>
    </xf>
    <xf numFmtId="170" fontId="2" fillId="0" borderId="34" xfId="0" applyNumberFormat="1"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xf>
    <xf numFmtId="14" fontId="2" fillId="33" borderId="10" xfId="0" applyNumberFormat="1" applyFont="1" applyFill="1" applyBorder="1" applyAlignment="1">
      <alignment horizontal="center" vertical="center"/>
    </xf>
    <xf numFmtId="0" fontId="2" fillId="33" borderId="12" xfId="0" applyFont="1" applyFill="1" applyBorder="1" applyAlignment="1">
      <alignment horizontal="center"/>
    </xf>
    <xf numFmtId="14" fontId="2" fillId="33" borderId="34"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171" fontId="5" fillId="33" borderId="10" xfId="46" applyFont="1" applyFill="1" applyBorder="1" applyAlignment="1">
      <alignment horizontal="justify" vertical="center" wrapText="1"/>
      <protection/>
    </xf>
    <xf numFmtId="0" fontId="2" fillId="33" borderId="10" xfId="0" applyFont="1" applyFill="1" applyBorder="1" applyAlignment="1">
      <alignment horizontal="center"/>
    </xf>
    <xf numFmtId="0" fontId="2" fillId="33" borderId="10" xfId="0" applyFont="1" applyFill="1" applyBorder="1" applyAlignment="1">
      <alignment horizontal="justify" vertical="center" wrapText="1"/>
    </xf>
    <xf numFmtId="181" fontId="0" fillId="0" borderId="3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34" xfId="0" applyNumberFormat="1" applyFont="1" applyFill="1" applyBorder="1" applyAlignment="1">
      <alignment horizontal="center" vertical="center" wrapText="1"/>
    </xf>
    <xf numFmtId="170" fontId="2" fillId="33"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167" fontId="2" fillId="0" borderId="10" xfId="63" applyFont="1" applyFill="1" applyBorder="1" applyAlignment="1">
      <alignment horizontal="justify" vertical="center" wrapText="1"/>
      <protection/>
    </xf>
    <xf numFmtId="170" fontId="2" fillId="0" borderId="10" xfId="63" applyNumberFormat="1" applyFont="1" applyFill="1" applyBorder="1" applyAlignment="1">
      <alignment vertical="center"/>
      <protection/>
    </xf>
    <xf numFmtId="167" fontId="2" fillId="0" borderId="34" xfId="63" applyFont="1" applyFill="1" applyBorder="1" applyAlignment="1">
      <alignment horizontal="justify" vertical="center" wrapText="1"/>
      <protection/>
    </xf>
    <xf numFmtId="170" fontId="2" fillId="0" borderId="34" xfId="63" applyNumberFormat="1" applyFont="1" applyFill="1" applyBorder="1" applyAlignment="1">
      <alignment vertical="center"/>
      <protection/>
    </xf>
    <xf numFmtId="0" fontId="2" fillId="0" borderId="10" xfId="0" applyNumberFormat="1" applyFont="1" applyFill="1" applyBorder="1" applyAlignment="1">
      <alignment vertical="center" wrapText="1"/>
    </xf>
    <xf numFmtId="0" fontId="2" fillId="0" borderId="34" xfId="0" applyNumberFormat="1" applyFont="1" applyFill="1" applyBorder="1" applyAlignment="1">
      <alignment vertical="center" wrapText="1"/>
    </xf>
    <xf numFmtId="0" fontId="2" fillId="33" borderId="10" xfId="0" applyFont="1" applyFill="1" applyBorder="1" applyAlignment="1">
      <alignment vertical="center"/>
    </xf>
    <xf numFmtId="190" fontId="2" fillId="0" borderId="34" xfId="0" applyNumberFormat="1" applyFont="1" applyFill="1" applyBorder="1" applyAlignment="1">
      <alignment horizontal="center" vertical="center" wrapText="1"/>
    </xf>
    <xf numFmtId="49" fontId="2" fillId="33" borderId="10" xfId="0" applyNumberFormat="1" applyFont="1" applyFill="1" applyBorder="1" applyAlignment="1">
      <alignment vertical="center" wrapText="1"/>
    </xf>
    <xf numFmtId="14" fontId="2" fillId="33" borderId="34" xfId="0" applyNumberFormat="1" applyFont="1" applyFill="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top" wrapText="1"/>
    </xf>
    <xf numFmtId="168" fontId="0" fillId="0" borderId="0" xfId="52" applyNumberFormat="1" applyFont="1" applyFill="1" applyBorder="1" applyAlignment="1">
      <alignment vertical="center"/>
    </xf>
    <xf numFmtId="0" fontId="2" fillId="33" borderId="34" xfId="0" applyFont="1" applyFill="1" applyBorder="1" applyAlignment="1">
      <alignment horizontal="center" vertical="center" wrapText="1"/>
    </xf>
    <xf numFmtId="0" fontId="2" fillId="33" borderId="34" xfId="0" applyFont="1" applyFill="1" applyBorder="1" applyAlignment="1">
      <alignment horizontal="justify" vertical="center" wrapText="1"/>
    </xf>
    <xf numFmtId="0" fontId="2" fillId="33"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15"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30"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164" fontId="2" fillId="0" borderId="10" xfId="56" applyFont="1" applyFill="1" applyBorder="1" applyAlignment="1">
      <alignment vertical="center"/>
    </xf>
    <xf numFmtId="0" fontId="2" fillId="0" borderId="17" xfId="0" applyFont="1" applyFill="1" applyBorder="1" applyAlignment="1">
      <alignment horizontal="center" vertical="center" wrapText="1"/>
    </xf>
    <xf numFmtId="164" fontId="2" fillId="0" borderId="10" xfId="56" applyFont="1" applyFill="1" applyBorder="1" applyAlignment="1">
      <alignment vertical="center" wrapText="1"/>
    </xf>
    <xf numFmtId="164" fontId="2" fillId="0" borderId="10" xfId="56" applyFont="1" applyFill="1" applyBorder="1" applyAlignment="1">
      <alignment horizontal="right" vertical="center" wrapText="1"/>
    </xf>
    <xf numFmtId="164" fontId="3" fillId="37" borderId="17" xfId="56" applyFont="1" applyFill="1" applyBorder="1" applyAlignment="1">
      <alignment vertical="center" wrapText="1"/>
    </xf>
    <xf numFmtId="164" fontId="2" fillId="0" borderId="34" xfId="56" applyFont="1" applyFill="1" applyBorder="1" applyAlignment="1">
      <alignment horizontal="right" vertical="center" wrapText="1"/>
    </xf>
    <xf numFmtId="164" fontId="2" fillId="0" borderId="10" xfId="56" applyFont="1" applyFill="1" applyBorder="1" applyAlignment="1">
      <alignment horizontal="center" vertical="center" wrapText="1"/>
    </xf>
    <xf numFmtId="164" fontId="5" fillId="0" borderId="10" xfId="56" applyFont="1" applyFill="1" applyBorder="1" applyAlignment="1">
      <alignment vertical="center"/>
    </xf>
    <xf numFmtId="164" fontId="4" fillId="0" borderId="10" xfId="56" applyFont="1" applyFill="1" applyBorder="1" applyAlignment="1">
      <alignment horizontal="center" vertical="center"/>
    </xf>
    <xf numFmtId="164" fontId="1" fillId="0" borderId="10" xfId="56" applyFont="1" applyFill="1" applyBorder="1" applyAlignment="1">
      <alignment horizontal="justify" vertical="center"/>
    </xf>
    <xf numFmtId="164" fontId="5" fillId="0" borderId="10" xfId="56" applyFont="1" applyFill="1" applyBorder="1" applyAlignment="1">
      <alignment horizontal="right" vertical="center" wrapText="1"/>
    </xf>
    <xf numFmtId="164" fontId="2" fillId="0" borderId="34" xfId="56" applyFont="1" applyFill="1" applyBorder="1" applyAlignment="1">
      <alignment horizontal="center" vertical="center" wrapText="1"/>
    </xf>
    <xf numFmtId="164" fontId="3" fillId="0" borderId="28" xfId="56" applyFont="1" applyFill="1" applyBorder="1" applyAlignment="1">
      <alignment/>
    </xf>
    <xf numFmtId="164" fontId="3" fillId="0" borderId="28" xfId="56" applyFont="1" applyFill="1" applyBorder="1" applyAlignment="1">
      <alignment horizontal="right" vertical="center"/>
    </xf>
    <xf numFmtId="164" fontId="3" fillId="0" borderId="22" xfId="56"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justify" vertical="center" wrapText="1"/>
    </xf>
    <xf numFmtId="165" fontId="2" fillId="0" borderId="0" xfId="49" applyNumberFormat="1" applyFont="1" applyFill="1" applyAlignment="1">
      <alignment/>
    </xf>
    <xf numFmtId="0" fontId="2" fillId="0" borderId="34" xfId="0" applyFont="1" applyFill="1" applyBorder="1" applyAlignment="1">
      <alignment horizontal="center" vertical="center" wrapText="1"/>
    </xf>
    <xf numFmtId="0" fontId="2" fillId="0" borderId="34" xfId="0" applyFont="1" applyFill="1" applyBorder="1" applyAlignment="1">
      <alignment horizontal="justify" vertical="center" wrapText="1"/>
    </xf>
    <xf numFmtId="0" fontId="2" fillId="0" borderId="19" xfId="0" applyFont="1" applyFill="1" applyBorder="1" applyAlignment="1">
      <alignment horizontal="center"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3" fillId="36" borderId="17" xfId="0" applyFont="1" applyFill="1" applyBorder="1" applyAlignment="1">
      <alignment vertical="center" wrapText="1"/>
    </xf>
    <xf numFmtId="0" fontId="3" fillId="36" borderId="16" xfId="0" applyFont="1" applyFill="1" applyBorder="1" applyAlignment="1">
      <alignment vertical="center" wrapText="1"/>
    </xf>
    <xf numFmtId="0" fontId="3" fillId="36" borderId="16" xfId="0" applyFont="1" applyFill="1" applyBorder="1" applyAlignment="1">
      <alignment horizontal="center" vertical="center" wrapText="1"/>
    </xf>
    <xf numFmtId="187" fontId="2" fillId="0" borderId="34" xfId="0" applyNumberFormat="1" applyFont="1" applyFill="1" applyBorder="1" applyAlignment="1">
      <alignment horizontal="center" vertical="center" wrapText="1"/>
    </xf>
    <xf numFmtId="187" fontId="2" fillId="0" borderId="34" xfId="0" applyNumberFormat="1" applyFont="1" applyFill="1" applyBorder="1" applyAlignment="1">
      <alignment vertical="center" wrapText="1"/>
    </xf>
    <xf numFmtId="187" fontId="2" fillId="0" borderId="12" xfId="0" applyNumberFormat="1" applyFont="1" applyFill="1" applyBorder="1" applyAlignment="1">
      <alignment horizontal="center" vertical="center" wrapText="1"/>
    </xf>
    <xf numFmtId="187" fontId="2" fillId="0" borderId="12" xfId="0" applyNumberFormat="1" applyFont="1" applyFill="1" applyBorder="1" applyAlignment="1">
      <alignment vertical="center" wrapText="1"/>
    </xf>
    <xf numFmtId="0" fontId="2" fillId="0" borderId="12" xfId="0" applyFont="1" applyFill="1" applyBorder="1" applyAlignment="1">
      <alignment horizontal="center" vertical="center" wrapText="1"/>
    </xf>
    <xf numFmtId="186" fontId="2" fillId="0" borderId="12" xfId="0" applyNumberFormat="1" applyFont="1" applyFill="1" applyBorder="1" applyAlignment="1">
      <alignment horizontal="justify" vertical="center" wrapText="1"/>
    </xf>
    <xf numFmtId="0" fontId="3" fillId="33" borderId="34" xfId="0" applyFont="1" applyFill="1" applyBorder="1" applyAlignment="1">
      <alignment horizontal="center" vertical="center" wrapText="1"/>
    </xf>
    <xf numFmtId="49" fontId="2" fillId="0" borderId="16" xfId="0" applyNumberFormat="1" applyFont="1" applyFill="1" applyBorder="1" applyAlignment="1">
      <alignment vertical="center" wrapText="1"/>
    </xf>
    <xf numFmtId="0" fontId="3" fillId="36" borderId="19" xfId="0" applyFont="1" applyFill="1" applyBorder="1" applyAlignment="1">
      <alignment horizontal="center" vertical="center" wrapText="1"/>
    </xf>
    <xf numFmtId="0" fontId="3" fillId="39" borderId="19" xfId="0" applyFont="1" applyFill="1" applyBorder="1" applyAlignment="1">
      <alignment horizontal="center" vertical="center" wrapText="1"/>
    </xf>
    <xf numFmtId="0" fontId="3" fillId="35" borderId="34" xfId="0"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4" xfId="0" applyNumberFormat="1" applyFont="1" applyFill="1" applyBorder="1" applyAlignment="1">
      <alignment vertical="center" wrapText="1"/>
    </xf>
    <xf numFmtId="170" fontId="2" fillId="0" borderId="53" xfId="0" applyNumberFormat="1" applyFont="1" applyFill="1" applyBorder="1" applyAlignment="1">
      <alignment/>
    </xf>
    <xf numFmtId="0" fontId="2" fillId="0" borderId="52" xfId="0" applyFont="1" applyFill="1" applyBorder="1" applyAlignment="1">
      <alignment horizontal="justify"/>
    </xf>
    <xf numFmtId="0" fontId="2" fillId="0" borderId="45" xfId="0" applyFont="1" applyFill="1" applyBorder="1" applyAlignment="1">
      <alignment horizontal="justify"/>
    </xf>
    <xf numFmtId="0" fontId="2" fillId="0" borderId="46" xfId="0" applyFont="1" applyFill="1" applyBorder="1" applyAlignment="1">
      <alignment horizontal="justify" vertical="center"/>
    </xf>
    <xf numFmtId="187" fontId="2" fillId="0" borderId="53" xfId="0" applyNumberFormat="1" applyFont="1" applyFill="1" applyBorder="1" applyAlignment="1">
      <alignment horizontal="justify" vertical="center"/>
    </xf>
    <xf numFmtId="0" fontId="2" fillId="0" borderId="52" xfId="0" applyFont="1" applyFill="1" applyBorder="1" applyAlignment="1">
      <alignment horizontal="justify" vertical="center"/>
    </xf>
    <xf numFmtId="0" fontId="2" fillId="0" borderId="45" xfId="0" applyFont="1" applyFill="1" applyBorder="1" applyAlignment="1">
      <alignment horizontal="justify" vertical="center"/>
    </xf>
    <xf numFmtId="0" fontId="2" fillId="0" borderId="45" xfId="0" applyFont="1" applyFill="1" applyBorder="1" applyAlignment="1">
      <alignment/>
    </xf>
    <xf numFmtId="169" fontId="2" fillId="0" borderId="45" xfId="0" applyNumberFormat="1" applyFont="1" applyFill="1" applyBorder="1" applyAlignment="1">
      <alignment horizontal="center"/>
    </xf>
    <xf numFmtId="0" fontId="2" fillId="0" borderId="46" xfId="0" applyFont="1" applyFill="1" applyBorder="1" applyAlignment="1">
      <alignment horizontal="left"/>
    </xf>
    <xf numFmtId="0" fontId="2" fillId="0" borderId="17" xfId="0" applyFont="1" applyFill="1" applyBorder="1" applyAlignment="1">
      <alignment/>
    </xf>
    <xf numFmtId="0" fontId="2" fillId="0" borderId="17" xfId="0" applyFont="1" applyFill="1" applyBorder="1" applyAlignment="1">
      <alignment horizontal="justify"/>
    </xf>
    <xf numFmtId="0" fontId="2" fillId="0" borderId="17" xfId="0" applyFont="1" applyFill="1" applyBorder="1" applyAlignment="1">
      <alignment horizontal="justify" vertical="center"/>
    </xf>
    <xf numFmtId="187" fontId="2" fillId="0" borderId="17" xfId="0" applyNumberFormat="1" applyFont="1" applyFill="1" applyBorder="1" applyAlignment="1">
      <alignment vertical="center" wrapText="1"/>
    </xf>
    <xf numFmtId="0" fontId="2" fillId="0" borderId="17" xfId="0" applyFont="1" applyFill="1" applyBorder="1" applyAlignment="1">
      <alignment horizontal="right" vertical="center"/>
    </xf>
    <xf numFmtId="169" fontId="2" fillId="0" borderId="17" xfId="0" applyNumberFormat="1" applyFont="1" applyFill="1" applyBorder="1" applyAlignment="1">
      <alignment horizontal="center"/>
    </xf>
    <xf numFmtId="0" fontId="2" fillId="0" borderId="34" xfId="0" applyNumberFormat="1" applyFont="1" applyFill="1" applyBorder="1" applyAlignment="1">
      <alignment vertical="center"/>
    </xf>
    <xf numFmtId="169" fontId="2" fillId="0" borderId="34" xfId="0" applyNumberFormat="1" applyFont="1" applyFill="1" applyBorder="1" applyAlignment="1">
      <alignment vertical="center" wrapText="1"/>
    </xf>
    <xf numFmtId="169" fontId="2" fillId="36" borderId="17" xfId="0" applyNumberFormat="1" applyFont="1" applyFill="1" applyBorder="1" applyAlignment="1">
      <alignment vertical="center" wrapText="1"/>
    </xf>
    <xf numFmtId="0" fontId="3" fillId="36" borderId="15" xfId="0" applyFont="1" applyFill="1" applyBorder="1" applyAlignment="1">
      <alignment vertical="center" wrapText="1"/>
    </xf>
    <xf numFmtId="0" fontId="2" fillId="36" borderId="17" xfId="0" applyNumberFormat="1" applyFont="1" applyFill="1" applyBorder="1" applyAlignment="1">
      <alignment vertical="center"/>
    </xf>
    <xf numFmtId="0" fontId="2" fillId="0" borderId="10" xfId="0" applyNumberFormat="1" applyFont="1" applyFill="1" applyBorder="1" applyAlignment="1">
      <alignment vertical="center"/>
    </xf>
    <xf numFmtId="0" fontId="5" fillId="0" borderId="3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35" borderId="17"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0" borderId="34" xfId="0" applyNumberFormat="1" applyFont="1" applyFill="1" applyBorder="1" applyAlignment="1">
      <alignment horizontal="center" vertical="center"/>
    </xf>
    <xf numFmtId="0" fontId="2" fillId="0" borderId="10" xfId="0" applyFont="1" applyFill="1" applyBorder="1" applyAlignment="1">
      <alignment vertical="center" wrapText="1"/>
    </xf>
    <xf numFmtId="170" fontId="2" fillId="0" borderId="0" xfId="0" applyNumberFormat="1" applyFont="1" applyFill="1" applyAlignment="1">
      <alignment horizontal="justify" vertical="center"/>
    </xf>
    <xf numFmtId="0" fontId="2" fillId="0" borderId="12" xfId="0" applyNumberFormat="1" applyFont="1" applyFill="1" applyBorder="1" applyAlignment="1">
      <alignment horizontal="center" vertical="center"/>
    </xf>
    <xf numFmtId="0" fontId="2" fillId="33" borderId="34" xfId="0" applyFont="1" applyFill="1" applyBorder="1" applyAlignment="1">
      <alignment horizontal="center" vertical="center" wrapText="1"/>
    </xf>
    <xf numFmtId="0" fontId="2" fillId="0" borderId="34" xfId="0" applyFont="1" applyFill="1" applyBorder="1" applyAlignment="1">
      <alignment horizontal="justify" vertical="center" wrapText="1"/>
    </xf>
    <xf numFmtId="170" fontId="2" fillId="0" borderId="34" xfId="0" applyNumberFormat="1" applyFont="1" applyFill="1" applyBorder="1" applyAlignment="1">
      <alignment horizontal="center" vertical="center" wrapText="1"/>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0" fontId="2" fillId="33" borderId="34" xfId="0" applyFont="1" applyFill="1" applyBorder="1" applyAlignment="1">
      <alignment horizontal="justify" vertical="center" wrapText="1"/>
    </xf>
    <xf numFmtId="9" fontId="2" fillId="33" borderId="34" xfId="67" applyFont="1" applyFill="1" applyBorder="1" applyAlignment="1">
      <alignment horizontal="center" vertical="center" wrapText="1"/>
    </xf>
    <xf numFmtId="182" fontId="2" fillId="0" borderId="19"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xf>
    <xf numFmtId="9" fontId="2" fillId="0" borderId="34" xfId="0" applyNumberFormat="1" applyFont="1" applyFill="1" applyBorder="1" applyAlignment="1">
      <alignment horizontal="center" vertical="center" wrapText="1"/>
    </xf>
    <xf numFmtId="0" fontId="2" fillId="0" borderId="0" xfId="0" applyFont="1" applyFill="1" applyAlignment="1">
      <alignment horizontal="center"/>
    </xf>
    <xf numFmtId="42" fontId="2" fillId="0" borderId="34" xfId="57" applyFont="1" applyFill="1" applyBorder="1" applyAlignment="1">
      <alignment horizontal="justify" vertical="center" wrapText="1"/>
    </xf>
    <xf numFmtId="2" fontId="2" fillId="33" borderId="12" xfId="0" applyNumberFormat="1" applyFont="1" applyFill="1" applyBorder="1" applyAlignment="1">
      <alignment horizontal="justify" vertical="center" wrapText="1"/>
    </xf>
    <xf numFmtId="0" fontId="2" fillId="33" borderId="49" xfId="0" applyFont="1" applyFill="1" applyBorder="1" applyAlignment="1">
      <alignment horizontal="center" vertical="center" wrapText="1"/>
    </xf>
    <xf numFmtId="0" fontId="2" fillId="0" borderId="10" xfId="0" applyFont="1" applyFill="1" applyBorder="1" applyAlignment="1">
      <alignment vertical="center" wrapText="1"/>
    </xf>
    <xf numFmtId="1" fontId="2" fillId="0" borderId="10" xfId="0" applyNumberFormat="1" applyFont="1" applyFill="1" applyBorder="1" applyAlignment="1">
      <alignment horizontal="center" vertical="center"/>
    </xf>
    <xf numFmtId="1" fontId="2" fillId="0" borderId="35"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wrapText="1"/>
    </xf>
    <xf numFmtId="165" fontId="0" fillId="0" borderId="0" xfId="49" applyFont="1" applyFill="1" applyAlignment="1">
      <alignment/>
    </xf>
    <xf numFmtId="0" fontId="5" fillId="0" borderId="0" xfId="0" applyFont="1" applyFill="1" applyAlignment="1">
      <alignment horizontal="justify" vertical="center"/>
    </xf>
    <xf numFmtId="166" fontId="0" fillId="0" borderId="0" xfId="48" applyFont="1" applyFill="1" applyAlignment="1">
      <alignment/>
    </xf>
    <xf numFmtId="170" fontId="5" fillId="0" borderId="0" xfId="0" applyNumberFormat="1" applyFont="1" applyFill="1" applyAlignment="1">
      <alignment horizontal="center" vertical="center"/>
    </xf>
    <xf numFmtId="180" fontId="11" fillId="0" borderId="0" xfId="65" applyNumberFormat="1" applyFont="1" applyFill="1" applyAlignment="1">
      <alignment horizontal="right" vertical="center"/>
      <protection/>
    </xf>
    <xf numFmtId="0" fontId="2" fillId="0" borderId="0" xfId="63" applyNumberFormat="1" applyFont="1" applyFill="1" applyBorder="1">
      <alignment/>
      <protection/>
    </xf>
    <xf numFmtId="167" fontId="2" fillId="0" borderId="0" xfId="63" applyFont="1" applyFill="1" applyBorder="1" applyAlignment="1">
      <alignment/>
      <protection/>
    </xf>
    <xf numFmtId="167" fontId="2" fillId="0" borderId="0" xfId="63" applyFont="1" applyFill="1" applyBorder="1" applyAlignment="1">
      <alignment horizontal="center" vertical="center"/>
      <protection/>
    </xf>
    <xf numFmtId="170" fontId="2" fillId="0" borderId="0" xfId="63" applyNumberFormat="1" applyFont="1" applyFill="1" applyBorder="1" applyAlignment="1">
      <alignment horizontal="center"/>
      <protection/>
    </xf>
    <xf numFmtId="167" fontId="2" fillId="0" borderId="0" xfId="63" applyFont="1" applyFill="1" applyBorder="1">
      <alignment/>
      <protection/>
    </xf>
    <xf numFmtId="167" fontId="2" fillId="0" borderId="0" xfId="63" applyFont="1" applyFill="1" applyBorder="1" applyAlignment="1">
      <alignment horizontal="justify" vertical="center"/>
      <protection/>
    </xf>
    <xf numFmtId="170" fontId="2" fillId="0" borderId="0" xfId="63" applyNumberFormat="1" applyFont="1" applyFill="1" applyBorder="1" applyAlignment="1">
      <alignment vertical="center"/>
      <protection/>
    </xf>
    <xf numFmtId="170" fontId="2" fillId="0" borderId="0" xfId="63" applyNumberFormat="1" applyFont="1" applyFill="1" applyBorder="1" applyAlignment="1">
      <alignment horizontal="justify" vertical="center"/>
      <protection/>
    </xf>
    <xf numFmtId="170" fontId="2" fillId="0" borderId="0" xfId="63" applyNumberFormat="1" applyFont="1" applyFill="1" applyAlignment="1">
      <alignment horizontal="center"/>
      <protection/>
    </xf>
    <xf numFmtId="167" fontId="2" fillId="0" borderId="0" xfId="63" applyFont="1" applyFill="1" applyAlignment="1">
      <alignment horizontal="justify" vertical="center"/>
      <protection/>
    </xf>
    <xf numFmtId="180" fontId="17" fillId="0" borderId="0" xfId="0" applyNumberFormat="1" applyFont="1" applyFill="1" applyAlignment="1">
      <alignment vertical="center"/>
    </xf>
    <xf numFmtId="170" fontId="2" fillId="0" borderId="0" xfId="63" applyNumberFormat="1" applyFont="1" applyFill="1" applyAlignment="1">
      <alignment horizontal="justify" vertical="center"/>
      <protection/>
    </xf>
    <xf numFmtId="170" fontId="2" fillId="0" borderId="0" xfId="63" applyNumberFormat="1" applyFont="1" applyFill="1" applyAlignment="1">
      <alignment vertical="center"/>
      <protection/>
    </xf>
    <xf numFmtId="182" fontId="2" fillId="0" borderId="34" xfId="0" applyNumberFormat="1" applyFont="1" applyFill="1" applyBorder="1" applyAlignment="1">
      <alignment horizontal="center" vertical="center" wrapText="1"/>
    </xf>
    <xf numFmtId="170" fontId="3" fillId="33" borderId="59" xfId="0" applyNumberFormat="1" applyFont="1" applyFill="1" applyBorder="1" applyAlignment="1">
      <alignment vertical="center"/>
    </xf>
    <xf numFmtId="0" fontId="3" fillId="33" borderId="59" xfId="0" applyFont="1" applyFill="1" applyBorder="1" applyAlignment="1">
      <alignment vertical="center"/>
    </xf>
    <xf numFmtId="0" fontId="3" fillId="33" borderId="59" xfId="0" applyFont="1" applyFill="1" applyBorder="1" applyAlignment="1">
      <alignment horizontal="justify" vertical="center"/>
    </xf>
    <xf numFmtId="170" fontId="3" fillId="33" borderId="59" xfId="0" applyNumberFormat="1" applyFont="1" applyFill="1" applyBorder="1" applyAlignment="1">
      <alignment horizontal="center" vertical="center"/>
    </xf>
    <xf numFmtId="3" fontId="3" fillId="33" borderId="59" xfId="0" applyNumberFormat="1" applyFont="1" applyFill="1" applyBorder="1" applyAlignment="1">
      <alignment horizontal="center" vertical="center"/>
    </xf>
    <xf numFmtId="0" fontId="3" fillId="0" borderId="59" xfId="0" applyFont="1" applyBorder="1" applyAlignment="1">
      <alignment vertical="center"/>
    </xf>
    <xf numFmtId="0" fontId="3" fillId="0" borderId="59" xfId="0" applyFont="1" applyFill="1" applyBorder="1" applyAlignment="1">
      <alignment horizontal="right" vertical="center"/>
    </xf>
    <xf numFmtId="169" fontId="3" fillId="0" borderId="59" xfId="0" applyNumberFormat="1" applyFont="1" applyBorder="1" applyAlignment="1">
      <alignment horizontal="center" vertical="center"/>
    </xf>
    <xf numFmtId="0" fontId="3" fillId="0" borderId="60" xfId="0" applyFont="1" applyBorder="1" applyAlignment="1">
      <alignment horizontal="left" vertical="center"/>
    </xf>
    <xf numFmtId="0" fontId="2" fillId="0" borderId="0" xfId="61" applyNumberFormat="1" applyFont="1" applyFill="1" applyProtection="1">
      <alignment/>
      <protection locked="0"/>
    </xf>
    <xf numFmtId="167" fontId="2" fillId="0" borderId="0" xfId="61" applyFont="1" applyFill="1" applyAlignment="1" applyProtection="1">
      <alignment/>
      <protection locked="0"/>
    </xf>
    <xf numFmtId="170" fontId="2" fillId="0" borderId="0" xfId="61" applyNumberFormat="1" applyFont="1" applyFill="1" applyBorder="1" applyAlignment="1" applyProtection="1">
      <alignment vertical="center"/>
      <protection locked="0"/>
    </xf>
    <xf numFmtId="167" fontId="2" fillId="0" borderId="0" xfId="61" applyFont="1" applyFill="1" applyAlignment="1" applyProtection="1">
      <alignment horizontal="justify" vertical="center"/>
      <protection locked="0"/>
    </xf>
    <xf numFmtId="170" fontId="2" fillId="0" borderId="0" xfId="61" applyNumberFormat="1" applyFont="1" applyFill="1" applyAlignment="1" applyProtection="1">
      <alignment horizontal="justify" vertical="center"/>
      <protection locked="0"/>
    </xf>
    <xf numFmtId="0" fontId="2" fillId="0" borderId="0" xfId="61" applyNumberFormat="1" applyFont="1" applyFill="1" applyAlignment="1" applyProtection="1">
      <alignment horizontal="center" vertical="center"/>
      <protection locked="0"/>
    </xf>
    <xf numFmtId="169" fontId="2" fillId="0" borderId="0" xfId="61" applyNumberFormat="1" applyFont="1" applyFill="1" applyAlignment="1" applyProtection="1">
      <alignment horizontal="center"/>
      <protection locked="0"/>
    </xf>
    <xf numFmtId="167" fontId="2" fillId="0" borderId="0" xfId="61" applyFont="1" applyFill="1" applyAlignment="1" applyProtection="1">
      <alignment horizontal="left"/>
      <protection locked="0"/>
    </xf>
    <xf numFmtId="180" fontId="17" fillId="0" borderId="0" xfId="0" applyNumberFormat="1" applyFont="1" applyFill="1" applyAlignment="1">
      <alignment horizontal="right" vertical="center"/>
    </xf>
    <xf numFmtId="167" fontId="3" fillId="0" borderId="0" xfId="61" applyFont="1" applyFill="1" applyAlignment="1" applyProtection="1">
      <alignment/>
      <protection locked="0"/>
    </xf>
    <xf numFmtId="170" fontId="2" fillId="0" borderId="0" xfId="61" applyNumberFormat="1" applyFont="1" applyFill="1" applyProtection="1">
      <alignment/>
      <protection locked="0"/>
    </xf>
    <xf numFmtId="180" fontId="20" fillId="0" borderId="0" xfId="0" applyNumberFormat="1" applyFont="1" applyFill="1" applyAlignment="1">
      <alignment horizontal="right" vertical="center"/>
    </xf>
    <xf numFmtId="0" fontId="3" fillId="35" borderId="34" xfId="0" applyFont="1" applyFill="1" applyBorder="1" applyAlignment="1">
      <alignment horizontal="center" vertical="center" wrapText="1"/>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25" xfId="0" applyFont="1" applyFill="1" applyBorder="1" applyAlignment="1">
      <alignment horizontal="left" vertical="center"/>
    </xf>
    <xf numFmtId="0" fontId="3" fillId="40" borderId="10" xfId="0" applyFont="1" applyFill="1" applyBorder="1" applyAlignment="1">
      <alignment horizontal="center" vertical="center" wrapText="1"/>
    </xf>
    <xf numFmtId="0" fontId="3" fillId="40" borderId="15" xfId="0" applyFont="1" applyFill="1" applyBorder="1" applyAlignment="1">
      <alignment horizontal="left" vertical="center"/>
    </xf>
    <xf numFmtId="0" fontId="3" fillId="40" borderId="17" xfId="0" applyFont="1" applyFill="1" applyBorder="1" applyAlignment="1">
      <alignment horizontal="left" vertical="center"/>
    </xf>
    <xf numFmtId="0" fontId="3" fillId="40" borderId="25" xfId="0" applyFont="1" applyFill="1" applyBorder="1" applyAlignment="1">
      <alignment horizontal="left" vertical="center"/>
    </xf>
    <xf numFmtId="0" fontId="3" fillId="35" borderId="35" xfId="0" applyFont="1" applyFill="1" applyBorder="1" applyAlignment="1">
      <alignment horizontal="center" vertical="center" wrapText="1"/>
    </xf>
    <xf numFmtId="0" fontId="6" fillId="35" borderId="30" xfId="0" applyFont="1" applyFill="1" applyBorder="1" applyAlignment="1">
      <alignment horizontal="left" vertical="center"/>
    </xf>
    <xf numFmtId="0" fontId="6" fillId="35" borderId="32" xfId="0" applyFont="1" applyFill="1" applyBorder="1" applyAlignment="1">
      <alignment horizontal="left" vertical="center"/>
    </xf>
    <xf numFmtId="170" fontId="6" fillId="35" borderId="32" xfId="0" applyNumberFormat="1" applyFont="1" applyFill="1" applyBorder="1" applyAlignment="1">
      <alignment horizontal="left" vertical="center"/>
    </xf>
    <xf numFmtId="0" fontId="6" fillId="35" borderId="37" xfId="0" applyFont="1" applyFill="1" applyBorder="1" applyAlignment="1">
      <alignment horizontal="left" vertical="center"/>
    </xf>
    <xf numFmtId="0" fontId="6" fillId="35" borderId="15" xfId="0" applyFont="1" applyFill="1" applyBorder="1" applyAlignment="1">
      <alignment horizontal="left" vertical="center"/>
    </xf>
    <xf numFmtId="0" fontId="6" fillId="35" borderId="17" xfId="0" applyFont="1" applyFill="1" applyBorder="1" applyAlignment="1">
      <alignment horizontal="left" vertical="center"/>
    </xf>
    <xf numFmtId="189" fontId="6" fillId="35" borderId="17" xfId="0" applyNumberFormat="1" applyFont="1" applyFill="1" applyBorder="1" applyAlignment="1">
      <alignment horizontal="left" vertical="center"/>
    </xf>
    <xf numFmtId="0" fontId="6" fillId="35" borderId="25" xfId="0" applyFont="1" applyFill="1" applyBorder="1" applyAlignment="1">
      <alignment horizontal="left" vertical="center"/>
    </xf>
    <xf numFmtId="0" fontId="6" fillId="35" borderId="10" xfId="0" applyFont="1" applyFill="1" applyBorder="1" applyAlignment="1">
      <alignment vertical="center"/>
    </xf>
    <xf numFmtId="0" fontId="6" fillId="35" borderId="25" xfId="0" applyFont="1" applyFill="1" applyBorder="1" applyAlignment="1">
      <alignment vertical="center"/>
    </xf>
    <xf numFmtId="0" fontId="3" fillId="35" borderId="16" xfId="0" applyFont="1" applyFill="1" applyBorder="1" applyAlignment="1">
      <alignment horizontal="left" vertical="center"/>
    </xf>
    <xf numFmtId="0" fontId="3" fillId="35" borderId="15" xfId="0" applyFont="1" applyFill="1" applyBorder="1" applyAlignment="1">
      <alignment vertical="center"/>
    </xf>
    <xf numFmtId="0" fontId="3" fillId="35" borderId="17" xfId="0" applyFont="1" applyFill="1" applyBorder="1" applyAlignment="1">
      <alignment vertical="center"/>
    </xf>
    <xf numFmtId="0" fontId="3" fillId="35" borderId="25" xfId="0" applyFont="1" applyFill="1" applyBorder="1" applyAlignment="1">
      <alignment vertical="center"/>
    </xf>
    <xf numFmtId="175" fontId="6" fillId="0" borderId="0" xfId="55" applyNumberFormat="1" applyFont="1" applyFill="1" applyBorder="1" applyAlignment="1">
      <alignment horizontal="center" vertical="center"/>
    </xf>
    <xf numFmtId="44" fontId="2" fillId="0" borderId="0" xfId="0" applyNumberFormat="1" applyFont="1" applyFill="1" applyBorder="1" applyAlignment="1">
      <alignment horizontal="justify" vertical="center"/>
    </xf>
    <xf numFmtId="175" fontId="2" fillId="0" borderId="0" xfId="0" applyNumberFormat="1" applyFont="1" applyFill="1" applyBorder="1" applyAlignment="1">
      <alignment horizontal="justify" vertical="center"/>
    </xf>
    <xf numFmtId="0" fontId="2" fillId="0" borderId="14" xfId="0" applyFont="1" applyFill="1" applyBorder="1" applyAlignment="1">
      <alignment horizontal="center" vertical="center"/>
    </xf>
    <xf numFmtId="0" fontId="2" fillId="0" borderId="14" xfId="0" applyFont="1" applyFill="1" applyBorder="1" applyAlignment="1">
      <alignment/>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168" fontId="2" fillId="0" borderId="0" xfId="0" applyNumberFormat="1" applyFont="1" applyFill="1" applyBorder="1" applyAlignment="1">
      <alignment horizontal="justify" vertical="center"/>
    </xf>
    <xf numFmtId="0" fontId="2" fillId="0" borderId="0" xfId="0" applyFont="1" applyFill="1" applyBorder="1" applyAlignment="1">
      <alignment/>
    </xf>
    <xf numFmtId="9" fontId="2" fillId="0" borderId="0" xfId="67" applyFont="1" applyFill="1" applyBorder="1" applyAlignment="1">
      <alignment/>
    </xf>
    <xf numFmtId="169" fontId="2" fillId="0" borderId="0" xfId="0" applyNumberFormat="1" applyFont="1" applyFill="1" applyBorder="1" applyAlignment="1">
      <alignment horizontal="center"/>
    </xf>
    <xf numFmtId="0" fontId="2" fillId="0" borderId="0" xfId="0" applyFont="1" applyFill="1" applyBorder="1" applyAlignment="1">
      <alignment horizontal="left"/>
    </xf>
    <xf numFmtId="164" fontId="2" fillId="0" borderId="0" xfId="0" applyNumberFormat="1" applyFont="1" applyFill="1" applyBorder="1" applyAlignment="1">
      <alignment horizontal="justify" vertical="center"/>
    </xf>
    <xf numFmtId="1" fontId="2" fillId="0" borderId="0" xfId="0" applyNumberFormat="1" applyFont="1" applyFill="1" applyBorder="1" applyAlignment="1">
      <alignment/>
    </xf>
    <xf numFmtId="0" fontId="3" fillId="0" borderId="0" xfId="0" applyFont="1" applyFill="1" applyBorder="1" applyAlignment="1">
      <alignment horizontal="justify" vertical="center"/>
    </xf>
    <xf numFmtId="170" fontId="6" fillId="0" borderId="0" xfId="0" applyNumberFormat="1" applyFont="1" applyFill="1" applyBorder="1" applyAlignment="1">
      <alignment horizontal="right" vertical="center"/>
    </xf>
    <xf numFmtId="0" fontId="3" fillId="0" borderId="61" xfId="0" applyFont="1" applyFill="1" applyBorder="1" applyAlignment="1">
      <alignment horizontal="justify" vertical="center"/>
    </xf>
    <xf numFmtId="0" fontId="3" fillId="0" borderId="62" xfId="0" applyFont="1" applyFill="1" applyBorder="1" applyAlignment="1">
      <alignment horizontal="justify" vertical="center"/>
    </xf>
    <xf numFmtId="0" fontId="3" fillId="0" borderId="62" xfId="0" applyFont="1" applyFill="1" applyBorder="1" applyAlignment="1">
      <alignment horizontal="center" vertical="center"/>
    </xf>
    <xf numFmtId="42" fontId="3" fillId="0" borderId="62" xfId="0" applyNumberFormat="1" applyFont="1" applyFill="1" applyBorder="1" applyAlignment="1">
      <alignment horizontal="justify" vertical="center"/>
    </xf>
    <xf numFmtId="175" fontId="3" fillId="0" borderId="62" xfId="55" applyNumberFormat="1" applyFont="1" applyFill="1" applyBorder="1" applyAlignment="1">
      <alignment horizontal="justify" vertical="center"/>
    </xf>
    <xf numFmtId="0" fontId="2" fillId="0" borderId="62" xfId="0" applyFont="1" applyFill="1" applyBorder="1" applyAlignment="1">
      <alignment horizontal="center" vertical="center"/>
    </xf>
    <xf numFmtId="0" fontId="2" fillId="0" borderId="62" xfId="0" applyFont="1" applyFill="1" applyBorder="1" applyAlignment="1">
      <alignment horizontal="justify" vertical="center"/>
    </xf>
    <xf numFmtId="0" fontId="2" fillId="0" borderId="62" xfId="0" applyFont="1" applyFill="1" applyBorder="1" applyAlignment="1">
      <alignment/>
    </xf>
    <xf numFmtId="0" fontId="2" fillId="0" borderId="62" xfId="0" applyFont="1" applyFill="1" applyBorder="1" applyAlignment="1">
      <alignment horizontal="right" vertical="center"/>
    </xf>
    <xf numFmtId="169" fontId="2" fillId="0" borderId="62" xfId="0" applyNumberFormat="1" applyFont="1" applyFill="1" applyBorder="1" applyAlignment="1">
      <alignment horizontal="center"/>
    </xf>
    <xf numFmtId="0" fontId="2" fillId="0" borderId="63" xfId="0" applyFont="1" applyFill="1" applyBorder="1" applyAlignment="1">
      <alignment horizontal="left"/>
    </xf>
    <xf numFmtId="0" fontId="3" fillId="0" borderId="52"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164" fontId="3" fillId="0" borderId="45" xfId="0" applyNumberFormat="1" applyFont="1" applyFill="1" applyBorder="1" applyAlignment="1">
      <alignment horizontal="justify" vertical="center"/>
    </xf>
    <xf numFmtId="175" fontId="3" fillId="0" borderId="45" xfId="55" applyNumberFormat="1" applyFont="1" applyFill="1" applyBorder="1" applyAlignment="1">
      <alignment horizontal="justify" vertical="center"/>
    </xf>
    <xf numFmtId="0" fontId="2" fillId="0" borderId="45" xfId="0" applyFont="1" applyFill="1" applyBorder="1" applyAlignment="1">
      <alignment/>
    </xf>
    <xf numFmtId="183" fontId="2" fillId="33" borderId="45"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33" borderId="47" xfId="67" applyFont="1" applyFill="1" applyBorder="1" applyAlignment="1">
      <alignment horizontal="center" vertical="center" wrapText="1"/>
    </xf>
    <xf numFmtId="3" fontId="2" fillId="33" borderId="47" xfId="0" applyNumberFormat="1" applyFont="1" applyFill="1" applyBorder="1" applyAlignment="1">
      <alignment horizontal="center" vertical="center" wrapText="1"/>
    </xf>
    <xf numFmtId="2" fontId="2" fillId="33" borderId="49" xfId="0" applyNumberFormat="1" applyFont="1" applyFill="1" applyBorder="1" applyAlignment="1">
      <alignment horizontal="justify" vertical="center" wrapText="1"/>
    </xf>
    <xf numFmtId="0" fontId="2" fillId="0" borderId="64" xfId="0" applyFont="1" applyBorder="1" applyAlignment="1">
      <alignment horizontal="left"/>
    </xf>
    <xf numFmtId="0" fontId="2" fillId="0" borderId="16" xfId="0" applyFont="1" applyFill="1" applyBorder="1" applyAlignment="1">
      <alignment horizontal="left"/>
    </xf>
    <xf numFmtId="0" fontId="2" fillId="0" borderId="34" xfId="0" applyFont="1" applyFill="1" applyBorder="1" applyAlignment="1">
      <alignment/>
    </xf>
    <xf numFmtId="0" fontId="2" fillId="0" borderId="38" xfId="0" applyFont="1" applyFill="1" applyBorder="1" applyAlignment="1">
      <alignment/>
    </xf>
    <xf numFmtId="0" fontId="2" fillId="0" borderId="19" xfId="0" applyFont="1" applyFill="1" applyBorder="1" applyAlignment="1">
      <alignment/>
    </xf>
    <xf numFmtId="3" fontId="3"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4" fontId="2" fillId="33" borderId="34" xfId="61" applyNumberFormat="1" applyFont="1" applyFill="1" applyBorder="1" applyAlignment="1" applyProtection="1">
      <alignment horizontal="center" vertical="center"/>
      <protection locked="0"/>
    </xf>
    <xf numFmtId="14" fontId="2" fillId="33" borderId="35" xfId="61" applyNumberFormat="1" applyFont="1" applyFill="1" applyBorder="1" applyAlignment="1" applyProtection="1">
      <alignment horizontal="center" vertical="center"/>
      <protection locked="0"/>
    </xf>
    <xf numFmtId="14" fontId="2" fillId="33" borderId="35" xfId="61" applyNumberFormat="1" applyFont="1" applyFill="1" applyBorder="1" applyAlignment="1" applyProtection="1">
      <alignment horizontal="center"/>
      <protection locked="0"/>
    </xf>
    <xf numFmtId="14" fontId="2" fillId="33" borderId="12" xfId="61" applyNumberFormat="1" applyFont="1" applyFill="1" applyBorder="1" applyAlignment="1" applyProtection="1">
      <alignment horizontal="center"/>
      <protection locked="0"/>
    </xf>
    <xf numFmtId="1" fontId="2" fillId="0" borderId="10"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9" fontId="2" fillId="0" borderId="34" xfId="67" applyFont="1" applyFill="1" applyBorder="1" applyAlignment="1">
      <alignment horizontal="center" vertical="center"/>
    </xf>
    <xf numFmtId="9" fontId="2" fillId="0" borderId="12" xfId="67" applyFont="1" applyFill="1" applyBorder="1" applyAlignment="1">
      <alignment horizontal="center" vertical="center"/>
    </xf>
    <xf numFmtId="1"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1" fontId="2" fillId="0" borderId="19"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9" fontId="2" fillId="0" borderId="10" xfId="67"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5" borderId="12" xfId="0" applyFont="1" applyFill="1" applyBorder="1" applyAlignment="1">
      <alignment horizontal="center" vertical="center"/>
    </xf>
    <xf numFmtId="0" fontId="3" fillId="35" borderId="30" xfId="0" applyFont="1" applyFill="1" applyBorder="1" applyAlignment="1">
      <alignment horizontal="center" vertical="center"/>
    </xf>
    <xf numFmtId="0" fontId="2" fillId="0" borderId="34"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9" fontId="2" fillId="0" borderId="34" xfId="67"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178" fontId="5" fillId="33" borderId="10" xfId="0" applyNumberFormat="1" applyFont="1" applyFill="1" applyBorder="1" applyAlignment="1">
      <alignment horizontal="center" vertical="center"/>
    </xf>
    <xf numFmtId="9" fontId="2" fillId="33" borderId="34" xfId="67"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3" fillId="35" borderId="17" xfId="0" applyFont="1" applyFill="1" applyBorder="1" applyAlignment="1">
      <alignment horizontal="center" vertical="center"/>
    </xf>
    <xf numFmtId="179" fontId="2" fillId="0" borderId="10" xfId="0" applyNumberFormat="1" applyFont="1" applyFill="1" applyBorder="1" applyAlignment="1">
      <alignment horizontal="center" vertical="center" wrapText="1"/>
    </xf>
    <xf numFmtId="179" fontId="2" fillId="0" borderId="34"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wrapText="1"/>
    </xf>
    <xf numFmtId="0" fontId="2" fillId="35" borderId="17" xfId="0" applyFont="1" applyFill="1" applyBorder="1" applyAlignment="1">
      <alignment vertical="center"/>
    </xf>
    <xf numFmtId="0" fontId="2" fillId="37" borderId="32" xfId="0" applyFont="1" applyFill="1" applyBorder="1" applyAlignment="1">
      <alignment vertical="center"/>
    </xf>
    <xf numFmtId="0" fontId="2" fillId="35" borderId="14" xfId="0" applyFont="1" applyFill="1" applyBorder="1" applyAlignment="1">
      <alignment vertical="center"/>
    </xf>
    <xf numFmtId="0" fontId="2" fillId="0" borderId="45" xfId="0" applyFont="1" applyFill="1" applyBorder="1" applyAlignment="1">
      <alignment vertical="center"/>
    </xf>
    <xf numFmtId="0" fontId="2" fillId="0" borderId="10"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3" fillId="35" borderId="17" xfId="0" applyFont="1" applyFill="1" applyBorder="1" applyAlignment="1">
      <alignment horizontal="left" vertical="center"/>
    </xf>
    <xf numFmtId="0" fontId="2" fillId="33" borderId="1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9" fontId="2" fillId="33" borderId="10" xfId="67" applyFont="1" applyFill="1" applyBorder="1" applyAlignment="1">
      <alignment horizontal="center" vertical="center"/>
    </xf>
    <xf numFmtId="0" fontId="2" fillId="33" borderId="10" xfId="0" applyFont="1" applyFill="1" applyBorder="1" applyAlignment="1">
      <alignment horizontal="justify" vertical="center" wrapText="1"/>
    </xf>
    <xf numFmtId="0" fontId="3" fillId="33" borderId="4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65" xfId="0" applyFont="1" applyFill="1" applyBorder="1" applyAlignment="1">
      <alignment horizontal="center" vertical="center" wrapText="1"/>
    </xf>
    <xf numFmtId="1" fontId="3" fillId="35" borderId="17" xfId="0" applyNumberFormat="1" applyFont="1" applyFill="1" applyBorder="1" applyAlignment="1">
      <alignment horizontal="center" vertical="center"/>
    </xf>
    <xf numFmtId="0" fontId="3" fillId="35" borderId="17" xfId="0" applyFont="1" applyFill="1" applyBorder="1" applyAlignment="1">
      <alignment horizontal="center" vertical="center"/>
    </xf>
    <xf numFmtId="0" fontId="3" fillId="0" borderId="21" xfId="0" applyFont="1" applyFill="1" applyBorder="1" applyAlignment="1">
      <alignment horizontal="center" vertical="center"/>
    </xf>
    <xf numFmtId="179" fontId="2" fillId="0" borderId="10" xfId="0" applyNumberFormat="1" applyFont="1" applyFill="1" applyBorder="1" applyAlignment="1">
      <alignment horizontal="center" vertical="center" wrapText="1"/>
    </xf>
    <xf numFmtId="179" fontId="2" fillId="0" borderId="34"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13" fillId="0" borderId="0" xfId="0" applyFont="1" applyFill="1" applyAlignment="1">
      <alignment horizontal="center"/>
    </xf>
    <xf numFmtId="164" fontId="2" fillId="0" borderId="0" xfId="56" applyFont="1" applyFill="1" applyBorder="1" applyAlignment="1">
      <alignment horizontal="justify" vertical="center"/>
    </xf>
    <xf numFmtId="1" fontId="3" fillId="37" borderId="34" xfId="0" applyNumberFormat="1"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30" xfId="0" applyFont="1" applyBorder="1" applyAlignment="1">
      <alignment vertical="center"/>
    </xf>
    <xf numFmtId="0" fontId="3" fillId="0" borderId="32" xfId="0" applyFont="1" applyBorder="1" applyAlignment="1">
      <alignment vertical="center"/>
    </xf>
    <xf numFmtId="0" fontId="3" fillId="0" borderId="13" xfId="0" applyFont="1" applyBorder="1" applyAlignment="1">
      <alignment vertical="center"/>
    </xf>
    <xf numFmtId="0" fontId="3" fillId="35" borderId="32" xfId="0" applyFont="1" applyFill="1" applyBorder="1" applyAlignment="1">
      <alignment horizontal="left" vertical="center" wrapText="1"/>
    </xf>
    <xf numFmtId="0" fontId="3" fillId="0" borderId="32" xfId="0" applyFont="1" applyBorder="1" applyAlignment="1">
      <alignment horizontal="justify" vertical="center"/>
    </xf>
    <xf numFmtId="0" fontId="3" fillId="35" borderId="56" xfId="0" applyFont="1" applyFill="1" applyBorder="1" applyAlignment="1">
      <alignment horizontal="justify" vertical="center" wrapText="1"/>
    </xf>
    <xf numFmtId="0" fontId="3" fillId="40" borderId="17" xfId="0" applyFont="1" applyFill="1" applyBorder="1" applyAlignment="1">
      <alignment horizontal="justify" vertical="center"/>
    </xf>
    <xf numFmtId="0" fontId="3" fillId="35" borderId="17" xfId="0" applyFont="1" applyFill="1" applyBorder="1" applyAlignment="1">
      <alignment horizontal="justify" vertical="center"/>
    </xf>
    <xf numFmtId="0" fontId="6" fillId="35" borderId="32" xfId="0" applyFont="1" applyFill="1" applyBorder="1" applyAlignment="1">
      <alignment horizontal="justify" vertical="center"/>
    </xf>
    <xf numFmtId="0" fontId="6" fillId="35" borderId="17" xfId="0" applyFont="1" applyFill="1" applyBorder="1" applyAlignment="1">
      <alignment horizontal="justify" vertical="center"/>
    </xf>
    <xf numFmtId="0" fontId="2" fillId="33" borderId="52" xfId="0" applyFont="1" applyFill="1" applyBorder="1" applyAlignment="1">
      <alignment horizontal="justify" vertical="center" wrapText="1"/>
    </xf>
    <xf numFmtId="0" fontId="2" fillId="0" borderId="0" xfId="0" applyFont="1" applyAlignment="1">
      <alignment horizontal="justify" wrapText="1"/>
    </xf>
    <xf numFmtId="0" fontId="2" fillId="0" borderId="10" xfId="0" applyNumberFormat="1" applyFont="1" applyFill="1" applyBorder="1" applyAlignment="1">
      <alignment horizontal="justify" vertical="center" wrapText="1"/>
    </xf>
    <xf numFmtId="0" fontId="2" fillId="0" borderId="34" xfId="0" applyNumberFormat="1" applyFont="1" applyFill="1" applyBorder="1" applyAlignment="1">
      <alignment horizontal="justify" vertical="center" wrapText="1"/>
    </xf>
    <xf numFmtId="0" fontId="6" fillId="35" borderId="10" xfId="0" applyFont="1" applyFill="1" applyBorder="1" applyAlignment="1">
      <alignment horizontal="justify" vertical="center"/>
    </xf>
    <xf numFmtId="0" fontId="2" fillId="0" borderId="0" xfId="0" applyNumberFormat="1" applyFont="1" applyBorder="1" applyAlignment="1">
      <alignment horizontal="justify" wrapText="1"/>
    </xf>
    <xf numFmtId="0" fontId="2" fillId="0" borderId="0" xfId="0" applyNumberFormat="1" applyFont="1" applyAlignment="1">
      <alignment horizontal="justify" wrapText="1"/>
    </xf>
    <xf numFmtId="0" fontId="3" fillId="35" borderId="38" xfId="0" applyFont="1" applyFill="1" applyBorder="1" applyAlignment="1">
      <alignment horizontal="left" vertical="center"/>
    </xf>
    <xf numFmtId="0" fontId="3" fillId="35" borderId="14" xfId="0" applyFont="1" applyFill="1" applyBorder="1" applyAlignment="1">
      <alignment horizontal="left" vertical="center"/>
    </xf>
    <xf numFmtId="0" fontId="2" fillId="33" borderId="19" xfId="0" applyFont="1" applyFill="1" applyBorder="1" applyAlignment="1">
      <alignment horizontal="center"/>
    </xf>
    <xf numFmtId="0" fontId="2" fillId="33" borderId="13" xfId="0" applyFont="1" applyFill="1" applyBorder="1" applyAlignment="1">
      <alignment horizontal="center"/>
    </xf>
    <xf numFmtId="0" fontId="2" fillId="33" borderId="30" xfId="0" applyFont="1" applyFill="1" applyBorder="1" applyAlignment="1">
      <alignment/>
    </xf>
    <xf numFmtId="0" fontId="12" fillId="0" borderId="0" xfId="0" applyFont="1" applyBorder="1" applyAlignment="1">
      <alignment horizontal="center" vertical="center"/>
    </xf>
    <xf numFmtId="0" fontId="12" fillId="0" borderId="41" xfId="0" applyFont="1" applyBorder="1" applyAlignment="1">
      <alignment horizontal="center" vertical="center"/>
    </xf>
    <xf numFmtId="0" fontId="12" fillId="0" borderId="32" xfId="0" applyFont="1" applyBorder="1" applyAlignment="1">
      <alignment horizontal="center" vertical="center"/>
    </xf>
    <xf numFmtId="0" fontId="12"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37" borderId="19"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38" xfId="0" applyFont="1" applyFill="1" applyBorder="1" applyAlignment="1">
      <alignment horizontal="justify" vertical="center" wrapText="1"/>
    </xf>
    <xf numFmtId="0" fontId="3" fillId="37" borderId="39" xfId="0" applyFont="1" applyFill="1" applyBorder="1" applyAlignment="1">
      <alignment horizontal="justify" vertical="center" wrapText="1"/>
    </xf>
    <xf numFmtId="0" fontId="3" fillId="37" borderId="30" xfId="0" applyFont="1" applyFill="1" applyBorder="1" applyAlignment="1">
      <alignment horizontal="justify" vertical="center" wrapText="1"/>
    </xf>
    <xf numFmtId="0" fontId="3" fillId="37" borderId="34"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3" fillId="37" borderId="12" xfId="0" applyFont="1" applyFill="1" applyBorder="1" applyAlignment="1">
      <alignment horizontal="center" vertical="center" wrapText="1"/>
    </xf>
    <xf numFmtId="1" fontId="3" fillId="37" borderId="19" xfId="0" applyNumberFormat="1" applyFont="1" applyFill="1" applyBorder="1" applyAlignment="1">
      <alignment horizontal="center" vertical="center" wrapText="1"/>
    </xf>
    <xf numFmtId="1" fontId="3" fillId="37" borderId="41" xfId="0" applyNumberFormat="1" applyFont="1" applyFill="1" applyBorder="1" applyAlignment="1">
      <alignment horizontal="center" vertical="center" wrapText="1"/>
    </xf>
    <xf numFmtId="1" fontId="3" fillId="37" borderId="13" xfId="0" applyNumberFormat="1"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15" xfId="0" applyFont="1" applyFill="1" applyBorder="1" applyAlignment="1">
      <alignment horizontal="center" vertical="center"/>
    </xf>
    <xf numFmtId="0" fontId="3" fillId="37" borderId="17" xfId="0" applyFont="1" applyFill="1" applyBorder="1" applyAlignment="1">
      <alignment horizontal="center" vertical="center"/>
    </xf>
    <xf numFmtId="0" fontId="3" fillId="37" borderId="16" xfId="0" applyFont="1" applyFill="1" applyBorder="1" applyAlignment="1">
      <alignment horizontal="center" vertical="center"/>
    </xf>
    <xf numFmtId="178" fontId="3" fillId="37" borderId="38" xfId="0" applyNumberFormat="1" applyFont="1" applyFill="1" applyBorder="1" applyAlignment="1">
      <alignment horizontal="center" vertical="center" wrapText="1"/>
    </xf>
    <xf numFmtId="178" fontId="3" fillId="37" borderId="39" xfId="0" applyNumberFormat="1" applyFont="1" applyFill="1" applyBorder="1" applyAlignment="1">
      <alignment horizontal="center" vertical="center" wrapText="1"/>
    </xf>
    <xf numFmtId="178" fontId="3" fillId="37" borderId="30" xfId="0" applyNumberFormat="1" applyFont="1" applyFill="1" applyBorder="1" applyAlignment="1">
      <alignment horizontal="center" vertical="center" wrapText="1"/>
    </xf>
    <xf numFmtId="170" fontId="3" fillId="37" borderId="38" xfId="0" applyNumberFormat="1" applyFont="1" applyFill="1" applyBorder="1" applyAlignment="1">
      <alignment horizontal="center" vertical="center" wrapText="1"/>
    </xf>
    <xf numFmtId="170" fontId="3" fillId="37" borderId="39" xfId="0" applyNumberFormat="1" applyFont="1" applyFill="1" applyBorder="1" applyAlignment="1">
      <alignment horizontal="center" vertical="center" wrapText="1"/>
    </xf>
    <xf numFmtId="170" fontId="3" fillId="37" borderId="30"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3" fontId="5" fillId="0" borderId="34" xfId="49" applyNumberFormat="1" applyFont="1" applyFill="1" applyBorder="1" applyAlignment="1">
      <alignment horizontal="center" vertical="center" textRotation="180" wrapText="1"/>
    </xf>
    <xf numFmtId="3" fontId="5" fillId="0" borderId="35" xfId="49" applyNumberFormat="1" applyFont="1" applyFill="1" applyBorder="1" applyAlignment="1">
      <alignment horizontal="center" vertical="center" textRotation="180" wrapText="1"/>
    </xf>
    <xf numFmtId="3" fontId="5" fillId="0" borderId="12" xfId="49" applyNumberFormat="1" applyFont="1" applyFill="1" applyBorder="1" applyAlignment="1">
      <alignment horizontal="center" vertical="center" textRotation="180" wrapText="1"/>
    </xf>
    <xf numFmtId="170"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readingOrder="2"/>
    </xf>
    <xf numFmtId="3" fontId="5" fillId="0" borderId="34" xfId="48" applyNumberFormat="1" applyFont="1" applyFill="1" applyBorder="1" applyAlignment="1">
      <alignment horizontal="center" vertical="center" wrapText="1"/>
    </xf>
    <xf numFmtId="3" fontId="5" fillId="0" borderId="35" xfId="48" applyNumberFormat="1" applyFont="1" applyFill="1" applyBorder="1" applyAlignment="1">
      <alignment horizontal="center" vertical="center" wrapText="1"/>
    </xf>
    <xf numFmtId="3" fontId="5" fillId="0" borderId="12" xfId="48"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2" xfId="0" applyFont="1" applyFill="1" applyBorder="1" applyAlignment="1">
      <alignment horizontal="center" vertical="center" wrapText="1"/>
    </xf>
    <xf numFmtId="9" fontId="5" fillId="33" borderId="10" xfId="67"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5" fillId="33" borderId="34" xfId="48" applyNumberFormat="1" applyFont="1" applyFill="1" applyBorder="1" applyAlignment="1">
      <alignment horizontal="center" vertical="center" wrapText="1"/>
    </xf>
    <xf numFmtId="0" fontId="5" fillId="33" borderId="35" xfId="48" applyNumberFormat="1" applyFont="1" applyFill="1" applyBorder="1" applyAlignment="1">
      <alignment horizontal="center" vertical="center" wrapText="1"/>
    </xf>
    <xf numFmtId="0" fontId="5" fillId="33" borderId="12" xfId="48" applyNumberFormat="1" applyFont="1" applyFill="1" applyBorder="1" applyAlignment="1">
      <alignment horizontal="center" vertical="center" wrapText="1"/>
    </xf>
    <xf numFmtId="169" fontId="5" fillId="0" borderId="34" xfId="0" applyNumberFormat="1" applyFont="1" applyFill="1" applyBorder="1" applyAlignment="1">
      <alignment horizontal="center" vertical="center" wrapText="1"/>
    </xf>
    <xf numFmtId="169" fontId="5" fillId="0" borderId="35" xfId="0" applyNumberFormat="1" applyFont="1" applyFill="1" applyBorder="1" applyAlignment="1">
      <alignment horizontal="center" vertical="center" wrapText="1"/>
    </xf>
    <xf numFmtId="169" fontId="5"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165" fontId="5" fillId="0" borderId="34" xfId="49" applyFont="1" applyFill="1" applyBorder="1" applyAlignment="1">
      <alignment horizontal="center" vertical="center" textRotation="180" wrapText="1"/>
    </xf>
    <xf numFmtId="165" fontId="5" fillId="0" borderId="35" xfId="49" applyFont="1" applyFill="1" applyBorder="1" applyAlignment="1">
      <alignment horizontal="center" vertical="center" textRotation="180" wrapText="1"/>
    </xf>
    <xf numFmtId="165" fontId="5" fillId="0" borderId="12" xfId="49" applyFont="1" applyFill="1" applyBorder="1" applyAlignment="1">
      <alignment horizontal="center" vertical="center" textRotation="180" wrapText="1"/>
    </xf>
    <xf numFmtId="3" fontId="5" fillId="33" borderId="34" xfId="0" applyNumberFormat="1" applyFont="1" applyFill="1" applyBorder="1" applyAlignment="1">
      <alignment horizontal="center" vertical="center" wrapText="1"/>
    </xf>
    <xf numFmtId="3" fontId="5" fillId="33" borderId="35" xfId="0" applyNumberFormat="1"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69" fontId="5" fillId="33" borderId="34" xfId="0" applyNumberFormat="1" applyFont="1" applyFill="1" applyBorder="1" applyAlignment="1">
      <alignment horizontal="center" vertical="center" wrapText="1"/>
    </xf>
    <xf numFmtId="169" fontId="5" fillId="33" borderId="35" xfId="0" applyNumberFormat="1" applyFont="1" applyFill="1" applyBorder="1" applyAlignment="1">
      <alignment horizontal="center" vertical="center" wrapText="1"/>
    </xf>
    <xf numFmtId="169" fontId="5" fillId="33" borderId="12" xfId="0" applyNumberFormat="1" applyFont="1" applyFill="1" applyBorder="1" applyAlignment="1">
      <alignment horizontal="center" vertical="center" wrapText="1"/>
    </xf>
    <xf numFmtId="165" fontId="5" fillId="33" borderId="34" xfId="49" applyFont="1" applyFill="1" applyBorder="1" applyAlignment="1">
      <alignment horizontal="center" vertical="center" textRotation="180" wrapText="1"/>
    </xf>
    <xf numFmtId="165" fontId="5" fillId="33" borderId="35" xfId="49" applyFont="1" applyFill="1" applyBorder="1" applyAlignment="1">
      <alignment horizontal="center" vertical="center" textRotation="180" wrapText="1"/>
    </xf>
    <xf numFmtId="165" fontId="5" fillId="33" borderId="12" xfId="49" applyFont="1" applyFill="1" applyBorder="1" applyAlignment="1">
      <alignment horizontal="center" vertical="center" textRotation="180" wrapText="1"/>
    </xf>
    <xf numFmtId="1" fontId="5" fillId="33" borderId="34" xfId="49" applyNumberFormat="1" applyFont="1" applyFill="1" applyBorder="1" applyAlignment="1">
      <alignment horizontal="center" vertical="center" textRotation="180" wrapText="1"/>
    </xf>
    <xf numFmtId="1" fontId="5" fillId="33" borderId="35" xfId="49" applyNumberFormat="1" applyFont="1" applyFill="1" applyBorder="1" applyAlignment="1">
      <alignment horizontal="center" vertical="center" textRotation="180" wrapText="1"/>
    </xf>
    <xf numFmtId="1" fontId="5" fillId="33" borderId="12" xfId="49" applyNumberFormat="1" applyFont="1" applyFill="1" applyBorder="1" applyAlignment="1">
      <alignment horizontal="center" vertical="center" textRotation="180" wrapText="1"/>
    </xf>
    <xf numFmtId="0" fontId="5" fillId="0" borderId="34" xfId="0" applyFont="1" applyFill="1" applyBorder="1" applyAlignment="1">
      <alignment horizontal="justify" vertical="center" wrapText="1"/>
    </xf>
    <xf numFmtId="0" fontId="5" fillId="0" borderId="12" xfId="0" applyFont="1" applyFill="1" applyBorder="1" applyAlignment="1">
      <alignment horizontal="justify" vertical="center" wrapText="1"/>
    </xf>
    <xf numFmtId="1" fontId="5" fillId="0" borderId="34" xfId="49" applyNumberFormat="1" applyFont="1" applyFill="1" applyBorder="1" applyAlignment="1">
      <alignment horizontal="center" vertical="center" textRotation="180" wrapText="1"/>
    </xf>
    <xf numFmtId="1" fontId="5" fillId="0" borderId="35" xfId="49" applyNumberFormat="1" applyFont="1" applyFill="1" applyBorder="1" applyAlignment="1">
      <alignment horizontal="center" vertical="center" textRotation="180" wrapText="1"/>
    </xf>
    <xf numFmtId="1" fontId="5" fillId="0" borderId="12" xfId="49" applyNumberFormat="1" applyFont="1" applyFill="1" applyBorder="1" applyAlignment="1">
      <alignment horizontal="center" vertical="center" textRotation="180" wrapText="1"/>
    </xf>
    <xf numFmtId="0" fontId="5" fillId="0" borderId="35" xfId="0" applyFont="1" applyFill="1" applyBorder="1" applyAlignment="1">
      <alignment horizontal="justify" vertical="center" wrapText="1"/>
    </xf>
    <xf numFmtId="0" fontId="5" fillId="0" borderId="34" xfId="49" applyNumberFormat="1" applyFont="1" applyFill="1" applyBorder="1" applyAlignment="1">
      <alignment horizontal="center" vertical="center" textRotation="180" wrapText="1"/>
    </xf>
    <xf numFmtId="9" fontId="5" fillId="0" borderId="10" xfId="67" applyFont="1" applyFill="1" applyBorder="1" applyAlignment="1">
      <alignment horizontal="center" vertical="center" wrapText="1"/>
    </xf>
    <xf numFmtId="0" fontId="5" fillId="0" borderId="34" xfId="48" applyNumberFormat="1" applyFont="1" applyFill="1" applyBorder="1" applyAlignment="1">
      <alignment horizontal="center" vertical="center" wrapText="1"/>
    </xf>
    <xf numFmtId="0" fontId="5" fillId="0" borderId="35" xfId="48" applyNumberFormat="1" applyFont="1" applyFill="1" applyBorder="1" applyAlignment="1">
      <alignment horizontal="center" vertical="center" wrapText="1"/>
    </xf>
    <xf numFmtId="0" fontId="5" fillId="0" borderId="12" xfId="48"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9" fontId="5" fillId="0" borderId="34" xfId="67" applyFont="1" applyFill="1" applyBorder="1" applyAlignment="1">
      <alignment horizontal="center" vertical="center" wrapText="1"/>
    </xf>
    <xf numFmtId="9" fontId="5" fillId="0" borderId="35" xfId="67" applyFont="1" applyFill="1" applyBorder="1" applyAlignment="1">
      <alignment horizontal="center" vertical="center" wrapText="1"/>
    </xf>
    <xf numFmtId="9" fontId="5" fillId="0" borderId="12" xfId="67"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3" fontId="2" fillId="0" borderId="35"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3" fontId="3" fillId="33" borderId="14" xfId="0" applyNumberFormat="1" applyFont="1" applyFill="1" applyBorder="1" applyAlignment="1">
      <alignment horizontal="center" vertical="center"/>
    </xf>
    <xf numFmtId="169" fontId="2" fillId="0" borderId="34" xfId="0" applyNumberFormat="1" applyFont="1" applyFill="1" applyBorder="1" applyAlignment="1">
      <alignment horizontal="center" vertical="center" wrapText="1"/>
    </xf>
    <xf numFmtId="169" fontId="2" fillId="0" borderId="35" xfId="0" applyNumberFormat="1" applyFont="1" applyFill="1" applyBorder="1" applyAlignment="1">
      <alignment horizontal="center" vertical="center" wrapText="1"/>
    </xf>
    <xf numFmtId="165" fontId="2" fillId="0" borderId="10" xfId="49" applyFont="1" applyFill="1" applyBorder="1" applyAlignment="1">
      <alignment horizontal="center" vertical="center" textRotation="180" wrapText="1"/>
    </xf>
    <xf numFmtId="165" fontId="2" fillId="0" borderId="34" xfId="49" applyFont="1" applyFill="1" applyBorder="1" applyAlignment="1">
      <alignment horizontal="center" vertical="center" textRotation="180" wrapText="1"/>
    </xf>
    <xf numFmtId="165" fontId="2" fillId="0" borderId="35" xfId="49" applyFont="1" applyFill="1" applyBorder="1" applyAlignment="1">
      <alignment horizontal="center" vertical="center" textRotation="180" wrapText="1"/>
    </xf>
    <xf numFmtId="165" fontId="2" fillId="0" borderId="49" xfId="49" applyFont="1" applyFill="1" applyBorder="1" applyAlignment="1">
      <alignment horizontal="center" vertical="center" textRotation="180" wrapText="1"/>
    </xf>
    <xf numFmtId="9" fontId="2" fillId="0" borderId="10" xfId="67" applyFont="1" applyFill="1" applyBorder="1" applyAlignment="1">
      <alignment horizontal="center" vertical="center" wrapText="1"/>
    </xf>
    <xf numFmtId="9" fontId="2" fillId="0" borderId="34" xfId="67"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170" fontId="2" fillId="0" borderId="34" xfId="0" applyNumberFormat="1" applyFont="1" applyFill="1" applyBorder="1" applyAlignment="1">
      <alignment horizontal="center" vertical="center" wrapText="1"/>
    </xf>
    <xf numFmtId="0" fontId="2" fillId="0" borderId="34" xfId="48" applyNumberFormat="1" applyFont="1" applyFill="1" applyBorder="1" applyAlignment="1">
      <alignment horizontal="center" vertical="center" wrapText="1"/>
    </xf>
    <xf numFmtId="0" fontId="2" fillId="0" borderId="35" xfId="48"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xf>
    <xf numFmtId="0" fontId="3" fillId="0" borderId="10" xfId="0" applyFont="1" applyBorder="1" applyAlignment="1">
      <alignment horizontal="center" vertical="center"/>
    </xf>
    <xf numFmtId="179" fontId="3" fillId="37" borderId="38" xfId="0" applyNumberFormat="1" applyFont="1" applyFill="1" applyBorder="1" applyAlignment="1">
      <alignment horizontal="center" vertical="center" wrapText="1"/>
    </xf>
    <xf numFmtId="179" fontId="3" fillId="37" borderId="39" xfId="0" applyNumberFormat="1" applyFont="1" applyFill="1" applyBorder="1" applyAlignment="1">
      <alignment horizontal="center" vertical="center" wrapText="1"/>
    </xf>
    <xf numFmtId="179" fontId="3" fillId="37" borderId="30" xfId="0" applyNumberFormat="1" applyFont="1" applyFill="1" applyBorder="1" applyAlignment="1">
      <alignment horizontal="center" vertical="center" wrapText="1"/>
    </xf>
    <xf numFmtId="3" fontId="3" fillId="37" borderId="34" xfId="0" applyNumberFormat="1" applyFont="1" applyFill="1" applyBorder="1" applyAlignment="1">
      <alignment horizontal="center" vertical="center" wrapText="1"/>
    </xf>
    <xf numFmtId="3" fontId="3" fillId="37" borderId="35" xfId="0" applyNumberFormat="1" applyFont="1" applyFill="1" applyBorder="1" applyAlignment="1">
      <alignment horizontal="center" vertical="center" wrapText="1"/>
    </xf>
    <xf numFmtId="3" fontId="3" fillId="37" borderId="12" xfId="0" applyNumberFormat="1" applyFont="1" applyFill="1" applyBorder="1" applyAlignment="1">
      <alignment horizontal="center" vertical="center" wrapText="1"/>
    </xf>
    <xf numFmtId="1" fontId="3" fillId="37" borderId="35" xfId="0" applyNumberFormat="1" applyFont="1" applyFill="1" applyBorder="1" applyAlignment="1">
      <alignment horizontal="center" vertical="center" wrapText="1"/>
    </xf>
    <xf numFmtId="1" fontId="3" fillId="37" borderId="12" xfId="0" applyNumberFormat="1" applyFont="1" applyFill="1" applyBorder="1" applyAlignment="1">
      <alignment horizontal="center" vertical="center" wrapText="1"/>
    </xf>
    <xf numFmtId="0" fontId="3" fillId="37" borderId="38" xfId="0" applyFont="1" applyFill="1" applyBorder="1" applyAlignment="1">
      <alignment horizontal="center" vertical="center" textRotation="180" wrapText="1"/>
    </xf>
    <xf numFmtId="0" fontId="3" fillId="37" borderId="39" xfId="0" applyFont="1" applyFill="1" applyBorder="1" applyAlignment="1">
      <alignment horizontal="center" vertical="center" textRotation="180" wrapText="1"/>
    </xf>
    <xf numFmtId="0" fontId="3" fillId="37" borderId="30" xfId="0" applyFont="1" applyFill="1" applyBorder="1" applyAlignment="1">
      <alignment horizontal="center" vertical="center" textRotation="180" wrapText="1"/>
    </xf>
    <xf numFmtId="49" fontId="3" fillId="37" borderId="38" xfId="0" applyNumberFormat="1" applyFont="1" applyFill="1" applyBorder="1" applyAlignment="1">
      <alignment horizontal="center" vertical="center" textRotation="180" wrapText="1"/>
    </xf>
    <xf numFmtId="49" fontId="3" fillId="37" borderId="39" xfId="0" applyNumberFormat="1" applyFont="1" applyFill="1" applyBorder="1" applyAlignment="1">
      <alignment horizontal="center" vertical="center" textRotation="180" wrapText="1"/>
    </xf>
    <xf numFmtId="49" fontId="3" fillId="37" borderId="30" xfId="0" applyNumberFormat="1" applyFont="1" applyFill="1" applyBorder="1" applyAlignment="1">
      <alignment horizontal="center" vertical="center" textRotation="180" wrapText="1"/>
    </xf>
    <xf numFmtId="170" fontId="3" fillId="37" borderId="34" xfId="0" applyNumberFormat="1" applyFont="1" applyFill="1" applyBorder="1" applyAlignment="1">
      <alignment horizontal="center" vertical="center" wrapText="1"/>
    </xf>
    <xf numFmtId="170" fontId="3" fillId="37" borderId="35" xfId="0" applyNumberFormat="1" applyFont="1" applyFill="1" applyBorder="1" applyAlignment="1">
      <alignment horizontal="center" vertical="center" wrapText="1"/>
    </xf>
    <xf numFmtId="170" fontId="3" fillId="37" borderId="12" xfId="0" applyNumberFormat="1" applyFont="1" applyFill="1" applyBorder="1" applyAlignment="1">
      <alignment horizontal="center" vertical="center" wrapText="1"/>
    </xf>
    <xf numFmtId="0" fontId="5" fillId="33" borderId="34" xfId="0" applyFont="1" applyFill="1" applyBorder="1" applyAlignment="1">
      <alignment horizontal="justify" vertical="center"/>
    </xf>
    <xf numFmtId="0" fontId="5" fillId="33" borderId="35" xfId="0" applyFont="1" applyFill="1" applyBorder="1" applyAlignment="1">
      <alignment horizontal="justify" vertical="center"/>
    </xf>
    <xf numFmtId="0" fontId="5" fillId="33" borderId="12" xfId="0" applyFont="1" applyFill="1" applyBorder="1" applyAlignment="1">
      <alignment horizontal="justify" vertical="center"/>
    </xf>
    <xf numFmtId="0" fontId="5" fillId="33" borderId="34" xfId="0" applyFont="1" applyFill="1" applyBorder="1" applyAlignment="1">
      <alignment horizontal="justify" vertical="center" wrapText="1"/>
    </xf>
    <xf numFmtId="0" fontId="5" fillId="33" borderId="35" xfId="0" applyFont="1" applyFill="1" applyBorder="1" applyAlignment="1">
      <alignment horizontal="justify" vertical="center" wrapText="1"/>
    </xf>
    <xf numFmtId="0" fontId="5" fillId="33" borderId="12" xfId="0" applyFont="1" applyFill="1" applyBorder="1" applyAlignment="1">
      <alignment horizontal="justify" vertical="center" wrapText="1"/>
    </xf>
    <xf numFmtId="1" fontId="5" fillId="33" borderId="34" xfId="0" applyNumberFormat="1" applyFont="1" applyFill="1" applyBorder="1" applyAlignment="1">
      <alignment horizontal="center" vertical="center"/>
    </xf>
    <xf numFmtId="1" fontId="5" fillId="33" borderId="35" xfId="0" applyNumberFormat="1" applyFont="1" applyFill="1" applyBorder="1" applyAlignment="1">
      <alignment horizontal="center" vertical="center"/>
    </xf>
    <xf numFmtId="1" fontId="5" fillId="33" borderId="12" xfId="0" applyNumberFormat="1" applyFont="1" applyFill="1" applyBorder="1" applyAlignment="1">
      <alignment horizontal="center"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1" fontId="5" fillId="0" borderId="19"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xf>
    <xf numFmtId="1" fontId="5" fillId="0" borderId="34"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1" fontId="5" fillId="33" borderId="34" xfId="0" applyNumberFormat="1" applyFont="1" applyFill="1" applyBorder="1" applyAlignment="1">
      <alignment horizontal="center" vertical="center" textRotation="180" wrapText="1"/>
    </xf>
    <xf numFmtId="1" fontId="5" fillId="33" borderId="12" xfId="0" applyNumberFormat="1" applyFont="1" applyFill="1" applyBorder="1" applyAlignment="1">
      <alignment horizontal="center" vertical="center" textRotation="180" wrapText="1"/>
    </xf>
    <xf numFmtId="0" fontId="5" fillId="33" borderId="34" xfId="0" applyFont="1" applyFill="1" applyBorder="1" applyAlignment="1">
      <alignment horizontal="center"/>
    </xf>
    <xf numFmtId="0" fontId="5" fillId="33" borderId="12" xfId="0" applyFont="1" applyFill="1" applyBorder="1" applyAlignment="1">
      <alignment horizontal="center"/>
    </xf>
    <xf numFmtId="14" fontId="5" fillId="33" borderId="34" xfId="0" applyNumberFormat="1" applyFont="1" applyFill="1" applyBorder="1" applyAlignment="1">
      <alignment horizontal="center" vertical="center"/>
    </xf>
    <xf numFmtId="14" fontId="5" fillId="33" borderId="12" xfId="0" applyNumberFormat="1" applyFont="1" applyFill="1" applyBorder="1" applyAlignment="1">
      <alignment horizontal="center" vertical="center"/>
    </xf>
    <xf numFmtId="1" fontId="5"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xf>
    <xf numFmtId="170" fontId="5" fillId="33" borderId="34" xfId="0" applyNumberFormat="1" applyFont="1" applyFill="1" applyBorder="1" applyAlignment="1">
      <alignment horizontal="center" vertical="center"/>
    </xf>
    <xf numFmtId="170" fontId="5" fillId="33" borderId="12" xfId="0" applyNumberFormat="1" applyFont="1" applyFill="1" applyBorder="1" applyAlignment="1">
      <alignment horizontal="center" vertical="center"/>
    </xf>
    <xf numFmtId="0" fontId="5" fillId="33" borderId="10" xfId="0" applyFont="1" applyFill="1" applyBorder="1" applyAlignment="1">
      <alignment horizontal="justify" vertical="center"/>
    </xf>
    <xf numFmtId="179" fontId="5" fillId="33" borderId="34" xfId="0" applyNumberFormat="1" applyFont="1" applyFill="1" applyBorder="1" applyAlignment="1">
      <alignment horizontal="center" vertical="center"/>
    </xf>
    <xf numFmtId="179" fontId="5" fillId="33" borderId="35"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xf>
    <xf numFmtId="170" fontId="5" fillId="33" borderId="35" xfId="0" applyNumberFormat="1" applyFont="1" applyFill="1" applyBorder="1" applyAlignment="1">
      <alignment horizontal="center" vertical="center"/>
    </xf>
    <xf numFmtId="1" fontId="5" fillId="33" borderId="34" xfId="0" applyNumberFormat="1" applyFont="1" applyFill="1" applyBorder="1" applyAlignment="1">
      <alignment horizontal="center" vertical="center" wrapText="1"/>
    </xf>
    <xf numFmtId="1" fontId="5" fillId="33" borderId="35"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wrapText="1"/>
    </xf>
    <xf numFmtId="1" fontId="5" fillId="33" borderId="35" xfId="0" applyNumberFormat="1" applyFont="1" applyFill="1" applyBorder="1" applyAlignment="1">
      <alignment horizontal="center" vertical="center" textRotation="180" wrapText="1"/>
    </xf>
    <xf numFmtId="0" fontId="5" fillId="33" borderId="10" xfId="0" applyFont="1" applyFill="1" applyBorder="1" applyAlignment="1">
      <alignment horizontal="center" vertical="center"/>
    </xf>
    <xf numFmtId="178" fontId="5" fillId="33" borderId="10" xfId="0" applyNumberFormat="1" applyFont="1" applyFill="1" applyBorder="1" applyAlignment="1">
      <alignment horizontal="center" vertical="center"/>
    </xf>
    <xf numFmtId="166" fontId="5" fillId="33" borderId="35" xfId="48" applyFont="1" applyFill="1" applyBorder="1" applyAlignment="1">
      <alignment horizontal="center" vertical="top" wrapText="1"/>
    </xf>
    <xf numFmtId="166" fontId="5" fillId="33" borderId="12" xfId="48" applyFont="1" applyFill="1" applyBorder="1" applyAlignment="1">
      <alignment horizontal="center" vertical="top" wrapText="1"/>
    </xf>
    <xf numFmtId="170" fontId="5" fillId="0" borderId="34" xfId="0" applyNumberFormat="1" applyFont="1" applyFill="1" applyBorder="1" applyAlignment="1">
      <alignment horizontal="center" vertical="center"/>
    </xf>
    <xf numFmtId="170" fontId="5" fillId="0" borderId="35" xfId="0" applyNumberFormat="1" applyFont="1" applyFill="1" applyBorder="1" applyAlignment="1">
      <alignment horizontal="center" vertical="center"/>
    </xf>
    <xf numFmtId="170" fontId="5" fillId="0" borderId="12" xfId="0" applyNumberFormat="1" applyFont="1" applyFill="1" applyBorder="1" applyAlignment="1">
      <alignment horizontal="center" vertical="center"/>
    </xf>
    <xf numFmtId="1" fontId="5" fillId="33" borderId="34" xfId="0" applyNumberFormat="1" applyFont="1" applyFill="1" applyBorder="1" applyAlignment="1">
      <alignment horizontal="center"/>
    </xf>
    <xf numFmtId="1" fontId="5" fillId="33" borderId="35" xfId="0" applyNumberFormat="1" applyFont="1" applyFill="1" applyBorder="1" applyAlignment="1">
      <alignment horizontal="center"/>
    </xf>
    <xf numFmtId="166" fontId="5" fillId="33" borderId="34" xfId="48" applyFont="1" applyFill="1" applyBorder="1" applyAlignment="1">
      <alignment horizontal="center" wrapText="1"/>
    </xf>
    <xf numFmtId="166" fontId="5" fillId="33" borderId="35" xfId="48" applyFont="1" applyFill="1" applyBorder="1" applyAlignment="1">
      <alignment horizontal="center" wrapText="1"/>
    </xf>
    <xf numFmtId="0" fontId="5" fillId="33" borderId="34" xfId="0" applyFont="1" applyFill="1" applyBorder="1" applyAlignment="1">
      <alignment horizontal="center" vertical="center"/>
    </xf>
    <xf numFmtId="178" fontId="5" fillId="33" borderId="34" xfId="0" applyNumberFormat="1" applyFont="1" applyFill="1" applyBorder="1" applyAlignment="1">
      <alignment horizontal="center" vertical="center"/>
    </xf>
    <xf numFmtId="178" fontId="5" fillId="33" borderId="35" xfId="0" applyNumberFormat="1" applyFont="1" applyFill="1" applyBorder="1" applyAlignment="1">
      <alignment horizontal="center" vertical="center"/>
    </xf>
    <xf numFmtId="178" fontId="5" fillId="33" borderId="12" xfId="0" applyNumberFormat="1" applyFont="1" applyFill="1" applyBorder="1" applyAlignment="1">
      <alignment horizontal="center" vertical="center"/>
    </xf>
    <xf numFmtId="0" fontId="5" fillId="33" borderId="35" xfId="0" applyFont="1" applyFill="1" applyBorder="1" applyAlignment="1">
      <alignment horizontal="center" vertical="center"/>
    </xf>
    <xf numFmtId="0" fontId="5" fillId="33" borderId="12" xfId="0" applyFont="1" applyFill="1" applyBorder="1" applyAlignment="1">
      <alignment horizontal="center" vertical="center"/>
    </xf>
    <xf numFmtId="1" fontId="5" fillId="0" borderId="34" xfId="0" applyNumberFormat="1" applyFont="1" applyFill="1" applyBorder="1" applyAlignment="1">
      <alignment horizontal="center" vertical="center" wrapText="1"/>
    </xf>
    <xf numFmtId="1" fontId="5" fillId="0" borderId="35"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xf>
    <xf numFmtId="0" fontId="5" fillId="0" borderId="34" xfId="0" applyFont="1" applyFill="1" applyBorder="1" applyAlignment="1">
      <alignment horizontal="justify" vertical="center"/>
    </xf>
    <xf numFmtId="0" fontId="5" fillId="0" borderId="35" xfId="0" applyFont="1" applyFill="1" applyBorder="1" applyAlignment="1">
      <alignment horizontal="justify" vertical="center"/>
    </xf>
    <xf numFmtId="0" fontId="5" fillId="0" borderId="12" xfId="0" applyFont="1" applyFill="1" applyBorder="1" applyAlignment="1">
      <alignment horizontal="justify" vertical="center"/>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 fontId="5" fillId="0" borderId="10" xfId="0" applyNumberFormat="1" applyFont="1" applyFill="1" applyBorder="1" applyAlignment="1">
      <alignment horizontal="center" vertical="center"/>
    </xf>
    <xf numFmtId="179" fontId="5" fillId="0" borderId="34" xfId="0" applyNumberFormat="1" applyFont="1" applyFill="1" applyBorder="1" applyAlignment="1">
      <alignment horizontal="center" vertical="center"/>
    </xf>
    <xf numFmtId="179" fontId="5" fillId="0" borderId="35" xfId="0" applyNumberFormat="1" applyFont="1" applyFill="1" applyBorder="1" applyAlignment="1">
      <alignment horizontal="center" vertical="center"/>
    </xf>
    <xf numFmtId="179" fontId="5" fillId="0" borderId="12"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10" xfId="0" applyFont="1" applyFill="1" applyBorder="1" applyAlignment="1">
      <alignment horizontal="justify" vertical="center"/>
    </xf>
    <xf numFmtId="178" fontId="5" fillId="0" borderId="34"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 fontId="5" fillId="0" borderId="35" xfId="0" applyNumberFormat="1" applyFont="1" applyFill="1" applyBorder="1" applyAlignment="1">
      <alignment horizontal="center" vertical="center"/>
    </xf>
    <xf numFmtId="0" fontId="5" fillId="33" borderId="16" xfId="0" applyFont="1" applyFill="1" applyBorder="1" applyAlignment="1">
      <alignment horizontal="center" vertical="center" wrapText="1"/>
    </xf>
    <xf numFmtId="167" fontId="5" fillId="33" borderId="34" xfId="0" applyNumberFormat="1" applyFont="1" applyFill="1" applyBorder="1" applyAlignment="1">
      <alignment horizontal="center" vertical="center"/>
    </xf>
    <xf numFmtId="167" fontId="5" fillId="33" borderId="35" xfId="0" applyNumberFormat="1" applyFont="1" applyFill="1" applyBorder="1" applyAlignment="1">
      <alignment horizontal="center" vertical="center"/>
    </xf>
    <xf numFmtId="167" fontId="5" fillId="33" borderId="12" xfId="0" applyNumberFormat="1" applyFont="1" applyFill="1" applyBorder="1" applyAlignment="1">
      <alignment horizontal="center" vertical="center"/>
    </xf>
    <xf numFmtId="0" fontId="5" fillId="33" borderId="58" xfId="0" applyFont="1" applyFill="1" applyBorder="1" applyAlignment="1">
      <alignment horizontal="justify" vertical="center" wrapText="1"/>
    </xf>
    <xf numFmtId="0" fontId="5" fillId="33" borderId="44" xfId="0" applyFont="1" applyFill="1" applyBorder="1" applyAlignment="1">
      <alignment horizontal="justify" vertical="center" wrapText="1"/>
    </xf>
    <xf numFmtId="14" fontId="5" fillId="33" borderId="34" xfId="0" applyNumberFormat="1" applyFont="1" applyFill="1" applyBorder="1" applyAlignment="1">
      <alignment horizontal="justify" vertical="center"/>
    </xf>
    <xf numFmtId="9" fontId="5" fillId="33" borderId="34" xfId="67" applyFont="1" applyFill="1" applyBorder="1" applyAlignment="1">
      <alignment horizontal="center" vertical="center"/>
    </xf>
    <xf numFmtId="9" fontId="5" fillId="33" borderId="35" xfId="67" applyFont="1" applyFill="1" applyBorder="1" applyAlignment="1">
      <alignment horizontal="center" vertical="center"/>
    </xf>
    <xf numFmtId="1" fontId="5" fillId="33" borderId="34" xfId="0" applyNumberFormat="1" applyFont="1" applyFill="1" applyBorder="1" applyAlignment="1">
      <alignment horizontal="justify" vertical="center" wrapText="1"/>
    </xf>
    <xf numFmtId="1" fontId="5" fillId="33" borderId="35" xfId="0" applyNumberFormat="1" applyFont="1" applyFill="1" applyBorder="1" applyAlignment="1">
      <alignment horizontal="justify" vertical="center" wrapText="1"/>
    </xf>
    <xf numFmtId="0" fontId="5" fillId="33" borderId="0" xfId="0" applyFont="1" applyFill="1" applyBorder="1" applyAlignment="1">
      <alignment horizontal="center" vertical="center" wrapText="1"/>
    </xf>
    <xf numFmtId="0" fontId="5" fillId="33" borderId="41" xfId="0" applyFont="1" applyFill="1" applyBorder="1" applyAlignment="1">
      <alignment horizontal="center" vertical="center" wrapText="1"/>
    </xf>
    <xf numFmtId="179" fontId="5" fillId="33" borderId="34" xfId="0" applyNumberFormat="1" applyFont="1" applyFill="1" applyBorder="1" applyAlignment="1">
      <alignment horizontal="center" vertical="center" wrapText="1"/>
    </xf>
    <xf numFmtId="179" fontId="5" fillId="33" borderId="35" xfId="0" applyNumberFormat="1" applyFont="1" applyFill="1" applyBorder="1" applyAlignment="1">
      <alignment horizontal="center" vertical="center" wrapText="1"/>
    </xf>
    <xf numFmtId="179" fontId="5" fillId="33" borderId="12" xfId="0" applyNumberFormat="1" applyFont="1" applyFill="1" applyBorder="1" applyAlignment="1">
      <alignment horizontal="center" vertical="center" wrapText="1"/>
    </xf>
    <xf numFmtId="1" fontId="6" fillId="33" borderId="34" xfId="0" applyNumberFormat="1" applyFont="1" applyFill="1" applyBorder="1" applyAlignment="1">
      <alignment horizontal="center" vertical="center" wrapText="1"/>
    </xf>
    <xf numFmtId="1" fontId="6" fillId="33" borderId="35" xfId="0" applyNumberFormat="1" applyFont="1" applyFill="1" applyBorder="1" applyAlignment="1">
      <alignment horizontal="center" vertical="center" wrapText="1"/>
    </xf>
    <xf numFmtId="1" fontId="6" fillId="33" borderId="12" xfId="0" applyNumberFormat="1"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3" xfId="0" applyFont="1" applyFill="1" applyBorder="1" applyAlignment="1">
      <alignment horizontal="center" vertical="center" wrapText="1"/>
    </xf>
    <xf numFmtId="3" fontId="5" fillId="33" borderId="58" xfId="0" applyNumberFormat="1" applyFont="1" applyFill="1" applyBorder="1" applyAlignment="1">
      <alignment horizontal="justify" vertical="center" wrapText="1"/>
    </xf>
    <xf numFmtId="3" fontId="5" fillId="33" borderId="44" xfId="0" applyNumberFormat="1" applyFont="1" applyFill="1" applyBorder="1" applyAlignment="1">
      <alignment horizontal="justify" vertical="center" wrapText="1"/>
    </xf>
    <xf numFmtId="3" fontId="5" fillId="33" borderId="31" xfId="0" applyNumberFormat="1" applyFont="1" applyFill="1" applyBorder="1" applyAlignment="1">
      <alignment horizontal="justify" vertical="center" wrapText="1"/>
    </xf>
    <xf numFmtId="9" fontId="5" fillId="33" borderId="34" xfId="67" applyFont="1" applyFill="1" applyBorder="1" applyAlignment="1">
      <alignment horizontal="center" vertical="center" wrapText="1"/>
    </xf>
    <xf numFmtId="9" fontId="5" fillId="33" borderId="35" xfId="67" applyFont="1" applyFill="1" applyBorder="1" applyAlignment="1">
      <alignment horizontal="center" vertical="center" wrapText="1"/>
    </xf>
    <xf numFmtId="9" fontId="5" fillId="33" borderId="12" xfId="67" applyFont="1" applyFill="1" applyBorder="1" applyAlignment="1">
      <alignment horizontal="center" vertical="center" wrapText="1"/>
    </xf>
    <xf numFmtId="170" fontId="5" fillId="33" borderId="34" xfId="0" applyNumberFormat="1" applyFont="1" applyFill="1" applyBorder="1" applyAlignment="1">
      <alignment horizontal="center" vertical="center" wrapText="1"/>
    </xf>
    <xf numFmtId="170" fontId="5" fillId="33" borderId="35" xfId="0" applyNumberFormat="1" applyFont="1" applyFill="1" applyBorder="1" applyAlignment="1">
      <alignment horizontal="center" vertical="center" wrapText="1"/>
    </xf>
    <xf numFmtId="170" fontId="5" fillId="33" borderId="12" xfId="0" applyNumberFormat="1" applyFont="1" applyFill="1" applyBorder="1" applyAlignment="1">
      <alignment horizontal="center" vertical="center" wrapText="1"/>
    </xf>
    <xf numFmtId="3" fontId="5" fillId="33" borderId="34" xfId="0" applyNumberFormat="1" applyFont="1" applyFill="1" applyBorder="1" applyAlignment="1">
      <alignment horizontal="justify" vertical="center" wrapText="1"/>
    </xf>
    <xf numFmtId="3" fontId="5" fillId="33" borderId="35" xfId="0" applyNumberFormat="1" applyFont="1" applyFill="1" applyBorder="1" applyAlignment="1">
      <alignment horizontal="justify" vertical="center" wrapText="1"/>
    </xf>
    <xf numFmtId="3" fontId="5" fillId="33" borderId="12" xfId="0" applyNumberFormat="1" applyFont="1" applyFill="1" applyBorder="1" applyAlignment="1">
      <alignment horizontal="justify" vertical="center" wrapText="1"/>
    </xf>
    <xf numFmtId="1" fontId="3" fillId="0" borderId="34" xfId="49" applyNumberFormat="1" applyFont="1" applyFill="1" applyBorder="1" applyAlignment="1">
      <alignment horizontal="center" vertical="center" textRotation="180" wrapText="1"/>
    </xf>
    <xf numFmtId="1" fontId="3" fillId="0" borderId="35" xfId="49" applyNumberFormat="1" applyFont="1" applyFill="1" applyBorder="1" applyAlignment="1">
      <alignment horizontal="center" vertical="center" textRotation="180" wrapText="1"/>
    </xf>
    <xf numFmtId="1" fontId="3" fillId="0" borderId="49" xfId="49" applyNumberFormat="1" applyFont="1" applyFill="1" applyBorder="1" applyAlignment="1">
      <alignment horizontal="center" vertical="center" textRotation="180"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3" fillId="0" borderId="1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0" fontId="2" fillId="0" borderId="35" xfId="0" applyFont="1" applyFill="1" applyBorder="1" applyAlignment="1">
      <alignment horizontal="justify" vertical="center" wrapText="1"/>
    </xf>
    <xf numFmtId="0" fontId="2" fillId="0" borderId="12" xfId="0" applyFont="1" applyFill="1" applyBorder="1" applyAlignment="1">
      <alignment horizontal="justify" vertical="center" wrapText="1"/>
    </xf>
    <xf numFmtId="165" fontId="3" fillId="0" borderId="34" xfId="49" applyFont="1" applyFill="1" applyBorder="1" applyAlignment="1">
      <alignment horizontal="center" vertical="center" textRotation="180" wrapText="1"/>
    </xf>
    <xf numFmtId="165" fontId="3" fillId="0" borderId="35" xfId="49" applyFont="1" applyFill="1" applyBorder="1" applyAlignment="1">
      <alignment horizontal="center" vertical="center" textRotation="180" wrapText="1"/>
    </xf>
    <xf numFmtId="165" fontId="3" fillId="0" borderId="12" xfId="49" applyFont="1" applyFill="1" applyBorder="1" applyAlignment="1">
      <alignment horizontal="center" vertical="center" textRotation="180" wrapText="1"/>
    </xf>
    <xf numFmtId="170" fontId="2" fillId="0" borderId="10" xfId="0" applyNumberFormat="1" applyFont="1" applyFill="1" applyBorder="1" applyAlignment="1">
      <alignment horizontal="justify"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3" borderId="0" xfId="0" applyFont="1" applyFill="1" applyAlignment="1">
      <alignment horizontal="center"/>
    </xf>
    <xf numFmtId="0" fontId="2" fillId="33" borderId="0" xfId="0" applyFont="1" applyFill="1" applyAlignment="1">
      <alignment horizontal="center"/>
    </xf>
    <xf numFmtId="176" fontId="2" fillId="0" borderId="0" xfId="0" applyNumberFormat="1" applyFont="1" applyFill="1" applyAlignment="1">
      <alignment horizontal="center" vertical="center"/>
    </xf>
    <xf numFmtId="1" fontId="3" fillId="0" borderId="12" xfId="49" applyNumberFormat="1" applyFont="1" applyFill="1" applyBorder="1" applyAlignment="1">
      <alignment horizontal="center" vertical="center" textRotation="180" wrapText="1"/>
    </xf>
    <xf numFmtId="169" fontId="2" fillId="33" borderId="34" xfId="0" applyNumberFormat="1" applyFont="1" applyFill="1" applyBorder="1" applyAlignment="1">
      <alignment horizontal="center" vertical="center" wrapText="1"/>
    </xf>
    <xf numFmtId="169" fontId="2" fillId="33" borderId="12" xfId="0" applyNumberFormat="1" applyFont="1" applyFill="1" applyBorder="1" applyAlignment="1">
      <alignment horizontal="center" vertical="center" wrapText="1"/>
    </xf>
    <xf numFmtId="1" fontId="2" fillId="33" borderId="34" xfId="0" applyNumberFormat="1"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3" fontId="2" fillId="33" borderId="34" xfId="0" applyNumberFormat="1" applyFont="1" applyFill="1" applyBorder="1" applyAlignment="1">
      <alignment horizontal="justify" vertical="center" wrapText="1"/>
    </xf>
    <xf numFmtId="3" fontId="2" fillId="33" borderId="12" xfId="0" applyNumberFormat="1" applyFont="1" applyFill="1" applyBorder="1" applyAlignment="1">
      <alignment horizontal="justify" vertical="center" wrapText="1"/>
    </xf>
    <xf numFmtId="0" fontId="2" fillId="33" borderId="3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3" fillId="33" borderId="40" xfId="0" applyFont="1" applyFill="1" applyBorder="1" applyAlignment="1">
      <alignment horizontal="center" vertical="center" wrapText="1"/>
    </xf>
    <xf numFmtId="0" fontId="3" fillId="33" borderId="50" xfId="0" applyFont="1" applyFill="1" applyBorder="1" applyAlignment="1">
      <alignment horizontal="center" vertical="center" wrapText="1"/>
    </xf>
    <xf numFmtId="3" fontId="2" fillId="33" borderId="34"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2" xfId="0" applyFont="1" applyFill="1" applyBorder="1" applyAlignment="1">
      <alignment horizontal="justify" vertical="center" wrapText="1"/>
    </xf>
    <xf numFmtId="0" fontId="2" fillId="33" borderId="41" xfId="0" applyFont="1" applyFill="1" applyBorder="1" applyAlignment="1">
      <alignment horizontal="center" vertical="center" wrapText="1"/>
    </xf>
    <xf numFmtId="0" fontId="2" fillId="33" borderId="0" xfId="0" applyFont="1" applyFill="1" applyBorder="1" applyAlignment="1">
      <alignment horizontal="center" vertical="center" wrapText="1"/>
    </xf>
    <xf numFmtId="3" fontId="2" fillId="33" borderId="58" xfId="0" applyNumberFormat="1" applyFont="1" applyFill="1" applyBorder="1" applyAlignment="1">
      <alignment horizontal="center" vertical="center" wrapText="1"/>
    </xf>
    <xf numFmtId="3" fontId="2" fillId="33" borderId="31" xfId="0" applyNumberFormat="1" applyFont="1" applyFill="1" applyBorder="1" applyAlignment="1">
      <alignment horizontal="center" vertical="center" wrapText="1"/>
    </xf>
    <xf numFmtId="9" fontId="2" fillId="33" borderId="34" xfId="67" applyFont="1" applyFill="1" applyBorder="1" applyAlignment="1">
      <alignment horizontal="center" vertical="center" wrapText="1"/>
    </xf>
    <xf numFmtId="9" fontId="2" fillId="33" borderId="12" xfId="67" applyFont="1" applyFill="1" applyBorder="1" applyAlignment="1">
      <alignment horizontal="center" vertical="center" wrapText="1"/>
    </xf>
    <xf numFmtId="0" fontId="2" fillId="33" borderId="0" xfId="0" applyFont="1" applyFill="1" applyBorder="1" applyAlignment="1">
      <alignment horizontal="justify" vertical="center" wrapText="1"/>
    </xf>
    <xf numFmtId="0" fontId="2" fillId="33" borderId="35" xfId="0" applyFont="1" applyFill="1" applyBorder="1" applyAlignment="1">
      <alignment horizontal="justify" vertical="center" wrapText="1"/>
    </xf>
    <xf numFmtId="0" fontId="2" fillId="33" borderId="34" xfId="0" applyFont="1" applyFill="1" applyBorder="1" applyAlignment="1">
      <alignment horizontal="left" vertical="center" textRotation="180" wrapText="1"/>
    </xf>
    <xf numFmtId="0" fontId="2" fillId="33" borderId="35" xfId="0" applyFont="1" applyFill="1" applyBorder="1" applyAlignment="1">
      <alignment horizontal="left" vertical="center" textRotation="180" wrapText="1"/>
    </xf>
    <xf numFmtId="0" fontId="2" fillId="33" borderId="12" xfId="0" applyFont="1" applyFill="1" applyBorder="1" applyAlignment="1">
      <alignment horizontal="left" vertical="center" textRotation="180" wrapText="1"/>
    </xf>
    <xf numFmtId="0" fontId="2" fillId="33" borderId="38" xfId="0" applyFont="1" applyFill="1" applyBorder="1" applyAlignment="1">
      <alignment horizontal="justify" vertical="center" wrapText="1"/>
    </xf>
    <xf numFmtId="0" fontId="2" fillId="33" borderId="19" xfId="0" applyFont="1" applyFill="1" applyBorder="1" applyAlignment="1">
      <alignment horizontal="justify" vertical="center" wrapText="1"/>
    </xf>
    <xf numFmtId="0" fontId="2" fillId="33" borderId="39" xfId="0" applyFont="1" applyFill="1" applyBorder="1" applyAlignment="1">
      <alignment horizontal="justify" vertical="center" wrapText="1"/>
    </xf>
    <xf numFmtId="0" fontId="2" fillId="33" borderId="41" xfId="0" applyFont="1" applyFill="1" applyBorder="1" applyAlignment="1">
      <alignment horizontal="justify" vertical="center" wrapText="1"/>
    </xf>
    <xf numFmtId="0" fontId="3" fillId="37" borderId="14" xfId="0" applyFont="1" applyFill="1" applyBorder="1" applyAlignment="1">
      <alignment horizontal="left" vertical="center"/>
    </xf>
    <xf numFmtId="0" fontId="3" fillId="37" borderId="17" xfId="0" applyFont="1" applyFill="1" applyBorder="1" applyAlignment="1">
      <alignment horizontal="left" vertical="center"/>
    </xf>
    <xf numFmtId="0" fontId="3" fillId="36" borderId="14" xfId="0" applyFont="1" applyFill="1" applyBorder="1" applyAlignment="1">
      <alignment horizontal="left" vertical="center"/>
    </xf>
    <xf numFmtId="0" fontId="3" fillId="36" borderId="17" xfId="0" applyFont="1" applyFill="1" applyBorder="1" applyAlignment="1">
      <alignment horizontal="left" vertical="center"/>
    </xf>
    <xf numFmtId="0" fontId="2" fillId="0" borderId="40" xfId="0" applyFont="1" applyFill="1" applyBorder="1" applyAlignment="1">
      <alignment horizontal="left" vertical="center" wrapText="1"/>
    </xf>
    <xf numFmtId="169" fontId="2" fillId="33" borderId="35" xfId="0" applyNumberFormat="1" applyFont="1" applyFill="1" applyBorder="1" applyAlignment="1">
      <alignment horizontal="center" vertical="center" wrapText="1"/>
    </xf>
    <xf numFmtId="3" fontId="2" fillId="33" borderId="44" xfId="0" applyNumberFormat="1"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0" xfId="0" applyFont="1" applyFill="1" applyBorder="1" applyAlignment="1">
      <alignment horizontal="justify" vertical="center" wrapText="1"/>
    </xf>
    <xf numFmtId="0" fontId="2" fillId="33" borderId="13" xfId="0" applyFont="1" applyFill="1" applyBorder="1" applyAlignment="1">
      <alignment horizontal="justify" vertical="center" wrapText="1"/>
    </xf>
    <xf numFmtId="49" fontId="2" fillId="33" borderId="34" xfId="0" applyNumberFormat="1" applyFont="1" applyFill="1" applyBorder="1" applyAlignment="1">
      <alignment horizontal="left" vertical="center" textRotation="180" wrapText="1"/>
    </xf>
    <xf numFmtId="49" fontId="2" fillId="33" borderId="35" xfId="0" applyNumberFormat="1" applyFont="1" applyFill="1" applyBorder="1" applyAlignment="1">
      <alignment horizontal="left" vertical="center" textRotation="180" wrapText="1"/>
    </xf>
    <xf numFmtId="49" fontId="2" fillId="33" borderId="12" xfId="0" applyNumberFormat="1" applyFont="1" applyFill="1" applyBorder="1" applyAlignment="1">
      <alignment horizontal="left" vertical="center" textRotation="180" wrapText="1"/>
    </xf>
    <xf numFmtId="167" fontId="3" fillId="0" borderId="23" xfId="63" applyFont="1" applyBorder="1" applyAlignment="1">
      <alignment horizontal="center" vertical="center"/>
      <protection/>
    </xf>
    <xf numFmtId="167" fontId="3" fillId="0" borderId="21" xfId="63" applyFont="1" applyBorder="1" applyAlignment="1">
      <alignment horizontal="center" vertical="center"/>
      <protection/>
    </xf>
    <xf numFmtId="167" fontId="3" fillId="0" borderId="22" xfId="63" applyFont="1" applyBorder="1" applyAlignment="1">
      <alignment horizontal="center" vertical="center"/>
      <protection/>
    </xf>
    <xf numFmtId="167" fontId="2" fillId="0" borderId="10" xfId="63" applyFont="1" applyBorder="1" applyAlignment="1">
      <alignment horizontal="center" vertical="center" wrapText="1"/>
      <protection/>
    </xf>
    <xf numFmtId="167" fontId="2" fillId="0" borderId="34" xfId="63" applyFont="1" applyBorder="1" applyAlignment="1">
      <alignment horizontal="center" vertical="center" wrapText="1"/>
      <protection/>
    </xf>
    <xf numFmtId="167" fontId="2" fillId="0" borderId="34" xfId="63" applyFont="1" applyBorder="1" applyAlignment="1">
      <alignment horizontal="center"/>
      <protection/>
    </xf>
    <xf numFmtId="167" fontId="2" fillId="0" borderId="35" xfId="63" applyFont="1" applyBorder="1" applyAlignment="1">
      <alignment horizontal="center"/>
      <protection/>
    </xf>
    <xf numFmtId="167" fontId="2" fillId="0" borderId="12" xfId="63" applyFont="1" applyBorder="1" applyAlignment="1">
      <alignment horizontal="center"/>
      <protection/>
    </xf>
    <xf numFmtId="3" fontId="2" fillId="0" borderId="34" xfId="63" applyNumberFormat="1" applyFont="1" applyBorder="1" applyAlignment="1">
      <alignment horizontal="center" vertical="center"/>
      <protection/>
    </xf>
    <xf numFmtId="3" fontId="2" fillId="0" borderId="35" xfId="63" applyNumberFormat="1" applyFont="1" applyBorder="1" applyAlignment="1">
      <alignment horizontal="center" vertical="center"/>
      <protection/>
    </xf>
    <xf numFmtId="3" fontId="2" fillId="0" borderId="12" xfId="63" applyNumberFormat="1" applyFont="1" applyBorder="1" applyAlignment="1">
      <alignment horizontal="center" vertical="center"/>
      <protection/>
    </xf>
    <xf numFmtId="170" fontId="2" fillId="33" borderId="34" xfId="63" applyNumberFormat="1" applyFont="1" applyFill="1" applyBorder="1" applyAlignment="1">
      <alignment horizontal="center" vertical="center"/>
      <protection/>
    </xf>
    <xf numFmtId="170" fontId="2" fillId="33" borderId="35" xfId="63" applyNumberFormat="1" applyFont="1" applyFill="1" applyBorder="1" applyAlignment="1">
      <alignment horizontal="center" vertical="center"/>
      <protection/>
    </xf>
    <xf numFmtId="170" fontId="2" fillId="33" borderId="12" xfId="63" applyNumberFormat="1" applyFont="1" applyFill="1" applyBorder="1" applyAlignment="1">
      <alignment horizontal="center" vertical="center"/>
      <protection/>
    </xf>
    <xf numFmtId="167" fontId="2" fillId="33" borderId="34" xfId="63" applyFont="1" applyFill="1" applyBorder="1" applyAlignment="1">
      <alignment horizontal="left" vertical="center" wrapText="1"/>
      <protection/>
    </xf>
    <xf numFmtId="167" fontId="2" fillId="33" borderId="35" xfId="63" applyFont="1" applyFill="1" applyBorder="1" applyAlignment="1">
      <alignment horizontal="left" vertical="center" wrapText="1"/>
      <protection/>
    </xf>
    <xf numFmtId="167" fontId="2" fillId="33" borderId="12" xfId="63" applyFont="1" applyFill="1" applyBorder="1" applyAlignment="1">
      <alignment horizontal="left" vertical="center" wrapText="1"/>
      <protection/>
    </xf>
    <xf numFmtId="0" fontId="2" fillId="33" borderId="34" xfId="63" applyNumberFormat="1" applyFont="1" applyFill="1" applyBorder="1" applyAlignment="1">
      <alignment horizontal="center" vertical="center"/>
      <protection/>
    </xf>
    <xf numFmtId="0" fontId="2" fillId="33" borderId="35" xfId="63" applyNumberFormat="1" applyFont="1" applyFill="1" applyBorder="1" applyAlignment="1">
      <alignment horizontal="center" vertical="center"/>
      <protection/>
    </xf>
    <xf numFmtId="0" fontId="2" fillId="33" borderId="12" xfId="63" applyNumberFormat="1" applyFont="1" applyFill="1" applyBorder="1" applyAlignment="1">
      <alignment horizontal="center" vertical="center"/>
      <protection/>
    </xf>
    <xf numFmtId="3" fontId="2" fillId="33" borderId="34" xfId="63" applyNumberFormat="1" applyFont="1" applyFill="1" applyBorder="1" applyAlignment="1">
      <alignment horizontal="center" vertical="center" wrapText="1"/>
      <protection/>
    </xf>
    <xf numFmtId="3" fontId="2" fillId="33" borderId="35" xfId="63" applyNumberFormat="1" applyFont="1" applyFill="1" applyBorder="1" applyAlignment="1">
      <alignment horizontal="center" vertical="center" wrapText="1"/>
      <protection/>
    </xf>
    <xf numFmtId="3" fontId="2" fillId="33" borderId="12" xfId="63" applyNumberFormat="1" applyFont="1" applyFill="1" applyBorder="1" applyAlignment="1">
      <alignment horizontal="center" vertical="center" wrapText="1"/>
      <protection/>
    </xf>
    <xf numFmtId="167" fontId="2" fillId="0" borderId="34" xfId="63" applyFont="1" applyBorder="1" applyAlignment="1">
      <alignment horizontal="left" vertical="center" wrapText="1"/>
      <protection/>
    </xf>
    <xf numFmtId="167" fontId="2" fillId="0" borderId="35" xfId="63" applyFont="1" applyBorder="1" applyAlignment="1">
      <alignment horizontal="left" vertical="center" wrapText="1"/>
      <protection/>
    </xf>
    <xf numFmtId="167" fontId="2" fillId="0" borderId="12" xfId="63" applyFont="1" applyBorder="1" applyAlignment="1">
      <alignment horizontal="left" vertical="center" wrapText="1"/>
      <protection/>
    </xf>
    <xf numFmtId="167" fontId="2" fillId="0" borderId="34" xfId="63" applyFont="1" applyFill="1" applyBorder="1" applyAlignment="1">
      <alignment horizontal="center" vertical="center" wrapText="1"/>
      <protection/>
    </xf>
    <xf numFmtId="167" fontId="2" fillId="0" borderId="35" xfId="63" applyFont="1" applyFill="1" applyBorder="1" applyAlignment="1">
      <alignment horizontal="center" vertical="center" wrapText="1"/>
      <protection/>
    </xf>
    <xf numFmtId="167" fontId="2" fillId="0" borderId="12" xfId="63" applyFont="1" applyFill="1" applyBorder="1" applyAlignment="1">
      <alignment horizontal="center" vertical="center" wrapText="1"/>
      <protection/>
    </xf>
    <xf numFmtId="3" fontId="2" fillId="0" borderId="34" xfId="63" applyNumberFormat="1" applyFont="1" applyBorder="1" applyAlignment="1">
      <alignment horizontal="center"/>
      <protection/>
    </xf>
    <xf numFmtId="3" fontId="2" fillId="0" borderId="35" xfId="63" applyNumberFormat="1" applyFont="1" applyBorder="1" applyAlignment="1">
      <alignment horizontal="center"/>
      <protection/>
    </xf>
    <xf numFmtId="167" fontId="2" fillId="33" borderId="35" xfId="63" applyFont="1" applyFill="1" applyBorder="1" applyAlignment="1">
      <alignment horizontal="left" vertical="center"/>
      <protection/>
    </xf>
    <xf numFmtId="0" fontId="5" fillId="33" borderId="34" xfId="63" applyNumberFormat="1" applyFont="1" applyFill="1" applyBorder="1" applyAlignment="1">
      <alignment horizontal="center" vertical="center"/>
      <protection/>
    </xf>
    <xf numFmtId="0" fontId="5" fillId="33" borderId="35" xfId="63" applyNumberFormat="1" applyFont="1" applyFill="1" applyBorder="1" applyAlignment="1">
      <alignment horizontal="center" vertical="center"/>
      <protection/>
    </xf>
    <xf numFmtId="167" fontId="2" fillId="33" borderId="34" xfId="63" applyFont="1" applyFill="1" applyBorder="1" applyAlignment="1">
      <alignment horizontal="center" vertical="center" wrapText="1"/>
      <protection/>
    </xf>
    <xf numFmtId="167" fontId="2" fillId="33" borderId="35" xfId="63" applyFont="1" applyFill="1" applyBorder="1" applyAlignment="1">
      <alignment horizontal="center" vertical="center" wrapText="1"/>
      <protection/>
    </xf>
    <xf numFmtId="0" fontId="2" fillId="33" borderId="34" xfId="63" applyNumberFormat="1" applyFont="1" applyFill="1" applyBorder="1" applyAlignment="1">
      <alignment horizontal="center" vertical="center" wrapText="1"/>
      <protection/>
    </xf>
    <xf numFmtId="0" fontId="2" fillId="33" borderId="35" xfId="63" applyNumberFormat="1" applyFont="1" applyFill="1" applyBorder="1" applyAlignment="1">
      <alignment horizontal="center" vertical="center" wrapText="1"/>
      <protection/>
    </xf>
    <xf numFmtId="9" fontId="2" fillId="33" borderId="34" xfId="67" applyFont="1" applyFill="1" applyBorder="1" applyAlignment="1">
      <alignment horizontal="center" vertical="center"/>
    </xf>
    <xf numFmtId="9" fontId="2" fillId="33" borderId="35" xfId="67" applyFont="1" applyFill="1" applyBorder="1" applyAlignment="1">
      <alignment horizontal="center" vertical="center"/>
    </xf>
    <xf numFmtId="9" fontId="2" fillId="33" borderId="12" xfId="67" applyFont="1" applyFill="1" applyBorder="1" applyAlignment="1">
      <alignment horizontal="center" vertical="center"/>
    </xf>
    <xf numFmtId="1" fontId="2" fillId="0" borderId="38" xfId="63" applyNumberFormat="1" applyFont="1" applyBorder="1" applyAlignment="1">
      <alignment horizontal="center" vertical="center"/>
      <protection/>
    </xf>
    <xf numFmtId="1" fontId="2" fillId="0" borderId="0" xfId="63" applyNumberFormat="1" applyFont="1" applyBorder="1" applyAlignment="1">
      <alignment horizontal="center" vertical="center"/>
      <protection/>
    </xf>
    <xf numFmtId="1" fontId="2" fillId="0" borderId="41" xfId="63" applyNumberFormat="1" applyFont="1" applyBorder="1" applyAlignment="1">
      <alignment horizontal="center" vertical="center"/>
      <protection/>
    </xf>
    <xf numFmtId="1" fontId="2" fillId="0" borderId="39" xfId="63" applyNumberFormat="1" applyFont="1" applyBorder="1" applyAlignment="1">
      <alignment horizontal="center" vertical="center"/>
      <protection/>
    </xf>
    <xf numFmtId="1" fontId="2" fillId="0" borderId="14" xfId="63" applyNumberFormat="1" applyFont="1" applyBorder="1" applyAlignment="1">
      <alignment horizontal="center" vertical="center"/>
      <protection/>
    </xf>
    <xf numFmtId="1" fontId="2" fillId="0" borderId="19" xfId="63" applyNumberFormat="1" applyFont="1" applyBorder="1" applyAlignment="1">
      <alignment horizontal="center" vertical="center"/>
      <protection/>
    </xf>
    <xf numFmtId="167" fontId="2" fillId="0" borderId="34" xfId="63" applyFont="1" applyFill="1" applyBorder="1" applyAlignment="1">
      <alignment horizontal="center" vertical="center" wrapText="1" shrinkToFit="1"/>
      <protection/>
    </xf>
    <xf numFmtId="167" fontId="2" fillId="0" borderId="35" xfId="63" applyFont="1" applyFill="1" applyBorder="1" applyAlignment="1">
      <alignment horizontal="center" vertical="center" wrapText="1" shrinkToFit="1"/>
      <protection/>
    </xf>
    <xf numFmtId="167" fontId="2" fillId="33" borderId="12" xfId="63" applyFont="1" applyFill="1" applyBorder="1" applyAlignment="1">
      <alignment horizontal="center" vertical="center" wrapText="1"/>
      <protection/>
    </xf>
    <xf numFmtId="3" fontId="2" fillId="33" borderId="34" xfId="63" applyNumberFormat="1" applyFont="1" applyFill="1" applyBorder="1" applyAlignment="1">
      <alignment horizontal="center" vertical="center"/>
      <protection/>
    </xf>
    <xf numFmtId="3" fontId="2" fillId="33" borderId="35" xfId="63" applyNumberFormat="1" applyFont="1" applyFill="1" applyBorder="1" applyAlignment="1">
      <alignment horizontal="center" vertical="center"/>
      <protection/>
    </xf>
    <xf numFmtId="3" fontId="2" fillId="33" borderId="12" xfId="63" applyNumberFormat="1" applyFont="1" applyFill="1" applyBorder="1" applyAlignment="1">
      <alignment horizontal="center" vertical="center"/>
      <protection/>
    </xf>
    <xf numFmtId="0" fontId="2" fillId="33" borderId="12" xfId="63" applyNumberFormat="1" applyFont="1" applyFill="1" applyBorder="1" applyAlignment="1">
      <alignment horizontal="center" vertical="center" wrapText="1"/>
      <protection/>
    </xf>
    <xf numFmtId="167" fontId="2" fillId="33" borderId="34" xfId="63" applyFont="1" applyFill="1" applyBorder="1" applyAlignment="1">
      <alignment horizontal="justify" vertical="center" wrapText="1"/>
      <protection/>
    </xf>
    <xf numFmtId="167" fontId="2" fillId="33" borderId="35" xfId="63" applyFont="1" applyFill="1" applyBorder="1" applyAlignment="1">
      <alignment horizontal="justify" vertical="center" wrapText="1"/>
      <protection/>
    </xf>
    <xf numFmtId="167" fontId="2" fillId="33" borderId="12" xfId="63" applyFont="1" applyFill="1" applyBorder="1" applyAlignment="1">
      <alignment horizontal="justify" vertical="center" wrapText="1"/>
      <protection/>
    </xf>
    <xf numFmtId="167" fontId="2" fillId="0" borderId="35" xfId="63" applyFont="1" applyBorder="1" applyAlignment="1">
      <alignment horizontal="center" vertical="center" wrapText="1"/>
      <protection/>
    </xf>
    <xf numFmtId="167" fontId="2" fillId="0" borderId="12" xfId="63" applyFont="1" applyBorder="1" applyAlignment="1">
      <alignment horizontal="center" vertical="center" wrapText="1"/>
      <protection/>
    </xf>
    <xf numFmtId="1" fontId="2" fillId="33" borderId="0" xfId="63" applyNumberFormat="1" applyFont="1" applyFill="1" applyBorder="1" applyAlignment="1">
      <alignment horizontal="center" vertical="center" wrapText="1"/>
      <protection/>
    </xf>
    <xf numFmtId="1" fontId="2" fillId="33" borderId="41" xfId="63" applyNumberFormat="1" applyFont="1" applyFill="1" applyBorder="1" applyAlignment="1">
      <alignment horizontal="center" vertical="center" wrapText="1"/>
      <protection/>
    </xf>
    <xf numFmtId="1" fontId="2" fillId="0" borderId="30" xfId="63" applyNumberFormat="1" applyFont="1" applyBorder="1" applyAlignment="1">
      <alignment horizontal="center" vertical="center"/>
      <protection/>
    </xf>
    <xf numFmtId="1" fontId="2" fillId="0" borderId="32" xfId="63" applyNumberFormat="1" applyFont="1" applyBorder="1" applyAlignment="1">
      <alignment horizontal="center" vertical="center"/>
      <protection/>
    </xf>
    <xf numFmtId="1" fontId="2" fillId="0" borderId="13" xfId="63" applyNumberFormat="1" applyFont="1" applyBorder="1" applyAlignment="1">
      <alignment horizontal="center" vertical="center"/>
      <protection/>
    </xf>
    <xf numFmtId="1" fontId="2" fillId="33" borderId="38" xfId="63" applyNumberFormat="1" applyFont="1" applyFill="1" applyBorder="1" applyAlignment="1">
      <alignment horizontal="center" vertical="center"/>
      <protection/>
    </xf>
    <xf numFmtId="1" fontId="2" fillId="33" borderId="14" xfId="63" applyNumberFormat="1" applyFont="1" applyFill="1" applyBorder="1" applyAlignment="1">
      <alignment horizontal="center" vertical="center"/>
      <protection/>
    </xf>
    <xf numFmtId="1" fontId="2" fillId="33" borderId="19" xfId="63" applyNumberFormat="1" applyFont="1" applyFill="1" applyBorder="1" applyAlignment="1">
      <alignment horizontal="center" vertical="center"/>
      <protection/>
    </xf>
    <xf numFmtId="1" fontId="2" fillId="33" borderId="39" xfId="63" applyNumberFormat="1" applyFont="1" applyFill="1" applyBorder="1" applyAlignment="1">
      <alignment horizontal="center" vertical="center"/>
      <protection/>
    </xf>
    <xf numFmtId="1" fontId="2" fillId="33" borderId="0" xfId="63" applyNumberFormat="1" applyFont="1" applyFill="1" applyBorder="1" applyAlignment="1">
      <alignment horizontal="center" vertical="center"/>
      <protection/>
    </xf>
    <xf numFmtId="1" fontId="2" fillId="33" borderId="41" xfId="63" applyNumberFormat="1" applyFont="1" applyFill="1" applyBorder="1" applyAlignment="1">
      <alignment horizontal="center" vertical="center"/>
      <protection/>
    </xf>
    <xf numFmtId="1" fontId="2" fillId="33" borderId="30" xfId="63" applyNumberFormat="1" applyFont="1" applyFill="1" applyBorder="1" applyAlignment="1">
      <alignment horizontal="center" vertical="center"/>
      <protection/>
    </xf>
    <xf numFmtId="1" fontId="2" fillId="33" borderId="32" xfId="63" applyNumberFormat="1" applyFont="1" applyFill="1" applyBorder="1" applyAlignment="1">
      <alignment horizontal="center" vertical="center"/>
      <protection/>
    </xf>
    <xf numFmtId="1" fontId="2" fillId="33" borderId="13" xfId="63" applyNumberFormat="1" applyFont="1" applyFill="1" applyBorder="1" applyAlignment="1">
      <alignment horizontal="center" vertical="center"/>
      <protection/>
    </xf>
    <xf numFmtId="3" fontId="2" fillId="33" borderId="34" xfId="63" applyNumberFormat="1" applyFont="1" applyFill="1" applyBorder="1" applyAlignment="1">
      <alignment horizontal="justify" vertical="center"/>
      <protection/>
    </xf>
    <xf numFmtId="3" fontId="2" fillId="33" borderId="35" xfId="63" applyNumberFormat="1" applyFont="1" applyFill="1" applyBorder="1" applyAlignment="1">
      <alignment horizontal="justify" vertical="center"/>
      <protection/>
    </xf>
    <xf numFmtId="0" fontId="2" fillId="0" borderId="34" xfId="63" applyNumberFormat="1" applyFont="1" applyFill="1" applyBorder="1" applyAlignment="1">
      <alignment horizontal="center" vertical="center" wrapText="1"/>
      <protection/>
    </xf>
    <xf numFmtId="0" fontId="2" fillId="0" borderId="35" xfId="63" applyNumberFormat="1" applyFont="1" applyFill="1" applyBorder="1" applyAlignment="1">
      <alignment horizontal="center" vertical="center" wrapText="1"/>
      <protection/>
    </xf>
    <xf numFmtId="0" fontId="2" fillId="0" borderId="12" xfId="63" applyNumberFormat="1" applyFont="1" applyFill="1" applyBorder="1" applyAlignment="1">
      <alignment horizontal="center" vertical="center" wrapText="1"/>
      <protection/>
    </xf>
    <xf numFmtId="0" fontId="2" fillId="0" borderId="34" xfId="63" applyNumberFormat="1" applyFont="1" applyFill="1" applyBorder="1" applyAlignment="1">
      <alignment horizontal="left" vertical="center" wrapText="1"/>
      <protection/>
    </xf>
    <xf numFmtId="0" fontId="2" fillId="0" borderId="35" xfId="63" applyNumberFormat="1" applyFont="1" applyFill="1" applyBorder="1" applyAlignment="1">
      <alignment horizontal="left" vertical="center" wrapText="1"/>
      <protection/>
    </xf>
    <xf numFmtId="0" fontId="2" fillId="0" borderId="12" xfId="63" applyNumberFormat="1" applyFont="1" applyFill="1" applyBorder="1" applyAlignment="1">
      <alignment horizontal="left" vertical="center" wrapText="1"/>
      <protection/>
    </xf>
    <xf numFmtId="167" fontId="2" fillId="33" borderId="34" xfId="63" applyFont="1" applyFill="1" applyBorder="1" applyAlignment="1">
      <alignment horizontal="center" vertical="center"/>
      <protection/>
    </xf>
    <xf numFmtId="167" fontId="2" fillId="33" borderId="35" xfId="63" applyFont="1" applyFill="1" applyBorder="1" applyAlignment="1">
      <alignment horizontal="center" vertical="center"/>
      <protection/>
    </xf>
    <xf numFmtId="167" fontId="2" fillId="33" borderId="12" xfId="63" applyFont="1" applyFill="1" applyBorder="1" applyAlignment="1">
      <alignment horizontal="center" vertical="center"/>
      <protection/>
    </xf>
    <xf numFmtId="1" fontId="2" fillId="0" borderId="34" xfId="63" applyNumberFormat="1" applyFont="1" applyBorder="1" applyAlignment="1">
      <alignment horizontal="center"/>
      <protection/>
    </xf>
    <xf numFmtId="1" fontId="2" fillId="0" borderId="35" xfId="63" applyNumberFormat="1" applyFont="1" applyBorder="1" applyAlignment="1">
      <alignment horizontal="center"/>
      <protection/>
    </xf>
    <xf numFmtId="1" fontId="2" fillId="0" borderId="12" xfId="63" applyNumberFormat="1" applyFont="1" applyBorder="1" applyAlignment="1">
      <alignment horizontal="center"/>
      <protection/>
    </xf>
    <xf numFmtId="37" fontId="2" fillId="0" borderId="34" xfId="63" applyNumberFormat="1" applyFont="1" applyBorder="1" applyAlignment="1">
      <alignment horizontal="center" vertical="center"/>
      <protection/>
    </xf>
    <xf numFmtId="37" fontId="2" fillId="0" borderId="35" xfId="63" applyNumberFormat="1" applyFont="1" applyBorder="1" applyAlignment="1">
      <alignment horizontal="center" vertical="center"/>
      <protection/>
    </xf>
    <xf numFmtId="37" fontId="2" fillId="0" borderId="12" xfId="63" applyNumberFormat="1" applyFont="1" applyBorder="1" applyAlignment="1">
      <alignment horizontal="center" vertical="center"/>
      <protection/>
    </xf>
    <xf numFmtId="1" fontId="2" fillId="0" borderId="10" xfId="63" applyNumberFormat="1" applyFont="1" applyBorder="1" applyAlignment="1">
      <alignment horizontal="center"/>
      <protection/>
    </xf>
    <xf numFmtId="1" fontId="2" fillId="0" borderId="10" xfId="63" applyNumberFormat="1" applyFont="1" applyBorder="1" applyAlignment="1">
      <alignment horizontal="center" vertical="center"/>
      <protection/>
    </xf>
    <xf numFmtId="3" fontId="2" fillId="0" borderId="34" xfId="63" applyNumberFormat="1" applyFont="1" applyFill="1" applyBorder="1" applyAlignment="1">
      <alignment horizontal="center" vertical="center"/>
      <protection/>
    </xf>
    <xf numFmtId="3" fontId="2" fillId="0" borderId="35" xfId="63" applyNumberFormat="1" applyFont="1" applyFill="1" applyBorder="1" applyAlignment="1">
      <alignment horizontal="center" vertical="center"/>
      <protection/>
    </xf>
    <xf numFmtId="3" fontId="2" fillId="0" borderId="12" xfId="63" applyNumberFormat="1" applyFont="1" applyFill="1" applyBorder="1" applyAlignment="1">
      <alignment horizontal="center" vertical="center"/>
      <protection/>
    </xf>
    <xf numFmtId="167" fontId="2" fillId="0" borderId="34" xfId="63" applyFont="1" applyFill="1" applyBorder="1" applyAlignment="1">
      <alignment horizontal="left" vertical="center" wrapText="1"/>
      <protection/>
    </xf>
    <xf numFmtId="167" fontId="2" fillId="0" borderId="35" xfId="63" applyFont="1" applyFill="1" applyBorder="1" applyAlignment="1">
      <alignment horizontal="left" vertical="center" wrapText="1"/>
      <protection/>
    </xf>
    <xf numFmtId="167" fontId="2" fillId="0" borderId="12" xfId="63" applyFont="1" applyFill="1" applyBorder="1" applyAlignment="1">
      <alignment horizontal="left" vertical="center" wrapText="1"/>
      <protection/>
    </xf>
    <xf numFmtId="9" fontId="2" fillId="0" borderId="34" xfId="67" applyFont="1" applyFill="1" applyBorder="1" applyAlignment="1">
      <alignment horizontal="center" vertical="center"/>
    </xf>
    <xf numFmtId="9" fontId="2" fillId="0" borderId="35" xfId="67" applyFont="1" applyFill="1" applyBorder="1" applyAlignment="1">
      <alignment horizontal="center" vertical="center"/>
    </xf>
    <xf numFmtId="9" fontId="2" fillId="0" borderId="12" xfId="67" applyFont="1" applyFill="1" applyBorder="1" applyAlignment="1">
      <alignment horizontal="center" vertical="center"/>
    </xf>
    <xf numFmtId="37" fontId="2" fillId="0" borderId="10" xfId="63" applyNumberFormat="1" applyFont="1" applyBorder="1" applyAlignment="1">
      <alignment horizontal="center" vertical="center"/>
      <protection/>
    </xf>
    <xf numFmtId="1" fontId="2" fillId="33" borderId="34" xfId="63" applyNumberFormat="1" applyFont="1" applyFill="1" applyBorder="1" applyAlignment="1">
      <alignment horizontal="center" vertical="center" wrapText="1"/>
      <protection/>
    </xf>
    <xf numFmtId="1" fontId="2" fillId="33" borderId="35" xfId="63" applyNumberFormat="1" applyFont="1" applyFill="1" applyBorder="1" applyAlignment="1">
      <alignment horizontal="center" vertical="center" wrapText="1"/>
      <protection/>
    </xf>
    <xf numFmtId="1" fontId="2" fillId="33" borderId="12" xfId="63" applyNumberFormat="1" applyFont="1" applyFill="1" applyBorder="1" applyAlignment="1">
      <alignment horizontal="center" vertical="center" wrapText="1"/>
      <protection/>
    </xf>
    <xf numFmtId="3" fontId="2" fillId="33" borderId="34" xfId="63" applyNumberFormat="1" applyFont="1" applyFill="1" applyBorder="1" applyAlignment="1">
      <alignment horizontal="justify" vertical="center" wrapText="1"/>
      <protection/>
    </xf>
    <xf numFmtId="3" fontId="2" fillId="33" borderId="35" xfId="63" applyNumberFormat="1" applyFont="1" applyFill="1" applyBorder="1" applyAlignment="1">
      <alignment horizontal="justify" vertical="center" wrapText="1"/>
      <protection/>
    </xf>
    <xf numFmtId="3" fontId="2" fillId="33" borderId="12" xfId="63" applyNumberFormat="1" applyFont="1" applyFill="1" applyBorder="1" applyAlignment="1">
      <alignment horizontal="justify" vertical="center" wrapText="1"/>
      <protection/>
    </xf>
    <xf numFmtId="167" fontId="2" fillId="33" borderId="10" xfId="63" applyFont="1" applyFill="1" applyBorder="1" applyAlignment="1">
      <alignment horizontal="left" vertical="center" wrapText="1"/>
      <protection/>
    </xf>
    <xf numFmtId="167" fontId="2" fillId="33" borderId="10" xfId="63" applyFont="1" applyFill="1" applyBorder="1" applyAlignment="1">
      <alignment horizontal="left" vertical="center"/>
      <protection/>
    </xf>
    <xf numFmtId="1" fontId="2" fillId="0" borderId="34" xfId="63" applyNumberFormat="1" applyFont="1" applyBorder="1" applyAlignment="1">
      <alignment horizontal="center" vertical="center"/>
      <protection/>
    </xf>
    <xf numFmtId="1" fontId="2" fillId="0" borderId="12" xfId="63" applyNumberFormat="1" applyFont="1" applyBorder="1" applyAlignment="1">
      <alignment horizontal="center" vertical="center"/>
      <protection/>
    </xf>
    <xf numFmtId="3" fontId="2" fillId="33" borderId="12" xfId="63" applyNumberFormat="1" applyFont="1" applyFill="1" applyBorder="1" applyAlignment="1">
      <alignment horizontal="justify" vertical="center"/>
      <protection/>
    </xf>
    <xf numFmtId="3" fontId="2" fillId="33" borderId="10" xfId="63" applyNumberFormat="1" applyFont="1" applyFill="1" applyBorder="1" applyAlignment="1">
      <alignment horizontal="center" vertical="center" wrapText="1"/>
      <protection/>
    </xf>
    <xf numFmtId="1" fontId="2" fillId="0" borderId="35" xfId="63" applyNumberFormat="1" applyFont="1" applyBorder="1" applyAlignment="1">
      <alignment horizontal="center" vertical="center"/>
      <protection/>
    </xf>
    <xf numFmtId="3" fontId="5" fillId="0" borderId="34" xfId="63" applyNumberFormat="1" applyFont="1" applyBorder="1" applyAlignment="1">
      <alignment horizontal="center" vertical="center"/>
      <protection/>
    </xf>
    <xf numFmtId="3" fontId="5" fillId="0" borderId="35" xfId="63" applyNumberFormat="1" applyFont="1" applyBorder="1" applyAlignment="1">
      <alignment horizontal="center" vertical="center"/>
      <protection/>
    </xf>
    <xf numFmtId="3" fontId="5" fillId="0" borderId="12" xfId="63" applyNumberFormat="1" applyFont="1" applyBorder="1" applyAlignment="1">
      <alignment horizontal="center" vertical="center"/>
      <protection/>
    </xf>
    <xf numFmtId="1" fontId="5" fillId="33" borderId="34" xfId="46" applyNumberFormat="1" applyFont="1" applyFill="1" applyBorder="1" applyAlignment="1">
      <alignment horizontal="center" vertical="center" wrapText="1"/>
      <protection/>
    </xf>
    <xf numFmtId="1" fontId="5" fillId="33" borderId="12" xfId="46" applyNumberFormat="1" applyFont="1" applyFill="1" applyBorder="1" applyAlignment="1">
      <alignment horizontal="center" vertical="center" wrapText="1"/>
      <protection/>
    </xf>
    <xf numFmtId="167" fontId="2" fillId="0" borderId="34" xfId="63" applyFont="1" applyFill="1" applyBorder="1" applyAlignment="1">
      <alignment vertical="center" wrapText="1"/>
      <protection/>
    </xf>
    <xf numFmtId="167" fontId="2" fillId="0" borderId="12" xfId="63" applyFont="1" applyFill="1" applyBorder="1" applyAlignment="1">
      <alignment vertical="center" wrapText="1"/>
      <protection/>
    </xf>
    <xf numFmtId="1" fontId="2" fillId="33" borderId="38" xfId="63" applyNumberFormat="1" applyFont="1" applyFill="1" applyBorder="1" applyAlignment="1">
      <alignment horizontal="center" vertical="center" wrapText="1"/>
      <protection/>
    </xf>
    <xf numFmtId="1" fontId="2" fillId="33" borderId="14" xfId="63" applyNumberFormat="1" applyFont="1" applyFill="1" applyBorder="1" applyAlignment="1">
      <alignment horizontal="center" vertical="center" wrapText="1"/>
      <protection/>
    </xf>
    <xf numFmtId="1" fontId="2" fillId="33" borderId="19" xfId="63" applyNumberFormat="1" applyFont="1" applyFill="1" applyBorder="1" applyAlignment="1">
      <alignment horizontal="center" vertical="center" wrapText="1"/>
      <protection/>
    </xf>
    <xf numFmtId="1" fontId="2" fillId="33" borderId="39" xfId="63" applyNumberFormat="1" applyFont="1" applyFill="1" applyBorder="1" applyAlignment="1">
      <alignment horizontal="center" vertical="center" wrapText="1"/>
      <protection/>
    </xf>
    <xf numFmtId="1" fontId="2" fillId="33" borderId="30" xfId="63" applyNumberFormat="1" applyFont="1" applyFill="1" applyBorder="1" applyAlignment="1">
      <alignment horizontal="center" vertical="center" wrapText="1"/>
      <protection/>
    </xf>
    <xf numFmtId="1" fontId="2" fillId="33" borderId="32" xfId="63" applyNumberFormat="1" applyFont="1" applyFill="1" applyBorder="1" applyAlignment="1">
      <alignment horizontal="center" vertical="center" wrapText="1"/>
      <protection/>
    </xf>
    <xf numFmtId="1" fontId="2" fillId="33" borderId="13" xfId="63" applyNumberFormat="1" applyFont="1" applyFill="1" applyBorder="1" applyAlignment="1">
      <alignment horizontal="center" vertical="center" wrapText="1"/>
      <protection/>
    </xf>
    <xf numFmtId="170" fontId="5" fillId="33" borderId="34" xfId="63" applyNumberFormat="1" applyFont="1" applyFill="1" applyBorder="1" applyAlignment="1">
      <alignment horizontal="center" vertical="center"/>
      <protection/>
    </xf>
    <xf numFmtId="170" fontId="5" fillId="33" borderId="35" xfId="63" applyNumberFormat="1" applyFont="1" applyFill="1" applyBorder="1" applyAlignment="1">
      <alignment horizontal="center" vertical="center"/>
      <protection/>
    </xf>
    <xf numFmtId="170" fontId="5" fillId="33" borderId="12" xfId="63" applyNumberFormat="1" applyFont="1" applyFill="1" applyBorder="1" applyAlignment="1">
      <alignment horizontal="center" vertical="center"/>
      <protection/>
    </xf>
    <xf numFmtId="167" fontId="2" fillId="0" borderId="67" xfId="63" applyFont="1" applyBorder="1" applyAlignment="1">
      <alignment horizontal="left" vertical="top" wrapText="1"/>
      <protection/>
    </xf>
    <xf numFmtId="167" fontId="2" fillId="0" borderId="35" xfId="63" applyFont="1" applyBorder="1" applyAlignment="1">
      <alignment horizontal="left" vertical="top" wrapText="1"/>
      <protection/>
    </xf>
    <xf numFmtId="169" fontId="2" fillId="0" borderId="34" xfId="63" applyNumberFormat="1" applyFont="1" applyFill="1" applyBorder="1" applyAlignment="1">
      <alignment horizontal="center" vertical="center"/>
      <protection/>
    </xf>
    <xf numFmtId="169" fontId="2" fillId="0" borderId="12" xfId="63" applyNumberFormat="1" applyFont="1" applyFill="1" applyBorder="1" applyAlignment="1">
      <alignment horizontal="center" vertical="center"/>
      <protection/>
    </xf>
    <xf numFmtId="169" fontId="2" fillId="0" borderId="34" xfId="63" applyNumberFormat="1" applyFont="1" applyBorder="1" applyAlignment="1">
      <alignment horizontal="center" vertical="center"/>
      <protection/>
    </xf>
    <xf numFmtId="169" fontId="2" fillId="0" borderId="12" xfId="63" applyNumberFormat="1" applyFont="1" applyBorder="1" applyAlignment="1">
      <alignment horizontal="center" vertical="center"/>
      <protection/>
    </xf>
    <xf numFmtId="1" fontId="2" fillId="0" borderId="34" xfId="63" applyNumberFormat="1" applyFont="1" applyFill="1" applyBorder="1" applyAlignment="1">
      <alignment horizontal="center" vertical="center" wrapText="1"/>
      <protection/>
    </xf>
    <xf numFmtId="1" fontId="2" fillId="0" borderId="35" xfId="63" applyNumberFormat="1" applyFont="1" applyFill="1" applyBorder="1" applyAlignment="1">
      <alignment horizontal="center" vertical="center" wrapText="1"/>
      <protection/>
    </xf>
    <xf numFmtId="1" fontId="2" fillId="0" borderId="12" xfId="63" applyNumberFormat="1" applyFont="1" applyFill="1" applyBorder="1" applyAlignment="1">
      <alignment horizontal="center" vertical="center" wrapText="1"/>
      <protection/>
    </xf>
    <xf numFmtId="167" fontId="2" fillId="33" borderId="10" xfId="63" applyFont="1" applyFill="1" applyBorder="1" applyAlignment="1">
      <alignment horizontal="justify" vertical="center" wrapText="1"/>
      <protection/>
    </xf>
    <xf numFmtId="170" fontId="2" fillId="33" borderId="10" xfId="63" applyNumberFormat="1" applyFont="1" applyFill="1" applyBorder="1" applyAlignment="1">
      <alignment vertical="center"/>
      <protection/>
    </xf>
    <xf numFmtId="167" fontId="2" fillId="0" borderId="34" xfId="63" applyFont="1" applyBorder="1" applyAlignment="1">
      <alignment horizontal="left" vertical="top" wrapText="1"/>
      <protection/>
    </xf>
    <xf numFmtId="1" fontId="2" fillId="0" borderId="34" xfId="63" applyNumberFormat="1" applyFont="1" applyFill="1" applyBorder="1" applyAlignment="1">
      <alignment horizontal="center" vertical="center"/>
      <protection/>
    </xf>
    <xf numFmtId="1" fontId="2" fillId="0" borderId="35" xfId="63" applyNumberFormat="1" applyFont="1" applyFill="1" applyBorder="1" applyAlignment="1">
      <alignment horizontal="center" vertical="center"/>
      <protection/>
    </xf>
    <xf numFmtId="0" fontId="2" fillId="33" borderId="34" xfId="63" applyNumberFormat="1" applyFont="1" applyFill="1" applyBorder="1" applyAlignment="1">
      <alignment horizontal="justify" vertical="center" wrapText="1"/>
      <protection/>
    </xf>
    <xf numFmtId="0" fontId="2" fillId="33" borderId="35" xfId="63" applyNumberFormat="1" applyFont="1" applyFill="1" applyBorder="1" applyAlignment="1">
      <alignment horizontal="justify" vertical="center" wrapText="1"/>
      <protection/>
    </xf>
    <xf numFmtId="9" fontId="2" fillId="33" borderId="10" xfId="67" applyFont="1" applyFill="1" applyBorder="1" applyAlignment="1">
      <alignment horizontal="center" vertical="center"/>
    </xf>
    <xf numFmtId="170" fontId="2" fillId="33" borderId="34" xfId="63" applyNumberFormat="1" applyFont="1" applyFill="1" applyBorder="1" applyAlignment="1">
      <alignment horizontal="center" vertical="center" wrapText="1"/>
      <protection/>
    </xf>
    <xf numFmtId="170" fontId="2" fillId="33" borderId="35" xfId="63" applyNumberFormat="1" applyFont="1" applyFill="1" applyBorder="1" applyAlignment="1">
      <alignment horizontal="center" vertical="center" wrapText="1"/>
      <protection/>
    </xf>
    <xf numFmtId="170" fontId="2" fillId="33" borderId="12" xfId="63" applyNumberFormat="1" applyFont="1" applyFill="1" applyBorder="1" applyAlignment="1">
      <alignment horizontal="center" vertical="center" wrapText="1"/>
      <protection/>
    </xf>
    <xf numFmtId="3" fontId="2" fillId="33" borderId="58" xfId="63" applyNumberFormat="1" applyFont="1" applyFill="1" applyBorder="1" applyAlignment="1">
      <alignment horizontal="center" vertical="center" wrapText="1"/>
      <protection/>
    </xf>
    <xf numFmtId="3" fontId="2" fillId="33" borderId="44" xfId="63" applyNumberFormat="1" applyFont="1" applyFill="1" applyBorder="1" applyAlignment="1">
      <alignment horizontal="center" vertical="center" wrapText="1"/>
      <protection/>
    </xf>
    <xf numFmtId="3" fontId="2" fillId="33" borderId="31" xfId="63" applyNumberFormat="1" applyFont="1" applyFill="1" applyBorder="1" applyAlignment="1">
      <alignment horizontal="center" vertical="center" wrapText="1"/>
      <protection/>
    </xf>
    <xf numFmtId="1" fontId="5" fillId="33" borderId="35" xfId="46" applyNumberFormat="1" applyFont="1" applyFill="1" applyBorder="1" applyAlignment="1">
      <alignment horizontal="center" vertical="center" wrapText="1"/>
      <protection/>
    </xf>
    <xf numFmtId="1" fontId="2" fillId="33" borderId="34" xfId="63" applyNumberFormat="1" applyFont="1" applyFill="1" applyBorder="1" applyAlignment="1">
      <alignment horizontal="center" vertical="center" textRotation="180" wrapText="1"/>
      <protection/>
    </xf>
    <xf numFmtId="1" fontId="2" fillId="33" borderId="35" xfId="63" applyNumberFormat="1" applyFont="1" applyFill="1" applyBorder="1" applyAlignment="1">
      <alignment horizontal="center" vertical="center" textRotation="180" wrapText="1"/>
      <protection/>
    </xf>
    <xf numFmtId="1" fontId="2" fillId="33" borderId="12" xfId="63" applyNumberFormat="1" applyFont="1" applyFill="1" applyBorder="1" applyAlignment="1">
      <alignment horizontal="center" vertical="center" textRotation="180" wrapText="1"/>
      <protection/>
    </xf>
    <xf numFmtId="1" fontId="2" fillId="0" borderId="12" xfId="63" applyNumberFormat="1" applyFont="1" applyFill="1" applyBorder="1" applyAlignment="1">
      <alignment horizontal="center" vertical="center"/>
      <protection/>
    </xf>
    <xf numFmtId="9" fontId="2" fillId="33" borderId="35" xfId="67" applyFont="1" applyFill="1" applyBorder="1" applyAlignment="1">
      <alignment horizontal="center" vertical="center" wrapText="1"/>
    </xf>
    <xf numFmtId="167" fontId="2" fillId="33" borderId="10" xfId="63" applyFont="1" applyFill="1" applyBorder="1" applyAlignment="1">
      <alignment horizontal="center" vertical="center" wrapText="1"/>
      <protection/>
    </xf>
    <xf numFmtId="3" fontId="2" fillId="0" borderId="10" xfId="63" applyNumberFormat="1" applyFont="1" applyBorder="1" applyAlignment="1">
      <alignment horizontal="center" vertical="center"/>
      <protection/>
    </xf>
    <xf numFmtId="3" fontId="2" fillId="33" borderId="34" xfId="63" applyNumberFormat="1" applyFont="1" applyFill="1" applyBorder="1" applyAlignment="1">
      <alignment horizontal="center" vertical="center" textRotation="180" wrapText="1"/>
      <protection/>
    </xf>
    <xf numFmtId="3" fontId="2" fillId="33" borderId="35" xfId="63" applyNumberFormat="1" applyFont="1" applyFill="1" applyBorder="1" applyAlignment="1">
      <alignment horizontal="center" vertical="center" textRotation="180" wrapText="1"/>
      <protection/>
    </xf>
    <xf numFmtId="3" fontId="2" fillId="33" borderId="12" xfId="63" applyNumberFormat="1" applyFont="1" applyFill="1" applyBorder="1" applyAlignment="1">
      <alignment horizontal="center" vertical="center" textRotation="180" wrapText="1"/>
      <protection/>
    </xf>
    <xf numFmtId="9" fontId="2" fillId="33" borderId="10" xfId="67" applyFont="1" applyFill="1" applyBorder="1" applyAlignment="1">
      <alignment horizontal="center" vertical="center" wrapText="1"/>
    </xf>
    <xf numFmtId="9" fontId="2" fillId="0" borderId="34" xfId="63" applyNumberFormat="1" applyFont="1" applyFill="1" applyBorder="1" applyAlignment="1">
      <alignment horizontal="center" vertical="center" wrapText="1"/>
      <protection/>
    </xf>
    <xf numFmtId="9" fontId="2" fillId="0" borderId="12" xfId="63" applyNumberFormat="1" applyFont="1" applyFill="1" applyBorder="1" applyAlignment="1">
      <alignment horizontal="center" vertical="center" wrapText="1"/>
      <protection/>
    </xf>
    <xf numFmtId="1" fontId="2" fillId="33" borderId="40" xfId="63" applyNumberFormat="1" applyFont="1" applyFill="1" applyBorder="1" applyAlignment="1">
      <alignment horizontal="center" vertical="center" wrapText="1"/>
      <protection/>
    </xf>
    <xf numFmtId="1" fontId="2" fillId="33" borderId="50" xfId="63" applyNumberFormat="1" applyFont="1" applyFill="1" applyBorder="1" applyAlignment="1">
      <alignment horizontal="center" vertical="center" wrapText="1"/>
      <protection/>
    </xf>
    <xf numFmtId="167" fontId="2" fillId="0" borderId="10" xfId="63" applyFont="1" applyFill="1" applyBorder="1" applyAlignment="1">
      <alignment horizontal="center" vertical="center" wrapText="1"/>
      <protection/>
    </xf>
    <xf numFmtId="167" fontId="2" fillId="0" borderId="34" xfId="63" applyFont="1" applyFill="1" applyBorder="1" applyAlignment="1">
      <alignment horizontal="left" vertical="top" wrapText="1"/>
      <protection/>
    </xf>
    <xf numFmtId="167" fontId="2" fillId="0" borderId="12" xfId="63" applyFont="1" applyFill="1" applyBorder="1" applyAlignment="1">
      <alignment horizontal="left" vertical="top" wrapText="1"/>
      <protection/>
    </xf>
    <xf numFmtId="0" fontId="2" fillId="33" borderId="14" xfId="0" applyFont="1" applyFill="1" applyBorder="1" applyAlignment="1">
      <alignment horizontal="center" vertical="center" textRotation="90" wrapText="1"/>
    </xf>
    <xf numFmtId="0" fontId="2" fillId="33" borderId="19" xfId="0" applyFont="1" applyFill="1" applyBorder="1" applyAlignment="1">
      <alignment horizontal="center" vertical="center" textRotation="90" wrapText="1"/>
    </xf>
    <xf numFmtId="0" fontId="2" fillId="33" borderId="0" xfId="0" applyFont="1" applyFill="1" applyBorder="1" applyAlignment="1">
      <alignment horizontal="center" vertical="center" textRotation="90" wrapText="1"/>
    </xf>
    <xf numFmtId="0" fontId="2" fillId="33" borderId="41" xfId="0" applyFont="1" applyFill="1" applyBorder="1" applyAlignment="1">
      <alignment horizontal="center" vertical="center" textRotation="90" wrapText="1"/>
    </xf>
    <xf numFmtId="0" fontId="2" fillId="33" borderId="32" xfId="0" applyFont="1" applyFill="1" applyBorder="1" applyAlignment="1">
      <alignment horizontal="center" vertical="center" textRotation="90" wrapText="1"/>
    </xf>
    <xf numFmtId="0" fontId="2" fillId="33" borderId="13" xfId="0" applyFont="1" applyFill="1" applyBorder="1" applyAlignment="1">
      <alignment horizontal="center" vertical="center" textRotation="90" wrapText="1"/>
    </xf>
    <xf numFmtId="182" fontId="2" fillId="0" borderId="16" xfId="0" applyNumberFormat="1" applyFont="1" applyFill="1" applyBorder="1" applyAlignment="1">
      <alignment horizontal="center" vertical="center" wrapText="1"/>
    </xf>
    <xf numFmtId="182" fontId="2" fillId="0" borderId="12"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170" fontId="2" fillId="0" borderId="12"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170" fontId="2" fillId="33" borderId="10" xfId="0" applyNumberFormat="1" applyFont="1" applyFill="1" applyBorder="1" applyAlignment="1">
      <alignment horizontal="center" vertical="center" wrapText="1"/>
    </xf>
    <xf numFmtId="169" fontId="2"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textRotation="90" wrapText="1"/>
    </xf>
    <xf numFmtId="3" fontId="5" fillId="0" borderId="10" xfId="0" applyNumberFormat="1" applyFont="1" applyFill="1" applyBorder="1" applyAlignment="1">
      <alignment horizontal="center" vertical="center" textRotation="90" wrapText="1"/>
    </xf>
    <xf numFmtId="16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textRotation="90" wrapText="1"/>
    </xf>
    <xf numFmtId="182" fontId="2" fillId="0" borderId="19" xfId="0" applyNumberFormat="1" applyFont="1" applyFill="1" applyBorder="1" applyAlignment="1">
      <alignment horizontal="center" vertical="center" wrapText="1"/>
    </xf>
    <xf numFmtId="182" fontId="2" fillId="0" borderId="41"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4" fontId="2" fillId="0" borderId="34" xfId="0" applyNumberFormat="1" applyFont="1" applyFill="1" applyBorder="1" applyAlignment="1">
      <alignment horizontal="center" vertical="center" wrapText="1"/>
    </xf>
    <xf numFmtId="14" fontId="2" fillId="0" borderId="35"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70" fontId="5" fillId="33" borderId="10" xfId="0" applyNumberFormat="1" applyFont="1" applyFill="1" applyBorder="1" applyAlignment="1">
      <alignment horizontal="center" vertical="center" wrapText="1"/>
    </xf>
    <xf numFmtId="169" fontId="5" fillId="0" borderId="10" xfId="0" applyNumberFormat="1" applyFont="1" applyFill="1" applyBorder="1" applyAlignment="1">
      <alignment horizontal="center" vertical="center" wrapText="1"/>
    </xf>
    <xf numFmtId="170" fontId="5" fillId="0" borderId="10" xfId="0" applyNumberFormat="1" applyFont="1" applyFill="1" applyBorder="1" applyAlignment="1">
      <alignment horizontal="justify" vertical="center" wrapText="1"/>
    </xf>
    <xf numFmtId="182" fontId="5" fillId="0" borderId="10" xfId="0" applyNumberFormat="1" applyFont="1" applyFill="1" applyBorder="1" applyAlignment="1">
      <alignment horizontal="center" vertical="center" wrapText="1"/>
    </xf>
    <xf numFmtId="10" fontId="2" fillId="0" borderId="34" xfId="0" applyNumberFormat="1" applyFont="1" applyFill="1" applyBorder="1" applyAlignment="1">
      <alignment horizontal="center" vertical="center" wrapText="1"/>
    </xf>
    <xf numFmtId="10" fontId="2" fillId="0" borderId="35"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textRotation="90" wrapText="1"/>
    </xf>
    <xf numFmtId="0" fontId="2" fillId="0" borderId="3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182" fontId="2" fillId="33" borderId="16" xfId="0" applyNumberFormat="1" applyFont="1" applyFill="1" applyBorder="1" applyAlignment="1">
      <alignment horizontal="center" vertical="center" wrapText="1"/>
    </xf>
    <xf numFmtId="182" fontId="5" fillId="0" borderId="34" xfId="0" applyNumberFormat="1" applyFont="1" applyFill="1" applyBorder="1" applyAlignment="1">
      <alignment horizontal="center" vertical="center" wrapText="1"/>
    </xf>
    <xf numFmtId="182" fontId="5" fillId="0" borderId="35" xfId="0" applyNumberFormat="1" applyFont="1" applyFill="1" applyBorder="1" applyAlignment="1">
      <alignment horizontal="center" vertical="center" wrapText="1"/>
    </xf>
    <xf numFmtId="182" fontId="5" fillId="0" borderId="12" xfId="0" applyNumberFormat="1" applyFont="1" applyFill="1" applyBorder="1" applyAlignment="1">
      <alignment horizontal="center" vertical="center" wrapText="1"/>
    </xf>
    <xf numFmtId="0" fontId="3" fillId="0" borderId="64" xfId="0" applyFont="1" applyBorder="1" applyAlignment="1">
      <alignment horizontal="center" vertical="center"/>
    </xf>
    <xf numFmtId="167" fontId="3" fillId="0" borderId="23" xfId="61" applyFont="1" applyBorder="1" applyAlignment="1" applyProtection="1">
      <alignment horizontal="center" vertical="center"/>
      <protection locked="0"/>
    </xf>
    <xf numFmtId="167" fontId="3" fillId="0" borderId="21" xfId="61" applyFont="1" applyBorder="1" applyAlignment="1" applyProtection="1">
      <alignment horizontal="center" vertical="center"/>
      <protection locked="0"/>
    </xf>
    <xf numFmtId="167" fontId="3" fillId="0" borderId="22" xfId="61" applyFont="1" applyBorder="1" applyAlignment="1" applyProtection="1">
      <alignment horizontal="center" vertical="center"/>
      <protection locked="0"/>
    </xf>
    <xf numFmtId="183" fontId="2" fillId="0" borderId="10" xfId="61" applyNumberFormat="1" applyFont="1" applyFill="1" applyBorder="1" applyAlignment="1" applyProtection="1">
      <alignment horizontal="center" vertical="center" textRotation="180"/>
      <protection locked="0"/>
    </xf>
    <xf numFmtId="183" fontId="2" fillId="0" borderId="11" xfId="61" applyNumberFormat="1" applyFont="1" applyFill="1" applyBorder="1" applyAlignment="1" applyProtection="1">
      <alignment horizontal="center" vertical="center" textRotation="180"/>
      <protection locked="0"/>
    </xf>
    <xf numFmtId="9" fontId="2" fillId="0" borderId="34" xfId="67" applyFont="1" applyFill="1" applyBorder="1" applyAlignment="1" applyProtection="1">
      <alignment horizontal="center" vertical="center" wrapText="1"/>
      <protection locked="0"/>
    </xf>
    <xf numFmtId="9" fontId="0" fillId="0" borderId="35" xfId="67" applyFont="1" applyFill="1" applyBorder="1" applyAlignment="1" applyProtection="1">
      <alignment horizontal="center" vertical="center" wrapText="1"/>
      <protection locked="0"/>
    </xf>
    <xf numFmtId="9" fontId="0" fillId="0" borderId="49" xfId="67" applyFont="1" applyFill="1" applyBorder="1" applyAlignment="1" applyProtection="1">
      <alignment horizontal="center" vertical="center" wrapText="1"/>
      <protection locked="0"/>
    </xf>
    <xf numFmtId="170" fontId="2" fillId="0" borderId="34" xfId="61" applyNumberFormat="1" applyFont="1" applyFill="1" applyBorder="1" applyAlignment="1" applyProtection="1">
      <alignment horizontal="center" vertical="center"/>
      <protection locked="0"/>
    </xf>
    <xf numFmtId="170" fontId="2" fillId="0" borderId="35" xfId="61" applyNumberFormat="1" applyFont="1" applyFill="1" applyBorder="1" applyAlignment="1" applyProtection="1">
      <alignment horizontal="center" vertical="center"/>
      <protection locked="0"/>
    </xf>
    <xf numFmtId="170" fontId="2" fillId="0" borderId="49" xfId="61" applyNumberFormat="1" applyFont="1" applyFill="1" applyBorder="1" applyAlignment="1" applyProtection="1">
      <alignment horizontal="center" vertical="center"/>
      <protection locked="0"/>
    </xf>
    <xf numFmtId="0" fontId="5" fillId="0" borderId="34" xfId="0" applyFont="1" applyFill="1" applyBorder="1" applyAlignment="1" applyProtection="1">
      <alignment horizontal="justify" vertical="center" wrapText="1"/>
      <protection locked="0"/>
    </xf>
    <xf numFmtId="0" fontId="5" fillId="0" borderId="35" xfId="0" applyFont="1" applyFill="1" applyBorder="1" applyAlignment="1" applyProtection="1">
      <alignment horizontal="justify" vertical="center" wrapText="1"/>
      <protection locked="0"/>
    </xf>
    <xf numFmtId="0" fontId="5" fillId="0" borderId="49" xfId="0" applyFont="1" applyFill="1" applyBorder="1" applyAlignment="1" applyProtection="1">
      <alignment horizontal="justify" vertical="center" wrapText="1"/>
      <protection locked="0"/>
    </xf>
    <xf numFmtId="0" fontId="2" fillId="33" borderId="34" xfId="61" applyNumberFormat="1" applyFont="1" applyFill="1" applyBorder="1" applyAlignment="1" applyProtection="1">
      <alignment horizontal="center" vertical="center" wrapText="1"/>
      <protection locked="0"/>
    </xf>
    <xf numFmtId="0" fontId="2" fillId="33" borderId="35" xfId="61" applyNumberFormat="1" applyFont="1" applyFill="1" applyBorder="1" applyAlignment="1" applyProtection="1">
      <alignment horizontal="center" vertical="center" wrapText="1"/>
      <protection locked="0"/>
    </xf>
    <xf numFmtId="0" fontId="2" fillId="33" borderId="49" xfId="61" applyNumberFormat="1" applyFont="1" applyFill="1" applyBorder="1" applyAlignment="1" applyProtection="1">
      <alignment horizontal="center" vertical="center" wrapText="1"/>
      <protection locked="0"/>
    </xf>
    <xf numFmtId="167" fontId="2" fillId="33" borderId="34" xfId="61" applyFont="1" applyFill="1" applyBorder="1" applyAlignment="1" applyProtection="1">
      <alignment horizontal="center" vertical="center" wrapText="1"/>
      <protection locked="0"/>
    </xf>
    <xf numFmtId="167" fontId="2" fillId="33" borderId="35" xfId="61" applyFont="1" applyFill="1" applyBorder="1" applyAlignment="1" applyProtection="1">
      <alignment horizontal="center" vertical="center" wrapText="1"/>
      <protection locked="0"/>
    </xf>
    <xf numFmtId="167" fontId="2" fillId="33" borderId="49" xfId="61" applyFont="1" applyFill="1" applyBorder="1" applyAlignment="1" applyProtection="1">
      <alignment horizontal="center" vertical="center" wrapText="1"/>
      <protection locked="0"/>
    </xf>
    <xf numFmtId="167" fontId="2" fillId="33" borderId="34" xfId="61" applyFont="1" applyFill="1" applyBorder="1" applyAlignment="1" applyProtection="1">
      <alignment horizontal="justify" vertical="center" wrapText="1"/>
      <protection locked="0"/>
    </xf>
    <xf numFmtId="167" fontId="2" fillId="33" borderId="35" xfId="61" applyFont="1" applyFill="1" applyBorder="1" applyAlignment="1" applyProtection="1">
      <alignment horizontal="justify" vertical="center" wrapText="1"/>
      <protection locked="0"/>
    </xf>
    <xf numFmtId="167" fontId="2" fillId="33" borderId="12" xfId="61" applyFont="1" applyFill="1" applyBorder="1" applyAlignment="1" applyProtection="1">
      <alignment horizontal="justify" vertical="center" wrapText="1"/>
      <protection locked="0"/>
    </xf>
    <xf numFmtId="170" fontId="2" fillId="0" borderId="12" xfId="61" applyNumberFormat="1" applyFont="1" applyFill="1" applyBorder="1" applyAlignment="1" applyProtection="1">
      <alignment horizontal="center" vertical="center"/>
      <protection locked="0"/>
    </xf>
    <xf numFmtId="183" fontId="2" fillId="33" borderId="35" xfId="61" applyNumberFormat="1" applyFont="1" applyFill="1" applyBorder="1" applyAlignment="1" applyProtection="1">
      <alignment horizontal="center" vertical="center" textRotation="180"/>
      <protection locked="0"/>
    </xf>
    <xf numFmtId="0" fontId="2" fillId="33" borderId="35" xfId="61" applyNumberFormat="1" applyFont="1" applyFill="1" applyBorder="1" applyAlignment="1" applyProtection="1">
      <alignment horizontal="justify" vertical="center" wrapText="1"/>
      <protection locked="0"/>
    </xf>
    <xf numFmtId="167" fontId="2" fillId="0" borderId="58" xfId="61" applyFont="1" applyFill="1" applyBorder="1" applyAlignment="1" applyProtection="1">
      <alignment horizontal="center" vertical="center" wrapText="1"/>
      <protection locked="0"/>
    </xf>
    <xf numFmtId="167" fontId="2" fillId="0" borderId="44" xfId="61" applyFont="1" applyFill="1" applyBorder="1" applyAlignment="1" applyProtection="1">
      <alignment horizontal="center" vertical="center" wrapText="1"/>
      <protection locked="0"/>
    </xf>
    <xf numFmtId="167" fontId="2" fillId="0" borderId="68" xfId="61" applyFont="1" applyFill="1" applyBorder="1" applyAlignment="1" applyProtection="1">
      <alignment horizontal="center" vertical="center" wrapText="1"/>
      <protection locked="0"/>
    </xf>
    <xf numFmtId="167" fontId="2" fillId="0" borderId="35" xfId="61" applyFont="1" applyBorder="1" applyAlignment="1" applyProtection="1">
      <alignment horizontal="center"/>
      <protection locked="0"/>
    </xf>
    <xf numFmtId="183" fontId="2" fillId="0" borderId="35" xfId="61" applyNumberFormat="1" applyFont="1" applyBorder="1" applyAlignment="1" applyProtection="1">
      <alignment horizontal="center" vertical="center" textRotation="180"/>
      <protection locked="0"/>
    </xf>
    <xf numFmtId="14" fontId="2" fillId="0" borderId="34" xfId="61" applyNumberFormat="1" applyFont="1" applyFill="1" applyBorder="1" applyAlignment="1" applyProtection="1">
      <alignment horizontal="center" vertical="center"/>
      <protection locked="0"/>
    </xf>
    <xf numFmtId="14" fontId="2" fillId="0" borderId="12" xfId="61" applyNumberFormat="1" applyFont="1" applyFill="1" applyBorder="1" applyAlignment="1" applyProtection="1">
      <alignment horizontal="center" vertical="center"/>
      <protection locked="0"/>
    </xf>
    <xf numFmtId="14" fontId="2" fillId="0" borderId="10" xfId="61" applyNumberFormat="1" applyFont="1" applyFill="1" applyBorder="1" applyAlignment="1" applyProtection="1">
      <alignment horizontal="center" vertical="center"/>
      <protection locked="0"/>
    </xf>
    <xf numFmtId="184" fontId="2" fillId="33" borderId="34" xfId="61" applyNumberFormat="1" applyFont="1" applyFill="1" applyBorder="1" applyAlignment="1" applyProtection="1">
      <alignment horizontal="justify" vertical="center" wrapText="1"/>
      <protection locked="0"/>
    </xf>
    <xf numFmtId="184" fontId="2" fillId="33" borderId="35" xfId="61" applyNumberFormat="1" applyFont="1" applyFill="1" applyBorder="1" applyAlignment="1" applyProtection="1">
      <alignment horizontal="justify" vertical="center" wrapText="1"/>
      <protection locked="0"/>
    </xf>
    <xf numFmtId="9" fontId="2" fillId="33" borderId="35" xfId="67" applyFont="1" applyFill="1" applyBorder="1" applyAlignment="1" applyProtection="1">
      <alignment horizontal="center" vertical="center"/>
      <protection locked="0"/>
    </xf>
    <xf numFmtId="170" fontId="2" fillId="33" borderId="35" xfId="61" applyNumberFormat="1" applyFont="1" applyFill="1" applyBorder="1" applyAlignment="1" applyProtection="1">
      <alignment horizontal="center" vertical="center"/>
      <protection locked="0"/>
    </xf>
    <xf numFmtId="183" fontId="3" fillId="36" borderId="19" xfId="61" applyNumberFormat="1" applyFont="1" applyFill="1" applyBorder="1" applyAlignment="1" applyProtection="1">
      <alignment horizontal="center" vertical="center" wrapText="1"/>
      <protection locked="0"/>
    </xf>
    <xf numFmtId="183" fontId="3" fillId="36" borderId="13" xfId="61" applyNumberFormat="1" applyFont="1" applyFill="1" applyBorder="1" applyAlignment="1" applyProtection="1">
      <alignment horizontal="center" vertical="center" wrapText="1"/>
      <protection locked="0"/>
    </xf>
    <xf numFmtId="183" fontId="2" fillId="33" borderId="14" xfId="61" applyNumberFormat="1" applyFont="1" applyFill="1" applyBorder="1" applyAlignment="1" applyProtection="1">
      <alignment horizontal="center" vertical="center" wrapText="1"/>
      <protection locked="0"/>
    </xf>
    <xf numFmtId="183" fontId="2" fillId="33" borderId="19" xfId="61" applyNumberFormat="1" applyFont="1" applyFill="1" applyBorder="1" applyAlignment="1" applyProtection="1">
      <alignment horizontal="center" vertical="center" wrapText="1"/>
      <protection locked="0"/>
    </xf>
    <xf numFmtId="183" fontId="2" fillId="33" borderId="0" xfId="61" applyNumberFormat="1" applyFont="1" applyFill="1" applyBorder="1" applyAlignment="1" applyProtection="1">
      <alignment horizontal="center" vertical="center" wrapText="1"/>
      <protection locked="0"/>
    </xf>
    <xf numFmtId="183" fontId="2" fillId="33" borderId="41" xfId="61" applyNumberFormat="1" applyFont="1" applyFill="1" applyBorder="1" applyAlignment="1" applyProtection="1">
      <alignment horizontal="center" vertical="center" wrapText="1"/>
      <protection locked="0"/>
    </xf>
    <xf numFmtId="183" fontId="2" fillId="33" borderId="45" xfId="61" applyNumberFormat="1" applyFont="1" applyFill="1" applyBorder="1" applyAlignment="1" applyProtection="1">
      <alignment horizontal="center" vertical="center" wrapText="1"/>
      <protection locked="0"/>
    </xf>
    <xf numFmtId="183" fontId="2" fillId="33" borderId="65" xfId="61" applyNumberFormat="1" applyFont="1" applyFill="1" applyBorder="1" applyAlignment="1" applyProtection="1">
      <alignment horizontal="center" vertical="center" wrapText="1"/>
      <protection locked="0"/>
    </xf>
    <xf numFmtId="183" fontId="2" fillId="33" borderId="34" xfId="61" applyNumberFormat="1" applyFont="1" applyFill="1" applyBorder="1" applyAlignment="1" applyProtection="1">
      <alignment horizontal="center" vertical="center"/>
      <protection locked="0"/>
    </xf>
    <xf numFmtId="183" fontId="2" fillId="33" borderId="35" xfId="61" applyNumberFormat="1" applyFont="1" applyFill="1" applyBorder="1" applyAlignment="1" applyProtection="1">
      <alignment horizontal="center" vertical="center"/>
      <protection locked="0"/>
    </xf>
    <xf numFmtId="167" fontId="2" fillId="33" borderId="35" xfId="61" applyFont="1" applyFill="1" applyBorder="1" applyAlignment="1" applyProtection="1">
      <alignment horizontal="left" vertical="center" wrapText="1"/>
      <protection locked="0"/>
    </xf>
    <xf numFmtId="167" fontId="2" fillId="33" borderId="12" xfId="61" applyFont="1" applyFill="1" applyBorder="1" applyAlignment="1" applyProtection="1">
      <alignment horizontal="center" vertical="center"/>
      <protection locked="0"/>
    </xf>
    <xf numFmtId="167" fontId="2" fillId="33" borderId="10" xfId="61" applyFont="1" applyFill="1" applyBorder="1" applyAlignment="1" applyProtection="1">
      <alignment horizontal="center" vertical="center"/>
      <protection locked="0"/>
    </xf>
    <xf numFmtId="167" fontId="2" fillId="33" borderId="34" xfId="61" applyFont="1" applyFill="1" applyBorder="1" applyAlignment="1" applyProtection="1">
      <alignment horizontal="center" vertical="center"/>
      <protection locked="0"/>
    </xf>
    <xf numFmtId="183" fontId="2" fillId="33" borderId="12" xfId="61" applyNumberFormat="1" applyFont="1" applyFill="1" applyBorder="1" applyAlignment="1" applyProtection="1">
      <alignment horizontal="center" vertical="center"/>
      <protection locked="0"/>
    </xf>
    <xf numFmtId="183" fontId="2" fillId="33" borderId="10" xfId="61" applyNumberFormat="1" applyFont="1" applyFill="1" applyBorder="1" applyAlignment="1" applyProtection="1">
      <alignment horizontal="center" vertical="center"/>
      <protection locked="0"/>
    </xf>
    <xf numFmtId="183" fontId="2" fillId="0" borderId="34" xfId="61" applyNumberFormat="1" applyFont="1" applyFill="1" applyBorder="1" applyAlignment="1" applyProtection="1">
      <alignment horizontal="center" vertical="center" textRotation="180"/>
      <protection locked="0"/>
    </xf>
    <xf numFmtId="183" fontId="2" fillId="0" borderId="12" xfId="61" applyNumberFormat="1" applyFont="1" applyFill="1" applyBorder="1" applyAlignment="1" applyProtection="1">
      <alignment horizontal="center" vertical="center" textRotation="180"/>
      <protection locked="0"/>
    </xf>
    <xf numFmtId="49" fontId="2" fillId="0" borderId="10" xfId="61" applyNumberFormat="1" applyFont="1" applyBorder="1" applyAlignment="1" applyProtection="1">
      <alignment horizontal="center" vertical="center"/>
      <protection locked="0"/>
    </xf>
    <xf numFmtId="167" fontId="2" fillId="0" borderId="34" xfId="61" applyFont="1" applyFill="1" applyBorder="1" applyAlignment="1" applyProtection="1">
      <alignment horizontal="center" vertical="center"/>
      <protection locked="0"/>
    </xf>
    <xf numFmtId="167" fontId="2" fillId="0" borderId="35" xfId="61" applyFont="1" applyFill="1" applyBorder="1" applyAlignment="1" applyProtection="1">
      <alignment horizontal="center" vertical="center"/>
      <protection locked="0"/>
    </xf>
    <xf numFmtId="167" fontId="2" fillId="0" borderId="49" xfId="61" applyFont="1" applyFill="1" applyBorder="1" applyAlignment="1" applyProtection="1">
      <alignment horizontal="center" vertical="center"/>
      <protection locked="0"/>
    </xf>
    <xf numFmtId="1" fontId="2" fillId="0" borderId="34" xfId="61" applyNumberFormat="1" applyFont="1" applyFill="1" applyBorder="1" applyAlignment="1" applyProtection="1">
      <alignment horizontal="center" vertical="center"/>
      <protection locked="0"/>
    </xf>
    <xf numFmtId="1" fontId="2" fillId="0" borderId="35" xfId="61" applyNumberFormat="1" applyFont="1" applyFill="1" applyBorder="1" applyAlignment="1" applyProtection="1">
      <alignment horizontal="center" vertical="center"/>
      <protection locked="0"/>
    </xf>
    <xf numFmtId="1" fontId="2" fillId="0" borderId="49" xfId="61" applyNumberFormat="1" applyFont="1" applyFill="1" applyBorder="1" applyAlignment="1" applyProtection="1">
      <alignment horizontal="center" vertical="center"/>
      <protection locked="0"/>
    </xf>
    <xf numFmtId="167" fontId="2" fillId="0" borderId="34" xfId="61" applyFont="1" applyFill="1" applyBorder="1" applyAlignment="1" applyProtection="1">
      <alignment horizontal="center" vertical="center" wrapText="1"/>
      <protection locked="0"/>
    </xf>
    <xf numFmtId="167" fontId="2" fillId="0" borderId="35" xfId="61" applyFont="1" applyFill="1" applyBorder="1" applyAlignment="1" applyProtection="1">
      <alignment horizontal="center" vertical="center" wrapText="1"/>
      <protection locked="0"/>
    </xf>
    <xf numFmtId="167" fontId="2" fillId="0" borderId="49" xfId="61" applyFont="1" applyFill="1" applyBorder="1" applyAlignment="1" applyProtection="1">
      <alignment horizontal="center" vertical="center" wrapText="1"/>
      <protection locked="0"/>
    </xf>
    <xf numFmtId="0" fontId="2" fillId="0" borderId="34" xfId="61" applyNumberFormat="1" applyFont="1" applyFill="1" applyBorder="1" applyAlignment="1" applyProtection="1">
      <alignment horizontal="center" vertical="center" wrapText="1"/>
      <protection locked="0"/>
    </xf>
    <xf numFmtId="0" fontId="2" fillId="0" borderId="35" xfId="61" applyNumberFormat="1" applyFont="1" applyFill="1" applyBorder="1" applyAlignment="1" applyProtection="1">
      <alignment horizontal="center" vertical="center" wrapText="1"/>
      <protection locked="0"/>
    </xf>
    <xf numFmtId="0" fontId="2" fillId="0" borderId="49" xfId="61" applyNumberFormat="1" applyFont="1" applyFill="1" applyBorder="1" applyAlignment="1" applyProtection="1">
      <alignment horizontal="center" vertical="center" wrapText="1"/>
      <protection locked="0"/>
    </xf>
    <xf numFmtId="0" fontId="2" fillId="0" borderId="34" xfId="61" applyNumberFormat="1" applyFont="1" applyFill="1" applyBorder="1" applyAlignment="1" applyProtection="1">
      <alignment horizontal="justify" vertical="center" wrapText="1"/>
      <protection locked="0"/>
    </xf>
    <xf numFmtId="0" fontId="2" fillId="0" borderId="35" xfId="61" applyNumberFormat="1" applyFont="1" applyFill="1" applyBorder="1" applyAlignment="1" applyProtection="1">
      <alignment horizontal="justify" vertical="center" wrapText="1"/>
      <protection locked="0"/>
    </xf>
    <xf numFmtId="0" fontId="2" fillId="0" borderId="49" xfId="61" applyNumberFormat="1" applyFont="1" applyFill="1" applyBorder="1" applyAlignment="1" applyProtection="1">
      <alignment horizontal="justify" vertical="center" wrapText="1"/>
      <protection locked="0"/>
    </xf>
    <xf numFmtId="167" fontId="2" fillId="0" borderId="34" xfId="61" applyFont="1" applyFill="1" applyBorder="1" applyAlignment="1" applyProtection="1">
      <alignment horizontal="justify" vertical="center" wrapText="1"/>
      <protection locked="0"/>
    </xf>
    <xf numFmtId="167" fontId="2" fillId="0" borderId="12" xfId="61" applyFont="1" applyFill="1" applyBorder="1" applyAlignment="1" applyProtection="1">
      <alignment horizontal="justify" vertical="center" wrapText="1"/>
      <protection locked="0"/>
    </xf>
    <xf numFmtId="167" fontId="2" fillId="0" borderId="12" xfId="61" applyFont="1" applyFill="1" applyBorder="1" applyAlignment="1" applyProtection="1">
      <alignment horizontal="center" vertical="center"/>
      <protection locked="0"/>
    </xf>
    <xf numFmtId="183" fontId="2" fillId="0" borderId="34" xfId="61" applyNumberFormat="1" applyFont="1" applyFill="1" applyBorder="1" applyAlignment="1" applyProtection="1">
      <alignment horizontal="center" vertical="center"/>
      <protection locked="0"/>
    </xf>
    <xf numFmtId="183" fontId="2" fillId="0" borderId="12" xfId="61" applyNumberFormat="1" applyFont="1" applyFill="1" applyBorder="1" applyAlignment="1" applyProtection="1">
      <alignment horizontal="center" vertical="center"/>
      <protection locked="0"/>
    </xf>
    <xf numFmtId="167" fontId="2" fillId="0" borderId="12" xfId="61" applyFont="1" applyFill="1" applyBorder="1" applyAlignment="1" applyProtection="1">
      <alignment horizontal="center" vertical="center" wrapText="1"/>
      <protection locked="0"/>
    </xf>
    <xf numFmtId="0" fontId="2" fillId="0" borderId="34" xfId="61" applyNumberFormat="1" applyFont="1" applyFill="1" applyBorder="1" applyAlignment="1" applyProtection="1">
      <alignment horizontal="center" vertical="center"/>
      <protection locked="0"/>
    </xf>
    <xf numFmtId="0" fontId="2" fillId="0" borderId="12" xfId="61" applyNumberFormat="1" applyFont="1" applyFill="1" applyBorder="1" applyAlignment="1" applyProtection="1">
      <alignment horizontal="center" vertical="center"/>
      <protection locked="0"/>
    </xf>
    <xf numFmtId="0" fontId="2" fillId="0" borderId="12" xfId="61" applyNumberFormat="1" applyFont="1" applyFill="1" applyBorder="1" applyAlignment="1" applyProtection="1">
      <alignment horizontal="center" vertical="center" wrapText="1"/>
      <protection locked="0"/>
    </xf>
    <xf numFmtId="9" fontId="2" fillId="0" borderId="34" xfId="67" applyFont="1" applyFill="1" applyBorder="1" applyAlignment="1" applyProtection="1">
      <alignment horizontal="center" vertical="center"/>
      <protection locked="0"/>
    </xf>
    <xf numFmtId="9" fontId="2" fillId="0" borderId="12" xfId="67" applyFont="1" applyFill="1" applyBorder="1" applyAlignment="1" applyProtection="1">
      <alignment horizontal="center" vertical="center"/>
      <protection locked="0"/>
    </xf>
    <xf numFmtId="167" fontId="2" fillId="33" borderId="12" xfId="61" applyFont="1" applyFill="1" applyBorder="1" applyAlignment="1" applyProtection="1">
      <alignment horizontal="center" vertical="center" wrapText="1"/>
      <protection locked="0"/>
    </xf>
    <xf numFmtId="170" fontId="2" fillId="33" borderId="34" xfId="61" applyNumberFormat="1" applyFont="1" applyFill="1" applyBorder="1" applyAlignment="1" applyProtection="1">
      <alignment horizontal="center" vertical="center"/>
      <protection locked="0"/>
    </xf>
    <xf numFmtId="170" fontId="2" fillId="33" borderId="12" xfId="61" applyNumberFormat="1" applyFont="1" applyFill="1" applyBorder="1" applyAlignment="1" applyProtection="1">
      <alignment horizontal="center" vertical="center"/>
      <protection locked="0"/>
    </xf>
    <xf numFmtId="0" fontId="2" fillId="33" borderId="12" xfId="61" applyNumberFormat="1" applyFont="1" applyFill="1" applyBorder="1" applyAlignment="1" applyProtection="1">
      <alignment horizontal="center" vertical="center" wrapText="1"/>
      <protection locked="0"/>
    </xf>
    <xf numFmtId="9" fontId="2" fillId="33" borderId="34" xfId="67" applyFont="1" applyFill="1" applyBorder="1" applyAlignment="1" applyProtection="1">
      <alignment horizontal="center" vertical="center"/>
      <protection locked="0"/>
    </xf>
    <xf numFmtId="167" fontId="2" fillId="33" borderId="10" xfId="61" applyFont="1" applyFill="1" applyBorder="1" applyAlignment="1" applyProtection="1">
      <alignment horizontal="justify" vertical="center" wrapText="1"/>
      <protection locked="0"/>
    </xf>
    <xf numFmtId="170" fontId="2" fillId="33" borderId="10" xfId="61" applyNumberFormat="1" applyFont="1" applyFill="1" applyBorder="1" applyAlignment="1" applyProtection="1">
      <alignment horizontal="center" vertical="center"/>
      <protection locked="0"/>
    </xf>
    <xf numFmtId="183" fontId="2" fillId="33" borderId="34" xfId="61" applyNumberFormat="1" applyFont="1" applyFill="1" applyBorder="1" applyAlignment="1" applyProtection="1">
      <alignment horizontal="center" vertical="center" textRotation="180"/>
      <protection locked="0"/>
    </xf>
    <xf numFmtId="49" fontId="2" fillId="0" borderId="34" xfId="61" applyNumberFormat="1" applyFont="1" applyBorder="1" applyAlignment="1" applyProtection="1">
      <alignment horizontal="center" vertical="center" wrapText="1"/>
      <protection locked="0"/>
    </xf>
    <xf numFmtId="49" fontId="2" fillId="0" borderId="12" xfId="61" applyNumberFormat="1" applyFont="1" applyBorder="1" applyAlignment="1" applyProtection="1">
      <alignment horizontal="center" vertical="center" wrapText="1"/>
      <protection locked="0"/>
    </xf>
    <xf numFmtId="183" fontId="2" fillId="33" borderId="12" xfId="61" applyNumberFormat="1" applyFont="1" applyFill="1" applyBorder="1" applyAlignment="1" applyProtection="1">
      <alignment horizontal="center" vertical="center" textRotation="180"/>
      <protection locked="0"/>
    </xf>
    <xf numFmtId="183" fontId="2" fillId="33" borderId="10" xfId="61" applyNumberFormat="1" applyFont="1" applyFill="1" applyBorder="1" applyAlignment="1" applyProtection="1">
      <alignment horizontal="center" vertical="center" textRotation="180"/>
      <protection locked="0"/>
    </xf>
    <xf numFmtId="14" fontId="2" fillId="33" borderId="34" xfId="61" applyNumberFormat="1" applyFont="1" applyFill="1" applyBorder="1" applyAlignment="1" applyProtection="1">
      <alignment horizontal="center" vertical="center"/>
      <protection locked="0"/>
    </xf>
    <xf numFmtId="14" fontId="2" fillId="33" borderId="12" xfId="61" applyNumberFormat="1" applyFont="1" applyFill="1" applyBorder="1" applyAlignment="1" applyProtection="1">
      <alignment horizontal="center" vertical="center"/>
      <protection locked="0"/>
    </xf>
    <xf numFmtId="167" fontId="2" fillId="0" borderId="31" xfId="61" applyFont="1" applyFill="1" applyBorder="1" applyAlignment="1" applyProtection="1">
      <alignment horizontal="center" vertical="center" wrapText="1"/>
      <protection locked="0"/>
    </xf>
    <xf numFmtId="49" fontId="2" fillId="0" borderId="34" xfId="61" applyNumberFormat="1" applyFont="1" applyBorder="1" applyAlignment="1" applyProtection="1">
      <alignment horizontal="center" vertical="center"/>
      <protection locked="0"/>
    </xf>
    <xf numFmtId="49" fontId="2" fillId="0" borderId="35" xfId="61" applyNumberFormat="1" applyFont="1" applyBorder="1" applyAlignment="1" applyProtection="1">
      <alignment horizontal="center" vertical="center"/>
      <protection locked="0"/>
    </xf>
    <xf numFmtId="183" fontId="2" fillId="0" borderId="34" xfId="61" applyNumberFormat="1" applyFont="1" applyBorder="1" applyAlignment="1" applyProtection="1">
      <alignment horizontal="center" vertical="center" textRotation="180"/>
      <protection locked="0"/>
    </xf>
    <xf numFmtId="49" fontId="2" fillId="0" borderId="12" xfId="61" applyNumberFormat="1" applyFont="1" applyBorder="1" applyAlignment="1" applyProtection="1">
      <alignment horizontal="center" vertical="center"/>
      <protection locked="0"/>
    </xf>
    <xf numFmtId="167" fontId="2" fillId="33" borderId="35" xfId="61" applyFont="1" applyFill="1" applyBorder="1" applyAlignment="1" applyProtection="1">
      <alignment horizontal="center" vertical="center"/>
      <protection locked="0"/>
    </xf>
    <xf numFmtId="9" fontId="2" fillId="33" borderId="12" xfId="67" applyFont="1" applyFill="1" applyBorder="1" applyAlignment="1" applyProtection="1">
      <alignment horizontal="center" vertical="center"/>
      <protection locked="0"/>
    </xf>
    <xf numFmtId="9" fontId="2" fillId="33" borderId="10" xfId="67" applyFont="1" applyFill="1" applyBorder="1" applyAlignment="1" applyProtection="1">
      <alignment horizontal="center" vertical="center"/>
      <protection locked="0"/>
    </xf>
    <xf numFmtId="170" fontId="2" fillId="0" borderId="10" xfId="61" applyNumberFormat="1" applyFont="1" applyFill="1" applyBorder="1" applyAlignment="1" applyProtection="1">
      <alignment horizontal="center" vertical="center"/>
      <protection locked="0"/>
    </xf>
    <xf numFmtId="167" fontId="2" fillId="33" borderId="10" xfId="61" applyFont="1" applyFill="1" applyBorder="1" applyAlignment="1" applyProtection="1">
      <alignment horizontal="center" vertical="center" wrapText="1"/>
      <protection locked="0"/>
    </xf>
    <xf numFmtId="167" fontId="2" fillId="33" borderId="12" xfId="61" applyFont="1" applyFill="1" applyBorder="1" applyAlignment="1" applyProtection="1">
      <alignment horizontal="left" vertical="center" wrapText="1"/>
      <protection locked="0"/>
    </xf>
    <xf numFmtId="167" fontId="2" fillId="33" borderId="10" xfId="61" applyFont="1" applyFill="1" applyBorder="1" applyAlignment="1" applyProtection="1">
      <alignment horizontal="left" vertical="center" wrapText="1"/>
      <protection locked="0"/>
    </xf>
    <xf numFmtId="14" fontId="2" fillId="0" borderId="34" xfId="61" applyNumberFormat="1" applyFont="1" applyFill="1" applyBorder="1" applyAlignment="1" applyProtection="1">
      <alignment horizontal="center" vertical="center" wrapText="1"/>
      <protection locked="0"/>
    </xf>
    <xf numFmtId="14" fontId="2" fillId="0" borderId="12" xfId="61" applyNumberFormat="1" applyFont="1" applyFill="1" applyBorder="1" applyAlignment="1" applyProtection="1">
      <alignment horizontal="center" vertical="center" wrapText="1"/>
      <protection locked="0"/>
    </xf>
    <xf numFmtId="167" fontId="2" fillId="39" borderId="20" xfId="61" applyFont="1" applyFill="1" applyBorder="1" applyAlignment="1" applyProtection="1">
      <alignment horizontal="center"/>
      <protection locked="0"/>
    </xf>
    <xf numFmtId="167" fontId="2" fillId="39" borderId="37" xfId="61" applyFont="1" applyFill="1" applyBorder="1" applyAlignment="1" applyProtection="1">
      <alignment horizontal="center"/>
      <protection locked="0"/>
    </xf>
    <xf numFmtId="183" fontId="3" fillId="0" borderId="14" xfId="61" applyNumberFormat="1" applyFont="1" applyFill="1" applyBorder="1" applyAlignment="1" applyProtection="1">
      <alignment horizontal="center" vertical="center"/>
      <protection locked="0"/>
    </xf>
    <xf numFmtId="183" fontId="3" fillId="0" borderId="19" xfId="61" applyNumberFormat="1" applyFont="1" applyFill="1" applyBorder="1" applyAlignment="1" applyProtection="1">
      <alignment horizontal="center" vertical="center"/>
      <protection locked="0"/>
    </xf>
    <xf numFmtId="183" fontId="3" fillId="0" borderId="0" xfId="61" applyNumberFormat="1" applyFont="1" applyFill="1" applyBorder="1" applyAlignment="1" applyProtection="1">
      <alignment horizontal="center" vertical="center"/>
      <protection locked="0"/>
    </xf>
    <xf numFmtId="183" fontId="3" fillId="0" borderId="41" xfId="61" applyNumberFormat="1" applyFont="1" applyFill="1" applyBorder="1" applyAlignment="1" applyProtection="1">
      <alignment horizontal="center" vertical="center"/>
      <protection locked="0"/>
    </xf>
    <xf numFmtId="183" fontId="3" fillId="0" borderId="45" xfId="61" applyNumberFormat="1" applyFont="1" applyFill="1" applyBorder="1" applyAlignment="1" applyProtection="1">
      <alignment horizontal="center" vertical="center"/>
      <protection locked="0"/>
    </xf>
    <xf numFmtId="183" fontId="3" fillId="0" borderId="65" xfId="61" applyNumberFormat="1" applyFont="1" applyFill="1" applyBorder="1" applyAlignment="1" applyProtection="1">
      <alignment horizontal="center" vertical="center"/>
      <protection locked="0"/>
    </xf>
    <xf numFmtId="167" fontId="2" fillId="33" borderId="58" xfId="61" applyFont="1" applyFill="1" applyBorder="1" applyAlignment="1" applyProtection="1">
      <alignment horizontal="center" vertical="center" wrapText="1"/>
      <protection locked="0"/>
    </xf>
    <xf numFmtId="167" fontId="2" fillId="33" borderId="44" xfId="61" applyFont="1" applyFill="1" applyBorder="1" applyAlignment="1" applyProtection="1">
      <alignment horizontal="center" vertical="center" wrapText="1"/>
      <protection locked="0"/>
    </xf>
    <xf numFmtId="167" fontId="2" fillId="33" borderId="31" xfId="61" applyFont="1" applyFill="1" applyBorder="1" applyAlignment="1" applyProtection="1">
      <alignment horizontal="center" vertical="center" wrapText="1"/>
      <protection locked="0"/>
    </xf>
    <xf numFmtId="1" fontId="2" fillId="0" borderId="34" xfId="61" applyNumberFormat="1" applyFont="1" applyFill="1" applyBorder="1" applyAlignment="1" applyProtection="1">
      <alignment horizontal="center" vertical="center" wrapText="1"/>
      <protection locked="0"/>
    </xf>
    <xf numFmtId="1" fontId="2" fillId="0" borderId="12" xfId="61" applyNumberFormat="1" applyFont="1" applyFill="1" applyBorder="1" applyAlignment="1" applyProtection="1">
      <alignment horizontal="center" vertical="center" wrapText="1"/>
      <protection locked="0"/>
    </xf>
    <xf numFmtId="167" fontId="2" fillId="0" borderId="10" xfId="61" applyFont="1" applyFill="1" applyBorder="1" applyAlignment="1" applyProtection="1">
      <alignment horizontal="justify" vertical="center" wrapText="1"/>
      <protection locked="0"/>
    </xf>
    <xf numFmtId="170" fontId="2" fillId="0" borderId="10" xfId="61" applyNumberFormat="1" applyFont="1" applyFill="1" applyBorder="1" applyAlignment="1" applyProtection="1">
      <alignment horizontal="center" vertical="center" wrapText="1"/>
      <protection locked="0"/>
    </xf>
    <xf numFmtId="183" fontId="3" fillId="39" borderId="14" xfId="61" applyNumberFormat="1" applyFont="1" applyFill="1" applyBorder="1" applyAlignment="1" applyProtection="1">
      <alignment horizontal="center" vertical="center" wrapText="1"/>
      <protection locked="0"/>
    </xf>
    <xf numFmtId="183" fontId="3" fillId="39" borderId="0" xfId="61" applyNumberFormat="1" applyFont="1" applyFill="1" applyBorder="1" applyAlignment="1" applyProtection="1">
      <alignment horizontal="center" vertical="center" wrapText="1"/>
      <protection locked="0"/>
    </xf>
    <xf numFmtId="167" fontId="5" fillId="33" borderId="35" xfId="61" applyFont="1" applyFill="1" applyBorder="1" applyAlignment="1" applyProtection="1">
      <alignment horizontal="justify" vertical="center" wrapText="1"/>
      <protection locked="0"/>
    </xf>
    <xf numFmtId="167" fontId="5" fillId="33" borderId="12" xfId="61" applyFont="1" applyFill="1" applyBorder="1" applyAlignment="1" applyProtection="1">
      <alignment horizontal="justify" vertical="center" wrapText="1"/>
      <protection locked="0"/>
    </xf>
    <xf numFmtId="170" fontId="2" fillId="0" borderId="34" xfId="61" applyNumberFormat="1" applyFont="1" applyFill="1" applyBorder="1" applyAlignment="1" applyProtection="1">
      <alignment horizontal="center" vertical="center" wrapText="1"/>
      <protection locked="0"/>
    </xf>
    <xf numFmtId="170" fontId="2" fillId="0" borderId="35" xfId="61" applyNumberFormat="1" applyFont="1" applyFill="1" applyBorder="1" applyAlignment="1" applyProtection="1">
      <alignment horizontal="center" vertical="center" wrapText="1"/>
      <protection locked="0"/>
    </xf>
    <xf numFmtId="170" fontId="2" fillId="0" borderId="12" xfId="61" applyNumberFormat="1" applyFont="1" applyFill="1" applyBorder="1" applyAlignment="1" applyProtection="1">
      <alignment horizontal="center" vertical="center" wrapText="1"/>
      <protection locked="0"/>
    </xf>
    <xf numFmtId="183" fontId="5" fillId="33" borderId="34" xfId="61" applyNumberFormat="1" applyFont="1" applyFill="1" applyBorder="1" applyAlignment="1" applyProtection="1">
      <alignment horizontal="justify" vertical="center" wrapText="1"/>
      <protection locked="0"/>
    </xf>
    <xf numFmtId="183" fontId="5" fillId="33" borderId="35" xfId="61" applyNumberFormat="1" applyFont="1" applyFill="1" applyBorder="1" applyAlignment="1" applyProtection="1">
      <alignment horizontal="justify" vertical="center" wrapText="1"/>
      <protection locked="0"/>
    </xf>
    <xf numFmtId="183" fontId="5" fillId="33" borderId="12" xfId="61" applyNumberFormat="1" applyFont="1" applyFill="1" applyBorder="1" applyAlignment="1" applyProtection="1">
      <alignment horizontal="justify" vertical="center" wrapText="1"/>
      <protection locked="0"/>
    </xf>
    <xf numFmtId="183" fontId="2" fillId="33" borderId="19" xfId="61" applyNumberFormat="1" applyFont="1" applyFill="1" applyBorder="1" applyAlignment="1" applyProtection="1">
      <alignment horizontal="center" vertical="center"/>
      <protection locked="0"/>
    </xf>
    <xf numFmtId="183" fontId="2" fillId="33" borderId="41" xfId="61" applyNumberFormat="1" applyFont="1" applyFill="1" applyBorder="1" applyAlignment="1" applyProtection="1">
      <alignment horizontal="center" vertical="center"/>
      <protection locked="0"/>
    </xf>
    <xf numFmtId="183" fontId="2" fillId="33" borderId="13" xfId="61" applyNumberFormat="1" applyFont="1" applyFill="1" applyBorder="1" applyAlignment="1" applyProtection="1">
      <alignment horizontal="center" vertical="center"/>
      <protection locked="0"/>
    </xf>
    <xf numFmtId="183" fontId="2" fillId="0" borderId="35" xfId="61" applyNumberFormat="1" applyFont="1" applyFill="1" applyBorder="1" applyAlignment="1" applyProtection="1">
      <alignment horizontal="center" vertical="center" textRotation="180"/>
      <protection locked="0"/>
    </xf>
    <xf numFmtId="167" fontId="2" fillId="0" borderId="35" xfId="61" applyFont="1" applyFill="1" applyBorder="1" applyAlignment="1" applyProtection="1">
      <alignment horizontal="justify" vertical="center" wrapText="1"/>
      <protection locked="0"/>
    </xf>
    <xf numFmtId="0" fontId="2" fillId="0" borderId="35" xfId="61" applyNumberFormat="1" applyFont="1" applyFill="1" applyBorder="1" applyAlignment="1" applyProtection="1">
      <alignment horizontal="center" vertical="center"/>
      <protection locked="0"/>
    </xf>
    <xf numFmtId="167" fontId="5" fillId="33" borderId="34" xfId="61" applyFont="1" applyFill="1" applyBorder="1" applyAlignment="1" applyProtection="1">
      <alignment horizontal="justify" vertical="center" wrapText="1"/>
      <protection locked="0"/>
    </xf>
    <xf numFmtId="183" fontId="2" fillId="0" borderId="35" xfId="61" applyNumberFormat="1" applyFont="1" applyFill="1" applyBorder="1" applyAlignment="1" applyProtection="1">
      <alignment horizontal="center" vertical="center"/>
      <protection locked="0"/>
    </xf>
    <xf numFmtId="9" fontId="2" fillId="0" borderId="35" xfId="67" applyFont="1" applyFill="1" applyBorder="1" applyAlignment="1" applyProtection="1">
      <alignment horizontal="center" vertical="center"/>
      <protection locked="0"/>
    </xf>
    <xf numFmtId="167" fontId="2" fillId="0" borderId="20" xfId="61" applyFont="1" applyFill="1" applyBorder="1" applyAlignment="1" applyProtection="1">
      <alignment horizontal="center" vertical="center" wrapText="1"/>
      <protection locked="0"/>
    </xf>
    <xf numFmtId="167" fontId="2" fillId="0" borderId="42" xfId="61" applyFont="1" applyFill="1" applyBorder="1" applyAlignment="1" applyProtection="1">
      <alignment horizontal="center" vertical="center" wrapText="1"/>
      <protection locked="0"/>
    </xf>
    <xf numFmtId="167" fontId="2" fillId="0" borderId="37" xfId="61" applyFont="1" applyFill="1" applyBorder="1" applyAlignment="1" applyProtection="1">
      <alignment horizontal="center" vertical="center" wrapText="1"/>
      <protection locked="0"/>
    </xf>
    <xf numFmtId="14" fontId="2" fillId="0" borderId="39" xfId="61" applyNumberFormat="1" applyFont="1" applyFill="1" applyBorder="1" applyAlignment="1" applyProtection="1">
      <alignment horizontal="center" vertical="center"/>
      <protection locked="0"/>
    </xf>
    <xf numFmtId="14" fontId="2" fillId="0" borderId="30" xfId="61" applyNumberFormat="1" applyFont="1" applyFill="1" applyBorder="1" applyAlignment="1" applyProtection="1">
      <alignment horizontal="center" vertical="center"/>
      <protection locked="0"/>
    </xf>
    <xf numFmtId="0" fontId="2" fillId="33" borderId="34" xfId="61" applyNumberFormat="1" applyFont="1" applyFill="1" applyBorder="1" applyAlignment="1" applyProtection="1">
      <alignment horizontal="center" vertical="center"/>
      <protection locked="0"/>
    </xf>
    <xf numFmtId="0" fontId="2" fillId="33" borderId="35" xfId="61" applyNumberFormat="1" applyFont="1" applyFill="1" applyBorder="1" applyAlignment="1" applyProtection="1">
      <alignment horizontal="center" vertical="center"/>
      <protection locked="0"/>
    </xf>
    <xf numFmtId="0" fontId="2" fillId="33" borderId="12" xfId="61" applyNumberFormat="1" applyFont="1" applyFill="1" applyBorder="1" applyAlignment="1" applyProtection="1">
      <alignment horizontal="center" vertical="center"/>
      <protection locked="0"/>
    </xf>
    <xf numFmtId="167" fontId="2" fillId="36" borderId="20" xfId="61" applyFont="1" applyFill="1" applyBorder="1" applyAlignment="1" applyProtection="1">
      <alignment horizontal="center"/>
      <protection locked="0"/>
    </xf>
    <xf numFmtId="167" fontId="2" fillId="36" borderId="37" xfId="61" applyFont="1" applyFill="1" applyBorder="1" applyAlignment="1" applyProtection="1">
      <alignment horizontal="center"/>
      <protection locked="0"/>
    </xf>
    <xf numFmtId="14" fontId="2" fillId="0" borderId="34" xfId="61" applyNumberFormat="1" applyFont="1" applyBorder="1" applyAlignment="1" applyProtection="1">
      <alignment horizontal="center" vertical="center"/>
      <protection locked="0"/>
    </xf>
    <xf numFmtId="14" fontId="2" fillId="0" borderId="35" xfId="61" applyNumberFormat="1" applyFont="1" applyBorder="1" applyAlignment="1" applyProtection="1">
      <alignment horizontal="center" vertical="center"/>
      <protection locked="0"/>
    </xf>
    <xf numFmtId="14" fontId="2" fillId="0" borderId="12" xfId="61" applyNumberFormat="1" applyFont="1" applyBorder="1" applyAlignment="1" applyProtection="1">
      <alignment horizontal="center" vertical="center"/>
      <protection locked="0"/>
    </xf>
    <xf numFmtId="167" fontId="2" fillId="0" borderId="58" xfId="61" applyFont="1" applyBorder="1" applyAlignment="1" applyProtection="1">
      <alignment horizontal="center" vertical="center" wrapText="1"/>
      <protection locked="0"/>
    </xf>
    <xf numFmtId="167" fontId="2" fillId="0" borderId="44" xfId="61" applyFont="1" applyBorder="1" applyAlignment="1" applyProtection="1">
      <alignment horizontal="center" vertical="center" wrapText="1"/>
      <protection locked="0"/>
    </xf>
    <xf numFmtId="167" fontId="2" fillId="0" borderId="44" xfId="61" applyFont="1" applyBorder="1" applyAlignment="1" applyProtection="1">
      <alignment horizontal="center" vertical="center"/>
      <protection locked="0"/>
    </xf>
    <xf numFmtId="167" fontId="2" fillId="0" borderId="42" xfId="61" applyFont="1" applyBorder="1" applyAlignment="1" applyProtection="1">
      <alignment horizontal="center" vertical="center"/>
      <protection locked="0"/>
    </xf>
    <xf numFmtId="167" fontId="2" fillId="0" borderId="31" xfId="61" applyFont="1" applyBorder="1" applyAlignment="1" applyProtection="1">
      <alignment horizontal="center" vertical="center"/>
      <protection locked="0"/>
    </xf>
    <xf numFmtId="167" fontId="5" fillId="0" borderId="35" xfId="61" applyFont="1" applyFill="1" applyBorder="1" applyAlignment="1" applyProtection="1">
      <alignment horizontal="justify" vertical="center" wrapText="1"/>
      <protection locked="0"/>
    </xf>
    <xf numFmtId="167" fontId="5" fillId="0" borderId="12" xfId="61" applyFont="1" applyFill="1" applyBorder="1" applyAlignment="1" applyProtection="1">
      <alignment horizontal="justify" vertical="center" wrapText="1"/>
      <protection locked="0"/>
    </xf>
    <xf numFmtId="183" fontId="2" fillId="0" borderId="12" xfId="61" applyNumberFormat="1" applyFont="1" applyBorder="1" applyAlignment="1" applyProtection="1">
      <alignment horizontal="center" vertical="center" textRotation="180"/>
      <protection locked="0"/>
    </xf>
    <xf numFmtId="169" fontId="2" fillId="0" borderId="44" xfId="61" applyNumberFormat="1" applyFont="1" applyBorder="1" applyAlignment="1" applyProtection="1">
      <alignment horizontal="center" vertical="center" wrapText="1"/>
      <protection locked="0"/>
    </xf>
    <xf numFmtId="169" fontId="2" fillId="0" borderId="44" xfId="61" applyNumberFormat="1" applyFont="1" applyBorder="1" applyAlignment="1" applyProtection="1">
      <alignment horizontal="center" vertical="center"/>
      <protection locked="0"/>
    </xf>
    <xf numFmtId="169" fontId="2" fillId="0" borderId="31" xfId="61" applyNumberFormat="1" applyFont="1" applyBorder="1" applyAlignment="1" applyProtection="1">
      <alignment horizontal="center" vertical="center"/>
      <protection locked="0"/>
    </xf>
    <xf numFmtId="167" fontId="5" fillId="0" borderId="34" xfId="61" applyFont="1" applyFill="1" applyBorder="1" applyAlignment="1" applyProtection="1">
      <alignment horizontal="justify" vertical="center" wrapText="1"/>
      <protection locked="0"/>
    </xf>
    <xf numFmtId="0" fontId="2" fillId="0" borderId="34"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1" fontId="2" fillId="33" borderId="34" xfId="61" applyNumberFormat="1" applyFont="1" applyFill="1" applyBorder="1" applyAlignment="1" applyProtection="1">
      <alignment horizontal="center" vertical="center"/>
      <protection locked="0"/>
    </xf>
    <xf numFmtId="1" fontId="2" fillId="33" borderId="12" xfId="61" applyNumberFormat="1" applyFont="1" applyFill="1" applyBorder="1" applyAlignment="1" applyProtection="1">
      <alignment horizontal="center" vertical="center"/>
      <protection locked="0"/>
    </xf>
    <xf numFmtId="1" fontId="2" fillId="33" borderId="10" xfId="61" applyNumberFormat="1" applyFont="1" applyFill="1" applyBorder="1" applyAlignment="1" applyProtection="1">
      <alignment horizontal="center" vertical="center"/>
      <protection locked="0"/>
    </xf>
    <xf numFmtId="1" fontId="2" fillId="33" borderId="35" xfId="61" applyNumberFormat="1" applyFont="1" applyFill="1" applyBorder="1" applyAlignment="1" applyProtection="1">
      <alignment horizontal="center" vertical="center"/>
      <protection locked="0"/>
    </xf>
    <xf numFmtId="167" fontId="2" fillId="33" borderId="33" xfId="61" applyFont="1" applyFill="1" applyBorder="1" applyAlignment="1" applyProtection="1">
      <alignment horizontal="center" vertical="center" wrapText="1"/>
      <protection locked="0"/>
    </xf>
    <xf numFmtId="183" fontId="2" fillId="33" borderId="10" xfId="61" applyNumberFormat="1" applyFont="1" applyFill="1" applyBorder="1" applyAlignment="1" applyProtection="1">
      <alignment horizontal="center" vertical="center" wrapText="1"/>
      <protection locked="0"/>
    </xf>
    <xf numFmtId="9" fontId="2" fillId="33" borderId="10" xfId="67" applyFont="1" applyFill="1" applyBorder="1" applyAlignment="1" applyProtection="1">
      <alignment horizontal="center" vertical="center" wrapText="1"/>
      <protection locked="0"/>
    </xf>
    <xf numFmtId="167" fontId="2" fillId="33" borderId="69" xfId="61" applyFont="1" applyFill="1" applyBorder="1" applyAlignment="1" applyProtection="1">
      <alignment horizontal="justify" vertical="center" wrapText="1"/>
      <protection locked="0"/>
    </xf>
    <xf numFmtId="49" fontId="2" fillId="33" borderId="34" xfId="61" applyNumberFormat="1" applyFont="1" applyFill="1" applyBorder="1" applyAlignment="1" applyProtection="1">
      <alignment horizontal="center" vertical="center" wrapText="1"/>
      <protection locked="0"/>
    </xf>
    <xf numFmtId="49" fontId="2" fillId="33" borderId="35" xfId="61" applyNumberFormat="1" applyFont="1" applyFill="1" applyBorder="1" applyAlignment="1" applyProtection="1">
      <alignment horizontal="center" vertical="center" wrapText="1"/>
      <protection locked="0"/>
    </xf>
    <xf numFmtId="49" fontId="2" fillId="33" borderId="12" xfId="61" applyNumberFormat="1" applyFont="1" applyFill="1" applyBorder="1" applyAlignment="1" applyProtection="1">
      <alignment horizontal="center" vertical="center" wrapText="1"/>
      <protection locked="0"/>
    </xf>
    <xf numFmtId="3" fontId="2" fillId="0" borderId="34" xfId="61" applyNumberFormat="1" applyFont="1" applyFill="1" applyBorder="1" applyAlignment="1" applyProtection="1">
      <alignment horizontal="center" vertical="center" textRotation="180" wrapText="1"/>
      <protection locked="0"/>
    </xf>
    <xf numFmtId="3" fontId="2" fillId="0" borderId="35" xfId="61" applyNumberFormat="1" applyFont="1" applyFill="1" applyBorder="1" applyAlignment="1" applyProtection="1">
      <alignment horizontal="center" vertical="center" textRotation="180" wrapText="1"/>
      <protection locked="0"/>
    </xf>
    <xf numFmtId="3" fontId="2" fillId="0" borderId="12" xfId="61" applyNumberFormat="1" applyFont="1" applyFill="1" applyBorder="1" applyAlignment="1" applyProtection="1">
      <alignment horizontal="center" vertical="center" textRotation="180" wrapText="1"/>
      <protection locked="0"/>
    </xf>
    <xf numFmtId="14" fontId="2" fillId="33" borderId="34" xfId="61" applyNumberFormat="1" applyFont="1" applyFill="1" applyBorder="1" applyAlignment="1" applyProtection="1">
      <alignment horizontal="center" vertical="center" wrapText="1"/>
      <protection locked="0"/>
    </xf>
    <xf numFmtId="14" fontId="2" fillId="33" borderId="35" xfId="61" applyNumberFormat="1" applyFont="1" applyFill="1" applyBorder="1" applyAlignment="1" applyProtection="1">
      <alignment horizontal="center" vertical="center" wrapText="1"/>
      <protection locked="0"/>
    </xf>
    <xf numFmtId="14" fontId="2" fillId="33" borderId="12" xfId="61" applyNumberFormat="1" applyFont="1" applyFill="1" applyBorder="1" applyAlignment="1" applyProtection="1">
      <alignment horizontal="center" vertical="center" wrapText="1"/>
      <protection locked="0"/>
    </xf>
    <xf numFmtId="183" fontId="2" fillId="0" borderId="10" xfId="61" applyNumberFormat="1" applyFont="1" applyFill="1" applyBorder="1" applyAlignment="1" applyProtection="1">
      <alignment horizontal="center" vertical="center"/>
      <protection locked="0"/>
    </xf>
    <xf numFmtId="184" fontId="2" fillId="33" borderId="12" xfId="61" applyNumberFormat="1" applyFont="1" applyFill="1" applyBorder="1" applyAlignment="1" applyProtection="1">
      <alignment horizontal="center" vertical="center"/>
      <protection locked="0"/>
    </xf>
    <xf numFmtId="184" fontId="2" fillId="33" borderId="10" xfId="61" applyNumberFormat="1" applyFont="1" applyFill="1" applyBorder="1" applyAlignment="1" applyProtection="1">
      <alignment horizontal="center" vertical="center"/>
      <protection locked="0"/>
    </xf>
    <xf numFmtId="183" fontId="2" fillId="0" borderId="10" xfId="61" applyNumberFormat="1" applyFont="1" applyFill="1" applyBorder="1" applyAlignment="1" applyProtection="1">
      <alignment horizontal="justify" vertical="center" wrapText="1"/>
      <protection locked="0"/>
    </xf>
    <xf numFmtId="0" fontId="2" fillId="0" borderId="10" xfId="61" applyNumberFormat="1" applyFont="1" applyFill="1" applyBorder="1" applyAlignment="1" applyProtection="1">
      <alignment horizontal="center" vertical="center" wrapText="1"/>
      <protection locked="0"/>
    </xf>
    <xf numFmtId="167" fontId="2" fillId="0" borderId="10" xfId="61" applyFont="1" applyFill="1" applyBorder="1" applyAlignment="1" applyProtection="1">
      <alignment horizontal="center" vertical="center" wrapText="1"/>
      <protection locked="0"/>
    </xf>
    <xf numFmtId="167" fontId="2" fillId="0" borderId="49" xfId="61" applyFont="1" applyFill="1" applyBorder="1" applyAlignment="1" applyProtection="1">
      <alignment horizontal="justify" vertical="center" wrapText="1"/>
      <protection locked="0"/>
    </xf>
    <xf numFmtId="9" fontId="2" fillId="33" borderId="34" xfId="67" applyFont="1" applyFill="1" applyBorder="1" applyAlignment="1" applyProtection="1">
      <alignment horizontal="center" vertical="center" wrapText="1"/>
      <protection locked="0"/>
    </xf>
    <xf numFmtId="9" fontId="2" fillId="33" borderId="35" xfId="67" applyFont="1" applyFill="1" applyBorder="1" applyAlignment="1" applyProtection="1">
      <alignment horizontal="center" vertical="center" wrapText="1"/>
      <protection locked="0"/>
    </xf>
    <xf numFmtId="9" fontId="2" fillId="33" borderId="12" xfId="67" applyFont="1" applyFill="1" applyBorder="1" applyAlignment="1" applyProtection="1">
      <alignment horizontal="center" vertical="center" wrapText="1"/>
      <protection locked="0"/>
    </xf>
    <xf numFmtId="170" fontId="2" fillId="33" borderId="10" xfId="61" applyNumberFormat="1" applyFont="1" applyFill="1" applyBorder="1" applyAlignment="1" applyProtection="1">
      <alignment horizontal="center" vertical="center" wrapText="1"/>
      <protection locked="0"/>
    </xf>
    <xf numFmtId="0" fontId="2" fillId="33" borderId="10" xfId="61" applyNumberFormat="1" applyFont="1" applyFill="1" applyBorder="1" applyAlignment="1" applyProtection="1">
      <alignment horizontal="center" vertical="center" wrapText="1"/>
      <protection locked="0"/>
    </xf>
    <xf numFmtId="183" fontId="3" fillId="35" borderId="29" xfId="61" applyNumberFormat="1" applyFont="1" applyFill="1" applyBorder="1" applyAlignment="1" applyProtection="1">
      <alignment horizontal="center" vertical="center" wrapText="1"/>
      <protection locked="0"/>
    </xf>
    <xf numFmtId="183" fontId="3" fillId="35" borderId="50" xfId="61" applyNumberFormat="1" applyFont="1" applyFill="1" applyBorder="1" applyAlignment="1" applyProtection="1">
      <alignment horizontal="center" vertical="center" wrapText="1"/>
      <protection locked="0"/>
    </xf>
    <xf numFmtId="167" fontId="2" fillId="33" borderId="29" xfId="61" applyFont="1" applyFill="1" applyBorder="1" applyAlignment="1" applyProtection="1">
      <alignment horizontal="center" vertical="center" wrapText="1"/>
      <protection locked="0"/>
    </xf>
    <xf numFmtId="167" fontId="2" fillId="33" borderId="14" xfId="61" applyFont="1" applyFill="1" applyBorder="1" applyAlignment="1" applyProtection="1">
      <alignment horizontal="center" vertical="center" wrapText="1"/>
      <protection locked="0"/>
    </xf>
    <xf numFmtId="167" fontId="2" fillId="33" borderId="19" xfId="61" applyFont="1" applyFill="1" applyBorder="1" applyAlignment="1" applyProtection="1">
      <alignment horizontal="center" vertical="center" wrapText="1"/>
      <protection locked="0"/>
    </xf>
    <xf numFmtId="167" fontId="2" fillId="33" borderId="40" xfId="61" applyFont="1" applyFill="1" applyBorder="1" applyAlignment="1" applyProtection="1">
      <alignment horizontal="center" vertical="center" wrapText="1"/>
      <protection locked="0"/>
    </xf>
    <xf numFmtId="167" fontId="2" fillId="33" borderId="0" xfId="61" applyFont="1" applyFill="1" applyBorder="1" applyAlignment="1" applyProtection="1">
      <alignment horizontal="center" vertical="center" wrapText="1"/>
      <protection locked="0"/>
    </xf>
    <xf numFmtId="167" fontId="2" fillId="33" borderId="41" xfId="61" applyFont="1" applyFill="1" applyBorder="1" applyAlignment="1" applyProtection="1">
      <alignment horizontal="center" vertical="center" wrapText="1"/>
      <protection locked="0"/>
    </xf>
    <xf numFmtId="167" fontId="2" fillId="33" borderId="52" xfId="61" applyFont="1" applyFill="1" applyBorder="1" applyAlignment="1" applyProtection="1">
      <alignment horizontal="center" vertical="center" wrapText="1"/>
      <protection locked="0"/>
    </xf>
    <xf numFmtId="167" fontId="2" fillId="33" borderId="45" xfId="61" applyFont="1" applyFill="1" applyBorder="1" applyAlignment="1" applyProtection="1">
      <alignment horizontal="center" vertical="center" wrapText="1"/>
      <protection locked="0"/>
    </xf>
    <xf numFmtId="167" fontId="2" fillId="33" borderId="65" xfId="61" applyFont="1" applyFill="1" applyBorder="1" applyAlignment="1" applyProtection="1">
      <alignment horizontal="center" vertical="center" wrapText="1"/>
      <protection locked="0"/>
    </xf>
    <xf numFmtId="167" fontId="2" fillId="33" borderId="16" xfId="61" applyFont="1" applyFill="1" applyBorder="1" applyAlignment="1" applyProtection="1">
      <alignment horizontal="center" vertical="center" wrapText="1"/>
      <protection locked="0"/>
    </xf>
    <xf numFmtId="167" fontId="2" fillId="33" borderId="15" xfId="61" applyFont="1" applyFill="1" applyBorder="1" applyAlignment="1" applyProtection="1">
      <alignment horizontal="center" vertical="center" wrapText="1"/>
      <protection locked="0"/>
    </xf>
    <xf numFmtId="167" fontId="2" fillId="33" borderId="38" xfId="61" applyFont="1" applyFill="1" applyBorder="1" applyAlignment="1" applyProtection="1">
      <alignment horizontal="center" vertical="center" wrapText="1"/>
      <protection locked="0"/>
    </xf>
    <xf numFmtId="183" fontId="3" fillId="36" borderId="14" xfId="61" applyNumberFormat="1" applyFont="1" applyFill="1" applyBorder="1" applyAlignment="1" applyProtection="1">
      <alignment horizontal="center" vertical="center" wrapText="1"/>
      <protection locked="0"/>
    </xf>
    <xf numFmtId="183" fontId="3" fillId="36" borderId="32" xfId="61" applyNumberFormat="1" applyFont="1" applyFill="1" applyBorder="1" applyAlignment="1" applyProtection="1">
      <alignment horizontal="center" vertical="center" wrapText="1"/>
      <protection locked="0"/>
    </xf>
    <xf numFmtId="167" fontId="2" fillId="0" borderId="0" xfId="61" applyFont="1" applyBorder="1" applyAlignment="1" applyProtection="1">
      <alignment horizontal="center"/>
      <protection locked="0"/>
    </xf>
    <xf numFmtId="167" fontId="2" fillId="0" borderId="41" xfId="61" applyFont="1" applyBorder="1" applyAlignment="1" applyProtection="1">
      <alignment horizontal="center"/>
      <protection locked="0"/>
    </xf>
    <xf numFmtId="167" fontId="2" fillId="0" borderId="32" xfId="61" applyFont="1" applyBorder="1" applyAlignment="1" applyProtection="1">
      <alignment horizontal="center"/>
      <protection locked="0"/>
    </xf>
    <xf numFmtId="183" fontId="3" fillId="36" borderId="0" xfId="61" applyNumberFormat="1" applyFont="1" applyFill="1" applyBorder="1" applyAlignment="1" applyProtection="1">
      <alignment horizontal="center" vertical="center" wrapText="1"/>
      <protection locked="0"/>
    </xf>
    <xf numFmtId="167" fontId="2" fillId="0" borderId="12" xfId="61" applyFont="1" applyBorder="1" applyAlignment="1" applyProtection="1">
      <alignment horizontal="center"/>
      <protection locked="0"/>
    </xf>
    <xf numFmtId="167" fontId="2" fillId="0" borderId="10" xfId="61" applyFont="1" applyBorder="1" applyAlignment="1" applyProtection="1">
      <alignment horizontal="center"/>
      <protection locked="0"/>
    </xf>
    <xf numFmtId="183" fontId="2" fillId="33" borderId="16" xfId="61" applyNumberFormat="1" applyFont="1" applyFill="1" applyBorder="1" applyAlignment="1" applyProtection="1">
      <alignment horizontal="center" vertical="center"/>
      <protection locked="0"/>
    </xf>
    <xf numFmtId="183" fontId="3" fillId="36" borderId="19" xfId="61" applyNumberFormat="1" applyFont="1" applyFill="1" applyBorder="1" applyAlignment="1" applyProtection="1">
      <alignment horizontal="center" vertical="center"/>
      <protection locked="0"/>
    </xf>
    <xf numFmtId="183" fontId="3" fillId="36" borderId="13" xfId="61" applyNumberFormat="1" applyFont="1" applyFill="1" applyBorder="1" applyAlignment="1" applyProtection="1">
      <alignment horizontal="center" vertical="center"/>
      <protection locked="0"/>
    </xf>
    <xf numFmtId="1" fontId="2" fillId="0" borderId="35" xfId="61" applyNumberFormat="1" applyFont="1" applyFill="1" applyBorder="1" applyAlignment="1" applyProtection="1">
      <alignment horizontal="center" vertical="center" wrapText="1"/>
      <protection locked="0"/>
    </xf>
    <xf numFmtId="1" fontId="2" fillId="0" borderId="49" xfId="61" applyNumberFormat="1" applyFont="1" applyFill="1" applyBorder="1" applyAlignment="1" applyProtection="1">
      <alignment horizontal="center" vertical="center" wrapText="1"/>
      <protection locked="0"/>
    </xf>
    <xf numFmtId="14" fontId="2" fillId="33" borderId="10" xfId="61" applyNumberFormat="1" applyFont="1" applyFill="1" applyBorder="1" applyAlignment="1" applyProtection="1">
      <alignment horizontal="center" vertical="center" wrapText="1"/>
      <protection locked="0"/>
    </xf>
    <xf numFmtId="170" fontId="7" fillId="33" borderId="10" xfId="61" applyNumberFormat="1" applyFont="1" applyFill="1" applyBorder="1" applyAlignment="1" applyProtection="1">
      <alignment horizontal="center" vertical="center"/>
      <protection locked="0"/>
    </xf>
    <xf numFmtId="14" fontId="2" fillId="33" borderId="34" xfId="48" applyNumberFormat="1" applyFont="1" applyFill="1" applyBorder="1" applyAlignment="1" applyProtection="1">
      <alignment horizontal="center" vertical="center"/>
      <protection locked="0"/>
    </xf>
    <xf numFmtId="14" fontId="2" fillId="33" borderId="35" xfId="48" applyNumberFormat="1" applyFont="1" applyFill="1" applyBorder="1" applyAlignment="1" applyProtection="1">
      <alignment horizontal="center" vertical="center"/>
      <protection locked="0"/>
    </xf>
    <xf numFmtId="1" fontId="2" fillId="33" borderId="67" xfId="0" applyNumberFormat="1" applyFont="1" applyFill="1" applyBorder="1" applyAlignment="1">
      <alignment horizontal="center" vertical="center" textRotation="180" wrapText="1"/>
    </xf>
    <xf numFmtId="1" fontId="2" fillId="33" borderId="35" xfId="0" applyNumberFormat="1" applyFont="1" applyFill="1" applyBorder="1" applyAlignment="1">
      <alignment horizontal="center" vertical="center" textRotation="180" wrapText="1"/>
    </xf>
    <xf numFmtId="1" fontId="2" fillId="33" borderId="51" xfId="0" applyNumberFormat="1" applyFont="1" applyFill="1" applyBorder="1" applyAlignment="1">
      <alignment horizontal="center" vertical="center" textRotation="180" wrapText="1"/>
    </xf>
    <xf numFmtId="0" fontId="3" fillId="0" borderId="34" xfId="0" applyFont="1" applyFill="1" applyBorder="1" applyAlignment="1">
      <alignment horizontal="center" vertical="center" textRotation="180" wrapText="1"/>
    </xf>
    <xf numFmtId="0" fontId="3" fillId="0" borderId="35" xfId="0" applyFont="1" applyFill="1" applyBorder="1" applyAlignment="1">
      <alignment horizontal="center" vertical="center" textRotation="180" wrapText="1"/>
    </xf>
    <xf numFmtId="0" fontId="3" fillId="0" borderId="12" xfId="0" applyFont="1" applyFill="1" applyBorder="1" applyAlignment="1">
      <alignment horizontal="center" vertical="center" textRotation="180" wrapText="1"/>
    </xf>
    <xf numFmtId="42" fontId="2" fillId="33" borderId="34" xfId="57" applyFont="1" applyFill="1" applyBorder="1" applyAlignment="1">
      <alignment horizontal="center" vertical="center" wrapText="1"/>
    </xf>
    <xf numFmtId="42" fontId="2" fillId="33" borderId="35" xfId="57" applyFont="1" applyFill="1" applyBorder="1" applyAlignment="1">
      <alignment horizontal="center" vertical="center" wrapText="1"/>
    </xf>
    <xf numFmtId="42" fontId="2" fillId="33" borderId="12" xfId="57" applyFont="1" applyFill="1" applyBorder="1" applyAlignment="1">
      <alignment horizontal="center" vertical="center" wrapText="1"/>
    </xf>
    <xf numFmtId="1" fontId="2" fillId="0" borderId="34" xfId="0" applyNumberFormat="1" applyFont="1" applyFill="1" applyBorder="1" applyAlignment="1">
      <alignment horizontal="center" vertical="center" textRotation="180" wrapText="1"/>
    </xf>
    <xf numFmtId="1" fontId="2" fillId="0" borderId="35" xfId="0" applyNumberFormat="1" applyFont="1" applyFill="1" applyBorder="1" applyAlignment="1">
      <alignment horizontal="center" vertical="center" textRotation="180" wrapText="1"/>
    </xf>
    <xf numFmtId="1" fontId="2" fillId="0" borderId="12" xfId="0" applyNumberFormat="1" applyFont="1" applyFill="1" applyBorder="1" applyAlignment="1">
      <alignment horizontal="center" vertical="center" textRotation="180" wrapText="1"/>
    </xf>
    <xf numFmtId="3" fontId="2" fillId="33" borderId="35" xfId="0" applyNumberFormat="1" applyFont="1" applyFill="1" applyBorder="1" applyAlignment="1">
      <alignment horizontal="center" vertical="center" wrapText="1"/>
    </xf>
    <xf numFmtId="3" fontId="2" fillId="33" borderId="35" xfId="0" applyNumberFormat="1" applyFont="1" applyFill="1" applyBorder="1" applyAlignment="1">
      <alignment horizontal="center" vertical="center" textRotation="180" wrapText="1"/>
    </xf>
    <xf numFmtId="0" fontId="2" fillId="33" borderId="34" xfId="0" applyFont="1" applyFill="1" applyBorder="1" applyAlignment="1">
      <alignment horizontal="center" vertical="center" textRotation="180" wrapText="1"/>
    </xf>
    <xf numFmtId="0" fontId="2" fillId="33" borderId="12" xfId="0" applyFont="1" applyFill="1" applyBorder="1" applyAlignment="1">
      <alignment horizontal="center" vertical="center" textRotation="180" wrapText="1"/>
    </xf>
    <xf numFmtId="3" fontId="2" fillId="33" borderId="10" xfId="0" applyNumberFormat="1" applyFont="1" applyFill="1" applyBorder="1" applyAlignment="1">
      <alignment horizontal="center" vertical="center" textRotation="180" wrapText="1"/>
    </xf>
    <xf numFmtId="3" fontId="2" fillId="33" borderId="34" xfId="0" applyNumberFormat="1" applyFont="1" applyFill="1" applyBorder="1" applyAlignment="1">
      <alignment horizontal="center" vertical="center" textRotation="180" wrapText="1"/>
    </xf>
    <xf numFmtId="3" fontId="2" fillId="33" borderId="12" xfId="0" applyNumberFormat="1" applyFont="1" applyFill="1" applyBorder="1" applyAlignment="1">
      <alignment horizontal="center" vertical="center" textRotation="180" wrapText="1"/>
    </xf>
    <xf numFmtId="1" fontId="2" fillId="33" borderId="10" xfId="0" applyNumberFormat="1"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19" xfId="0" applyFont="1" applyFill="1" applyBorder="1" applyAlignment="1">
      <alignment horizontal="justify" vertical="center" wrapText="1"/>
    </xf>
    <xf numFmtId="1" fontId="2" fillId="33" borderId="35" xfId="0" applyNumberFormat="1" applyFont="1" applyFill="1" applyBorder="1" applyAlignment="1">
      <alignment horizontal="center" vertical="center" wrapText="1"/>
    </xf>
    <xf numFmtId="0" fontId="3" fillId="33" borderId="34" xfId="0" applyFont="1" applyFill="1" applyBorder="1" applyAlignment="1">
      <alignment horizontal="center" vertical="center" textRotation="180" wrapText="1"/>
    </xf>
    <xf numFmtId="0" fontId="3" fillId="33" borderId="35" xfId="0" applyFont="1" applyFill="1" applyBorder="1" applyAlignment="1">
      <alignment horizontal="center" vertical="center" textRotation="180" wrapText="1"/>
    </xf>
    <xf numFmtId="1" fontId="2" fillId="33" borderId="10" xfId="0" applyNumberFormat="1" applyFont="1" applyFill="1" applyBorder="1" applyAlignment="1">
      <alignment horizontal="center" vertical="center" textRotation="180" wrapText="1"/>
    </xf>
    <xf numFmtId="1" fontId="2" fillId="33" borderId="34" xfId="0" applyNumberFormat="1" applyFont="1" applyFill="1" applyBorder="1" applyAlignment="1">
      <alignment horizontal="center" vertical="center" textRotation="180" wrapText="1"/>
    </xf>
    <xf numFmtId="1" fontId="5" fillId="33" borderId="10" xfId="0" applyNumberFormat="1" applyFont="1" applyFill="1" applyBorder="1" applyAlignment="1">
      <alignment horizontal="center" vertical="center" textRotation="180" wrapText="1"/>
    </xf>
    <xf numFmtId="16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textRotation="180"/>
    </xf>
    <xf numFmtId="0" fontId="2"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42" fontId="2" fillId="33" borderId="10" xfId="57" applyFont="1" applyFill="1" applyBorder="1" applyAlignment="1">
      <alignment horizontal="center" vertical="center"/>
    </xf>
    <xf numFmtId="0" fontId="2" fillId="0" borderId="35" xfId="0" applyFont="1" applyFill="1" applyBorder="1" applyAlignment="1">
      <alignment horizontal="center"/>
    </xf>
    <xf numFmtId="0" fontId="2" fillId="0" borderId="41" xfId="0" applyFont="1" applyBorder="1" applyAlignment="1">
      <alignment horizontal="justify" vertical="center" wrapText="1"/>
    </xf>
    <xf numFmtId="0" fontId="2" fillId="33" borderId="35" xfId="0" applyFont="1" applyFill="1" applyBorder="1" applyAlignment="1">
      <alignment horizontal="center" vertical="center"/>
    </xf>
    <xf numFmtId="1" fontId="2" fillId="33" borderId="35" xfId="0" applyNumberFormat="1" applyFont="1" applyFill="1" applyBorder="1" applyAlignment="1">
      <alignment horizontal="center" vertical="center"/>
    </xf>
    <xf numFmtId="0" fontId="2" fillId="0" borderId="10" xfId="0" applyFont="1" applyBorder="1" applyAlignment="1">
      <alignment horizontal="center"/>
    </xf>
    <xf numFmtId="0" fontId="2"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169" fontId="2" fillId="0" borderId="34" xfId="0" applyNumberFormat="1" applyFont="1" applyBorder="1" applyAlignment="1">
      <alignment horizontal="center" vertical="center"/>
    </xf>
    <xf numFmtId="169" fontId="2" fillId="0" borderId="35" xfId="0" applyNumberFormat="1" applyFont="1" applyBorder="1" applyAlignment="1">
      <alignment horizontal="center" vertical="center"/>
    </xf>
    <xf numFmtId="0" fontId="2" fillId="0" borderId="35" xfId="0" applyFont="1" applyBorder="1" applyAlignment="1">
      <alignment horizontal="center" vertical="center" wrapText="1"/>
    </xf>
    <xf numFmtId="42" fontId="2" fillId="0" borderId="34" xfId="57" applyFont="1" applyFill="1" applyBorder="1" applyAlignment="1">
      <alignment horizontal="center" vertical="center"/>
    </xf>
    <xf numFmtId="42" fontId="2" fillId="0" borderId="35" xfId="57" applyFont="1" applyFill="1" applyBorder="1" applyAlignment="1">
      <alignment horizontal="center" vertical="center"/>
    </xf>
    <xf numFmtId="0" fontId="2" fillId="0" borderId="34" xfId="0" applyFont="1" applyFill="1" applyBorder="1" applyAlignment="1">
      <alignment horizontal="center"/>
    </xf>
    <xf numFmtId="0" fontId="2" fillId="0" borderId="35" xfId="0" applyFont="1" applyFill="1" applyBorder="1" applyAlignment="1">
      <alignment horizontal="center" vertical="center"/>
    </xf>
    <xf numFmtId="0" fontId="2" fillId="0" borderId="34" xfId="0" applyFont="1" applyBorder="1" applyAlignment="1">
      <alignment horizontal="center"/>
    </xf>
    <xf numFmtId="0" fontId="2" fillId="0" borderId="35" xfId="0" applyFont="1" applyBorder="1" applyAlignment="1">
      <alignment horizontal="center"/>
    </xf>
    <xf numFmtId="1" fontId="2" fillId="0" borderId="34" xfId="0" applyNumberFormat="1" applyFont="1" applyFill="1" applyBorder="1" applyAlignment="1">
      <alignment horizontal="center" vertical="center"/>
    </xf>
    <xf numFmtId="1" fontId="2" fillId="0" borderId="35" xfId="0" applyNumberFormat="1" applyFont="1" applyFill="1" applyBorder="1" applyAlignment="1">
      <alignment horizontal="center" vertic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2" fillId="33" borderId="34" xfId="0" applyFont="1" applyFill="1" applyBorder="1" applyAlignment="1">
      <alignment horizontal="center" vertical="center"/>
    </xf>
    <xf numFmtId="42" fontId="2" fillId="33" borderId="35" xfId="57" applyFont="1" applyFill="1" applyBorder="1" applyAlignment="1">
      <alignment horizontal="center" vertical="center"/>
    </xf>
    <xf numFmtId="1" fontId="2" fillId="33" borderId="34" xfId="0" applyNumberFormat="1" applyFont="1" applyFill="1" applyBorder="1" applyAlignment="1">
      <alignment horizontal="center" vertical="center"/>
    </xf>
    <xf numFmtId="0" fontId="2" fillId="0" borderId="34" xfId="0" applyFont="1" applyFill="1" applyBorder="1" applyAlignment="1">
      <alignment horizontal="center" vertical="center"/>
    </xf>
    <xf numFmtId="1" fontId="2" fillId="0" borderId="10" xfId="0" applyNumberFormat="1" applyFont="1" applyFill="1" applyBorder="1" applyAlignment="1">
      <alignment horizontal="center" vertical="center"/>
    </xf>
    <xf numFmtId="0" fontId="2" fillId="33" borderId="35" xfId="0" applyFont="1" applyFill="1" applyBorder="1" applyAlignment="1">
      <alignment horizontal="center"/>
    </xf>
    <xf numFmtId="169" fontId="5" fillId="0" borderId="34" xfId="0" applyNumberFormat="1" applyFont="1" applyFill="1" applyBorder="1" applyAlignment="1">
      <alignment horizontal="center" vertical="center"/>
    </xf>
    <xf numFmtId="169" fontId="5" fillId="0" borderId="35" xfId="0" applyNumberFormat="1" applyFont="1" applyFill="1" applyBorder="1" applyAlignment="1">
      <alignment horizontal="center" vertical="center"/>
    </xf>
    <xf numFmtId="0" fontId="2" fillId="0" borderId="34" xfId="0" applyFont="1" applyFill="1" applyBorder="1" applyAlignment="1">
      <alignment horizontal="justify" vertical="center" wrapText="1"/>
    </xf>
    <xf numFmtId="0" fontId="2" fillId="0" borderId="12" xfId="0" applyFont="1" applyFill="1" applyBorder="1" applyAlignment="1">
      <alignment horizontal="justify" vertical="center" wrapText="1"/>
    </xf>
    <xf numFmtId="164" fontId="2" fillId="0" borderId="34"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35" xfId="0" applyFont="1" applyFill="1" applyBorder="1" applyAlignment="1">
      <alignment horizontal="justify" vertical="center"/>
    </xf>
    <xf numFmtId="169" fontId="5" fillId="33" borderId="35" xfId="0" applyNumberFormat="1" applyFont="1" applyFill="1" applyBorder="1" applyAlignment="1">
      <alignment horizontal="center" vertical="center"/>
    </xf>
    <xf numFmtId="3" fontId="2" fillId="0" borderId="34" xfId="57" applyNumberFormat="1" applyFont="1" applyFill="1" applyBorder="1" applyAlignment="1">
      <alignment horizontal="center" vertical="center"/>
    </xf>
    <xf numFmtId="3" fontId="2" fillId="0" borderId="12" xfId="57" applyNumberFormat="1" applyFont="1" applyFill="1" applyBorder="1" applyAlignment="1">
      <alignment horizontal="center" vertical="center"/>
    </xf>
    <xf numFmtId="0" fontId="3" fillId="33" borderId="0" xfId="0" applyFont="1" applyFill="1" applyAlignment="1">
      <alignment horizontal="left" vertical="center"/>
    </xf>
    <xf numFmtId="0" fontId="2" fillId="33" borderId="0" xfId="0" applyFont="1" applyFill="1" applyAlignment="1">
      <alignment horizontal="left"/>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69" fontId="2" fillId="0" borderId="10" xfId="0" applyNumberFormat="1" applyFont="1" applyFill="1" applyBorder="1" applyAlignment="1">
      <alignment horizontal="center" vertical="center"/>
    </xf>
    <xf numFmtId="169" fontId="2" fillId="0" borderId="34" xfId="0" applyNumberFormat="1" applyFont="1" applyFill="1" applyBorder="1" applyAlignment="1">
      <alignment horizontal="center" vertical="center"/>
    </xf>
    <xf numFmtId="0" fontId="2" fillId="0" borderId="10" xfId="0" applyFont="1" applyFill="1" applyBorder="1" applyAlignment="1">
      <alignment horizontal="center"/>
    </xf>
    <xf numFmtId="1" fontId="2" fillId="0" borderId="19" xfId="0" applyNumberFormat="1" applyFont="1" applyFill="1" applyBorder="1" applyAlignment="1">
      <alignment horizontal="center" vertical="center" wrapText="1"/>
    </xf>
    <xf numFmtId="1" fontId="2" fillId="0" borderId="41"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5" fillId="0" borderId="10" xfId="61" applyNumberFormat="1" applyFont="1" applyFill="1" applyBorder="1" applyAlignment="1">
      <alignment horizontal="center" vertical="center" wrapText="1"/>
      <protection/>
    </xf>
    <xf numFmtId="1" fontId="5" fillId="0" borderId="34" xfId="61" applyNumberFormat="1" applyFont="1" applyFill="1" applyBorder="1" applyAlignment="1">
      <alignment horizontal="center" vertical="center" wrapText="1"/>
      <protection/>
    </xf>
    <xf numFmtId="167" fontId="5" fillId="0" borderId="34" xfId="61" applyFont="1" applyFill="1" applyBorder="1" applyAlignment="1">
      <alignment horizontal="center" vertical="center" wrapText="1"/>
      <protection/>
    </xf>
    <xf numFmtId="167" fontId="5" fillId="0" borderId="35" xfId="61" applyFont="1" applyFill="1" applyBorder="1" applyAlignment="1">
      <alignment horizontal="center" vertical="center" wrapText="1"/>
      <protection/>
    </xf>
    <xf numFmtId="1" fontId="5" fillId="0" borderId="35" xfId="61" applyNumberFormat="1" applyFont="1" applyFill="1" applyBorder="1" applyAlignment="1">
      <alignment horizontal="center" vertical="center" wrapText="1"/>
      <protection/>
    </xf>
    <xf numFmtId="170" fontId="5" fillId="0" borderId="34" xfId="61" applyNumberFormat="1" applyFont="1" applyFill="1" applyBorder="1" applyAlignment="1">
      <alignment horizontal="center" vertical="center" wrapText="1"/>
      <protection/>
    </xf>
    <xf numFmtId="170" fontId="5" fillId="0" borderId="35" xfId="61" applyNumberFormat="1" applyFont="1" applyFill="1" applyBorder="1" applyAlignment="1">
      <alignment horizontal="center" vertical="center" wrapText="1"/>
      <protection/>
    </xf>
    <xf numFmtId="1" fontId="5" fillId="0" borderId="10" xfId="61" applyNumberFormat="1" applyFont="1" applyFill="1" applyBorder="1" applyAlignment="1">
      <alignment horizontal="center" vertical="center" textRotation="180" wrapText="1"/>
      <protection/>
    </xf>
    <xf numFmtId="1" fontId="5" fillId="0" borderId="34" xfId="61" applyNumberFormat="1" applyFont="1" applyFill="1" applyBorder="1" applyAlignment="1">
      <alignment horizontal="center" vertical="center" textRotation="180" wrapText="1"/>
      <protection/>
    </xf>
    <xf numFmtId="167" fontId="5" fillId="0" borderId="10" xfId="61" applyFont="1" applyFill="1" applyBorder="1" applyAlignment="1">
      <alignment horizontal="justify" vertical="center" wrapText="1"/>
      <protection/>
    </xf>
    <xf numFmtId="167" fontId="5" fillId="0" borderId="34" xfId="61" applyFont="1" applyFill="1" applyBorder="1" applyAlignment="1">
      <alignment horizontal="justify" vertical="center" wrapText="1"/>
      <protection/>
    </xf>
    <xf numFmtId="0" fontId="5" fillId="0" borderId="10" xfId="61" applyNumberFormat="1" applyFont="1" applyFill="1" applyBorder="1" applyAlignment="1">
      <alignment horizontal="center" vertical="center" wrapText="1"/>
      <protection/>
    </xf>
    <xf numFmtId="0" fontId="5" fillId="0" borderId="34" xfId="61" applyNumberFormat="1" applyFont="1" applyFill="1" applyBorder="1" applyAlignment="1">
      <alignment horizontal="center" vertical="center" wrapText="1"/>
      <protection/>
    </xf>
    <xf numFmtId="167" fontId="5" fillId="0" borderId="10" xfId="61" applyFont="1" applyFill="1" applyBorder="1" applyAlignment="1">
      <alignment horizontal="center" vertical="center" wrapText="1"/>
      <protection/>
    </xf>
    <xf numFmtId="167" fontId="3" fillId="0" borderId="24" xfId="61" applyFont="1" applyFill="1" applyBorder="1" applyAlignment="1">
      <alignment horizontal="center" vertical="center" wrapText="1"/>
      <protection/>
    </xf>
    <xf numFmtId="167" fontId="3" fillId="0" borderId="10" xfId="61" applyFont="1" applyFill="1" applyBorder="1" applyAlignment="1">
      <alignment horizontal="center" vertical="center" wrapText="1"/>
      <protection/>
    </xf>
    <xf numFmtId="167" fontId="3" fillId="0" borderId="66" xfId="61" applyFont="1" applyFill="1" applyBorder="1" applyAlignment="1">
      <alignment horizontal="center" vertical="center" wrapText="1"/>
      <protection/>
    </xf>
    <xf numFmtId="167" fontId="3" fillId="0" borderId="34" xfId="61" applyFont="1" applyFill="1" applyBorder="1" applyAlignment="1">
      <alignment horizontal="center" vertical="center" wrapText="1"/>
      <protection/>
    </xf>
    <xf numFmtId="167" fontId="3" fillId="0" borderId="38" xfId="61" applyFont="1" applyFill="1" applyBorder="1" applyAlignment="1">
      <alignment horizontal="center" vertical="center" wrapText="1"/>
      <protection/>
    </xf>
    <xf numFmtId="167" fontId="3" fillId="0" borderId="14" xfId="61" applyFont="1" applyFill="1" applyBorder="1" applyAlignment="1">
      <alignment horizontal="center" vertical="center" wrapText="1"/>
      <protection/>
    </xf>
    <xf numFmtId="167" fontId="3" fillId="0" borderId="19" xfId="61" applyFont="1" applyFill="1" applyBorder="1" applyAlignment="1">
      <alignment horizontal="center" vertical="center" wrapText="1"/>
      <protection/>
    </xf>
    <xf numFmtId="167" fontId="3" fillId="0" borderId="39" xfId="61" applyFont="1" applyFill="1" applyBorder="1" applyAlignment="1">
      <alignment horizontal="center" vertical="center" wrapText="1"/>
      <protection/>
    </xf>
    <xf numFmtId="167" fontId="3" fillId="0" borderId="0" xfId="61" applyFont="1" applyFill="1" applyBorder="1" applyAlignment="1">
      <alignment horizontal="center" vertical="center" wrapText="1"/>
      <protection/>
    </xf>
    <xf numFmtId="167" fontId="3" fillId="0" borderId="41" xfId="61" applyFont="1" applyFill="1" applyBorder="1" applyAlignment="1">
      <alignment horizontal="center" vertical="center" wrapText="1"/>
      <protection/>
    </xf>
    <xf numFmtId="167" fontId="3" fillId="0" borderId="30" xfId="61" applyFont="1" applyFill="1" applyBorder="1" applyAlignment="1">
      <alignment horizontal="center" vertical="center" wrapText="1"/>
      <protection/>
    </xf>
    <xf numFmtId="167" fontId="3" fillId="0" borderId="32" xfId="61" applyFont="1" applyFill="1" applyBorder="1" applyAlignment="1">
      <alignment horizontal="center" vertical="center" wrapText="1"/>
      <protection/>
    </xf>
    <xf numFmtId="167" fontId="3" fillId="0" borderId="13" xfId="61" applyFont="1" applyFill="1" applyBorder="1" applyAlignment="1">
      <alignment horizontal="center" vertical="center" wrapText="1"/>
      <protection/>
    </xf>
    <xf numFmtId="1" fontId="5" fillId="0" borderId="38" xfId="61" applyNumberFormat="1" applyFont="1" applyFill="1" applyBorder="1" applyAlignment="1">
      <alignment horizontal="center" vertical="center" wrapText="1"/>
      <protection/>
    </xf>
    <xf numFmtId="1" fontId="5" fillId="0" borderId="14" xfId="61" applyNumberFormat="1" applyFont="1" applyFill="1" applyBorder="1" applyAlignment="1">
      <alignment horizontal="center" vertical="center" wrapText="1"/>
      <protection/>
    </xf>
    <xf numFmtId="1" fontId="5" fillId="0" borderId="19" xfId="61" applyNumberFormat="1" applyFont="1" applyFill="1" applyBorder="1" applyAlignment="1">
      <alignment horizontal="center" vertical="center" wrapText="1"/>
      <protection/>
    </xf>
    <xf numFmtId="1" fontId="5" fillId="0" borderId="30" xfId="61" applyNumberFormat="1" applyFont="1" applyFill="1" applyBorder="1" applyAlignment="1">
      <alignment horizontal="center" vertical="center" wrapText="1"/>
      <protection/>
    </xf>
    <xf numFmtId="1" fontId="5" fillId="0" borderId="32" xfId="61" applyNumberFormat="1" applyFont="1" applyFill="1" applyBorder="1" applyAlignment="1">
      <alignment horizontal="center" vertical="center" wrapText="1"/>
      <protection/>
    </xf>
    <xf numFmtId="1" fontId="5" fillId="0" borderId="13" xfId="61" applyNumberFormat="1" applyFont="1" applyFill="1" applyBorder="1" applyAlignment="1">
      <alignment horizontal="center" vertical="center" wrapText="1"/>
      <protection/>
    </xf>
    <xf numFmtId="167" fontId="3" fillId="0" borderId="70" xfId="61" applyFont="1" applyFill="1" applyBorder="1" applyAlignment="1">
      <alignment horizontal="center" vertical="center"/>
      <protection/>
    </xf>
    <xf numFmtId="167" fontId="3" fillId="0" borderId="11" xfId="61" applyFont="1" applyFill="1" applyBorder="1" applyAlignment="1">
      <alignment horizontal="center" vertical="center"/>
      <protection/>
    </xf>
    <xf numFmtId="169" fontId="5" fillId="0" borderId="10" xfId="61" applyNumberFormat="1" applyFont="1" applyFill="1" applyBorder="1" applyAlignment="1">
      <alignment horizontal="center" vertical="center" wrapText="1"/>
      <protection/>
    </xf>
    <xf numFmtId="169" fontId="5" fillId="0" borderId="34" xfId="61" applyNumberFormat="1" applyFont="1" applyFill="1" applyBorder="1" applyAlignment="1">
      <alignment horizontal="center" vertical="center" wrapText="1"/>
      <protection/>
    </xf>
    <xf numFmtId="0" fontId="9" fillId="0" borderId="34" xfId="0" applyFont="1" applyBorder="1" applyAlignment="1">
      <alignment horizontal="justify" vertical="center"/>
    </xf>
    <xf numFmtId="0" fontId="9" fillId="0" borderId="35" xfId="0" applyFont="1" applyBorder="1" applyAlignment="1">
      <alignment horizontal="justify"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3" fontId="5" fillId="0" borderId="33" xfId="61" applyNumberFormat="1" applyFont="1" applyFill="1" applyBorder="1" applyAlignment="1">
      <alignment horizontal="center" vertical="center" wrapText="1"/>
      <protection/>
    </xf>
    <xf numFmtId="3" fontId="5" fillId="0" borderId="58"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3" fillId="37" borderId="15" xfId="0" applyFont="1" applyFill="1" applyBorder="1" applyAlignment="1">
      <alignment horizontal="left" vertical="center" wrapText="1"/>
    </xf>
    <xf numFmtId="0" fontId="3" fillId="37" borderId="17" xfId="0" applyFont="1" applyFill="1" applyBorder="1" applyAlignment="1">
      <alignment horizontal="left" vertical="center" wrapText="1"/>
    </xf>
    <xf numFmtId="0" fontId="2" fillId="0" borderId="12" xfId="0" applyFont="1" applyBorder="1" applyAlignment="1">
      <alignment horizontal="center" vertical="center" wrapText="1"/>
    </xf>
    <xf numFmtId="0" fontId="3" fillId="0" borderId="30" xfId="0"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9" fontId="2" fillId="0" borderId="34" xfId="0" applyNumberFormat="1" applyFont="1" applyFill="1" applyBorder="1" applyAlignment="1">
      <alignment horizontal="center" vertical="center" wrapText="1"/>
    </xf>
    <xf numFmtId="9" fontId="2" fillId="0" borderId="35"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170" fontId="2" fillId="0" borderId="34" xfId="0" applyNumberFormat="1" applyFont="1" applyFill="1" applyBorder="1" applyAlignment="1">
      <alignment vertical="center" wrapText="1"/>
    </xf>
    <xf numFmtId="170" fontId="2" fillId="0" borderId="35" xfId="0" applyNumberFormat="1" applyFont="1" applyFill="1" applyBorder="1" applyAlignment="1">
      <alignment vertical="center" wrapText="1"/>
    </xf>
    <xf numFmtId="170" fontId="2" fillId="0" borderId="12" xfId="0" applyNumberFormat="1" applyFont="1" applyFill="1" applyBorder="1" applyAlignment="1">
      <alignment vertical="center" wrapText="1"/>
    </xf>
    <xf numFmtId="164" fontId="5" fillId="0" borderId="34" xfId="56" applyFont="1" applyFill="1" applyBorder="1" applyAlignment="1">
      <alignment horizontal="center" vertical="center" wrapText="1"/>
    </xf>
    <xf numFmtId="164" fontId="5" fillId="0" borderId="35" xfId="56" applyFont="1" applyFill="1" applyBorder="1" applyAlignment="1">
      <alignment horizontal="center" vertical="center" wrapText="1"/>
    </xf>
    <xf numFmtId="164" fontId="5" fillId="0" borderId="12" xfId="56"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2" xfId="0" applyNumberFormat="1" applyFont="1" applyFill="1" applyBorder="1" applyAlignment="1">
      <alignment horizontal="center" vertical="center" wrapText="1"/>
    </xf>
    <xf numFmtId="170" fontId="2" fillId="0" borderId="35" xfId="0" applyNumberFormat="1" applyFont="1" applyFill="1" applyBorder="1" applyAlignment="1">
      <alignment horizontal="center" vertical="center" wrapText="1"/>
    </xf>
    <xf numFmtId="170" fontId="2" fillId="0" borderId="35" xfId="0" applyNumberFormat="1" applyFont="1" applyBorder="1" applyAlignment="1">
      <alignment vertical="center" wrapText="1"/>
    </xf>
    <xf numFmtId="170" fontId="2" fillId="0" borderId="12" xfId="0" applyNumberFormat="1" applyFont="1" applyBorder="1" applyAlignment="1">
      <alignment vertical="center" wrapText="1"/>
    </xf>
    <xf numFmtId="0" fontId="2" fillId="0" borderId="34" xfId="0" applyFont="1" applyBorder="1" applyAlignment="1">
      <alignment horizontal="center" vertical="center" wrapText="1" readingOrder="2"/>
    </xf>
    <xf numFmtId="0" fontId="2" fillId="0" borderId="35" xfId="0" applyFont="1" applyBorder="1" applyAlignment="1">
      <alignment wrapText="1"/>
    </xf>
    <xf numFmtId="0" fontId="2" fillId="0" borderId="12" xfId="0" applyFont="1" applyBorder="1" applyAlignment="1">
      <alignment wrapText="1"/>
    </xf>
    <xf numFmtId="0" fontId="2" fillId="0" borderId="34" xfId="0" applyFont="1" applyBorder="1" applyAlignment="1">
      <alignment horizontal="justify" vertical="center" wrapText="1" readingOrder="2"/>
    </xf>
    <xf numFmtId="0" fontId="2" fillId="0" borderId="35" xfId="0" applyFont="1" applyBorder="1" applyAlignment="1">
      <alignment horizontal="justify" wrapText="1"/>
    </xf>
    <xf numFmtId="0" fontId="2" fillId="0" borderId="12" xfId="0" applyFont="1" applyBorder="1" applyAlignment="1">
      <alignment horizontal="justify" wrapText="1"/>
    </xf>
    <xf numFmtId="170" fontId="2" fillId="0" borderId="34" xfId="0" applyNumberFormat="1" applyFont="1" applyBorder="1" applyAlignment="1">
      <alignment vertical="center" wrapText="1"/>
    </xf>
    <xf numFmtId="0" fontId="2" fillId="0" borderId="35" xfId="0" applyFont="1" applyBorder="1" applyAlignment="1">
      <alignment horizontal="justify" vertical="center" wrapText="1" readingOrder="2"/>
    </xf>
    <xf numFmtId="0" fontId="2" fillId="0" borderId="12" xfId="0" applyFont="1" applyBorder="1" applyAlignment="1">
      <alignment horizontal="justify" vertical="center" wrapText="1" readingOrder="2"/>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4" xfId="0" applyFont="1" applyBorder="1" applyAlignment="1">
      <alignment horizontal="justify" vertical="center" wrapText="1" readingOrder="2"/>
    </xf>
    <xf numFmtId="0" fontId="2" fillId="0" borderId="10" xfId="0" applyFont="1" applyBorder="1" applyAlignment="1">
      <alignment horizontal="justify" vertical="center" wrapText="1"/>
    </xf>
    <xf numFmtId="0" fontId="2" fillId="0" borderId="34" xfId="0" applyFont="1" applyBorder="1" applyAlignment="1">
      <alignment horizontal="justify" vertical="center" wrapText="1"/>
    </xf>
    <xf numFmtId="9" fontId="2" fillId="0" borderId="10" xfId="0" applyNumberFormat="1" applyFont="1" applyFill="1" applyBorder="1" applyAlignment="1">
      <alignment horizontal="center" vertical="center" wrapText="1"/>
    </xf>
    <xf numFmtId="164" fontId="5" fillId="0" borderId="10" xfId="56" applyFont="1" applyFill="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37" borderId="10" xfId="0" applyFont="1" applyFill="1" applyBorder="1" applyAlignment="1">
      <alignment horizontal="center" vertical="center" wrapText="1"/>
    </xf>
    <xf numFmtId="14" fontId="2" fillId="33" borderId="35" xfId="0" applyNumberFormat="1" applyFont="1" applyFill="1" applyBorder="1" applyAlignment="1">
      <alignment horizontal="center" vertical="center"/>
    </xf>
    <xf numFmtId="14" fontId="2" fillId="33" borderId="49" xfId="0" applyNumberFormat="1"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14" fillId="33" borderId="34"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4" xfId="0" applyFont="1" applyFill="1" applyBorder="1" applyAlignment="1">
      <alignment horizontal="center" vertical="center" wrapText="1"/>
    </xf>
    <xf numFmtId="0" fontId="14" fillId="33" borderId="49" xfId="0" applyFont="1" applyFill="1" applyBorder="1" applyAlignment="1">
      <alignment horizontal="center" vertical="center"/>
    </xf>
    <xf numFmtId="0" fontId="2" fillId="33" borderId="49" xfId="0" applyFont="1" applyFill="1" applyBorder="1" applyAlignment="1">
      <alignment horizont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0" xfId="0" applyNumberFormat="1" applyFont="1" applyBorder="1" applyAlignment="1">
      <alignment horizontal="left" wrapText="1"/>
    </xf>
    <xf numFmtId="0" fontId="3" fillId="0" borderId="0" xfId="0" applyFont="1" applyBorder="1" applyAlignment="1">
      <alignment horizontal="left" vertical="center"/>
    </xf>
    <xf numFmtId="0" fontId="2" fillId="0" borderId="0" xfId="0" applyFont="1" applyAlignment="1">
      <alignment horizontal="left"/>
    </xf>
    <xf numFmtId="0" fontId="2" fillId="33" borderId="49" xfId="0" applyFont="1" applyFill="1" applyBorder="1" applyAlignment="1">
      <alignment horizontal="center" vertical="center"/>
    </xf>
    <xf numFmtId="170" fontId="2" fillId="0" borderId="34" xfId="0" applyNumberFormat="1" applyFont="1" applyFill="1" applyBorder="1" applyAlignment="1">
      <alignment horizontal="center" vertical="center"/>
    </xf>
    <xf numFmtId="170" fontId="2" fillId="0" borderId="35" xfId="0" applyNumberFormat="1" applyFont="1" applyFill="1" applyBorder="1" applyAlignment="1">
      <alignment horizontal="center" vertical="center"/>
    </xf>
    <xf numFmtId="170" fontId="2" fillId="0" borderId="49" xfId="0" applyNumberFormat="1" applyFont="1" applyFill="1" applyBorder="1" applyAlignment="1">
      <alignment horizontal="center" vertical="center"/>
    </xf>
    <xf numFmtId="0" fontId="2" fillId="33" borderId="35" xfId="0" applyFont="1" applyFill="1" applyBorder="1" applyAlignment="1">
      <alignment horizontal="justify" vertical="center" wrapText="1"/>
    </xf>
    <xf numFmtId="0" fontId="2" fillId="33" borderId="49" xfId="0" applyFont="1" applyFill="1" applyBorder="1" applyAlignment="1">
      <alignment horizontal="justify" vertical="center" wrapText="1"/>
    </xf>
    <xf numFmtId="0" fontId="2" fillId="33" borderId="49"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190" fontId="2" fillId="33" borderId="35" xfId="0" applyNumberFormat="1" applyFont="1" applyFill="1" applyBorder="1" applyAlignment="1">
      <alignment horizontal="center" vertical="center" wrapText="1"/>
    </xf>
    <xf numFmtId="190" fontId="2" fillId="33" borderId="49"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2" fillId="33" borderId="34" xfId="0" applyFont="1" applyFill="1" applyBorder="1" applyAlignment="1">
      <alignment horizontal="center"/>
    </xf>
    <xf numFmtId="0" fontId="2" fillId="33" borderId="12" xfId="0" applyFont="1" applyFill="1" applyBorder="1" applyAlignment="1">
      <alignment horizontal="center"/>
    </xf>
    <xf numFmtId="190" fontId="2" fillId="33" borderId="12" xfId="0" applyNumberFormat="1" applyFont="1" applyFill="1" applyBorder="1" applyAlignment="1">
      <alignment horizontal="center" vertical="center" wrapText="1"/>
    </xf>
    <xf numFmtId="0" fontId="2" fillId="33" borderId="34"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12" xfId="0" applyFont="1" applyFill="1" applyBorder="1" applyAlignment="1">
      <alignment horizontal="center" vertical="center"/>
    </xf>
    <xf numFmtId="170" fontId="2" fillId="33" borderId="10"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xf>
    <xf numFmtId="14" fontId="2" fillId="33" borderId="34"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0" fontId="2" fillId="33" borderId="35" xfId="0" applyFont="1" applyFill="1" applyBorder="1" applyAlignment="1">
      <alignment horizontal="center" wrapText="1"/>
    </xf>
    <xf numFmtId="0" fontId="2" fillId="33" borderId="12" xfId="0" applyFont="1" applyFill="1" applyBorder="1" applyAlignment="1">
      <alignment horizontal="center" wrapText="1"/>
    </xf>
    <xf numFmtId="0" fontId="2" fillId="33" borderId="38"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41" xfId="0" applyFont="1" applyFill="1" applyBorder="1" applyAlignment="1">
      <alignment horizontal="center" vertical="center" wrapText="1"/>
    </xf>
    <xf numFmtId="189" fontId="2" fillId="33" borderId="35" xfId="0" applyNumberFormat="1" applyFont="1" applyFill="1" applyBorder="1" applyAlignment="1">
      <alignment horizontal="center" vertical="center" wrapText="1"/>
    </xf>
    <xf numFmtId="189" fontId="2" fillId="33" borderId="12" xfId="0" applyNumberFormat="1" applyFont="1" applyFill="1" applyBorder="1" applyAlignment="1">
      <alignment horizontal="center" vertical="center" wrapText="1"/>
    </xf>
    <xf numFmtId="190" fontId="2" fillId="33" borderId="34" xfId="0" applyNumberFormat="1" applyFont="1" applyFill="1" applyBorder="1" applyAlignment="1">
      <alignment horizontal="center" vertical="center" wrapText="1"/>
    </xf>
    <xf numFmtId="171" fontId="5" fillId="33" borderId="10" xfId="46" applyFont="1" applyFill="1" applyBorder="1" applyAlignment="1">
      <alignment horizontal="justify" vertical="center" wrapText="1"/>
      <protection/>
    </xf>
    <xf numFmtId="3" fontId="3" fillId="33" borderId="34" xfId="0" applyNumberFormat="1" applyFont="1" applyFill="1" applyBorder="1" applyAlignment="1">
      <alignment horizontal="center" vertical="center"/>
    </xf>
    <xf numFmtId="3" fontId="3" fillId="33" borderId="35"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xf>
    <xf numFmtId="1" fontId="2" fillId="33" borderId="10" xfId="68"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189" fontId="2" fillId="33" borderId="34" xfId="0" applyNumberFormat="1" applyFont="1" applyFill="1" applyBorder="1" applyAlignment="1">
      <alignment horizontal="center" vertical="center" wrapText="1"/>
    </xf>
    <xf numFmtId="190" fontId="2" fillId="33" borderId="35" xfId="59" applyNumberFormat="1" applyFont="1" applyFill="1" applyBorder="1" applyAlignment="1">
      <alignment horizontal="center" vertical="center"/>
    </xf>
    <xf numFmtId="190" fontId="2" fillId="33" borderId="12" xfId="59" applyNumberFormat="1" applyFont="1" applyFill="1" applyBorder="1" applyAlignment="1">
      <alignment horizontal="center" vertical="center"/>
    </xf>
    <xf numFmtId="170" fontId="2" fillId="33" borderId="12" xfId="0" applyNumberFormat="1" applyFont="1" applyFill="1" applyBorder="1" applyAlignment="1">
      <alignment horizontal="center" vertical="center" wrapText="1"/>
    </xf>
    <xf numFmtId="0" fontId="2" fillId="33" borderId="10" xfId="0" applyFont="1" applyFill="1" applyBorder="1" applyAlignment="1">
      <alignment horizontal="center"/>
    </xf>
    <xf numFmtId="0" fontId="3" fillId="33" borderId="3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33" borderId="35" xfId="62" applyNumberFormat="1" applyFont="1" applyFill="1" applyBorder="1" applyAlignment="1">
      <alignment horizontal="justify" vertical="center" wrapText="1"/>
      <protection/>
    </xf>
    <xf numFmtId="0" fontId="2" fillId="33" borderId="12" xfId="0" applyFont="1" applyFill="1" applyBorder="1" applyAlignment="1">
      <alignment horizontal="justify" vertical="center" wrapText="1"/>
    </xf>
    <xf numFmtId="0" fontId="2" fillId="33" borderId="10" xfId="0" applyFont="1" applyFill="1" applyBorder="1" applyAlignment="1">
      <alignment horizontal="justify" vertical="center" wrapText="1"/>
    </xf>
    <xf numFmtId="170" fontId="2" fillId="33" borderId="12" xfId="0" applyNumberFormat="1" applyFont="1" applyFill="1" applyBorder="1" applyAlignment="1">
      <alignment horizontal="center" vertical="center"/>
    </xf>
    <xf numFmtId="0" fontId="5" fillId="33" borderId="10" xfId="62" applyNumberFormat="1" applyFont="1" applyFill="1" applyBorder="1" applyAlignment="1">
      <alignment horizontal="justify" vertical="center" wrapText="1"/>
      <protection/>
    </xf>
    <xf numFmtId="1" fontId="2" fillId="33" borderId="10" xfId="69"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168" fontId="5" fillId="33" borderId="35" xfId="0" applyNumberFormat="1" applyFont="1" applyFill="1" applyBorder="1" applyAlignment="1">
      <alignment horizontal="center" vertical="center"/>
    </xf>
    <xf numFmtId="49" fontId="2" fillId="33" borderId="34"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181" fontId="0" fillId="0" borderId="34" xfId="0" applyNumberFormat="1" applyFont="1" applyFill="1" applyBorder="1" applyAlignment="1">
      <alignment horizontal="center" vertical="center"/>
    </xf>
    <xf numFmtId="181" fontId="0"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13" xfId="0" applyFont="1" applyBorder="1" applyAlignment="1">
      <alignment horizontal="center" vertical="center" wrapText="1"/>
    </xf>
    <xf numFmtId="0" fontId="5" fillId="33" borderId="34" xfId="62" applyNumberFormat="1" applyFont="1" applyFill="1" applyBorder="1" applyAlignment="1">
      <alignment horizontal="justify" vertical="center" wrapText="1"/>
      <protection/>
    </xf>
    <xf numFmtId="0" fontId="5" fillId="33" borderId="12" xfId="62" applyNumberFormat="1" applyFont="1" applyFill="1" applyBorder="1" applyAlignment="1">
      <alignment horizontal="justify" vertical="center" wrapText="1"/>
      <protection/>
    </xf>
    <xf numFmtId="0" fontId="2" fillId="33" borderId="10" xfId="0" applyNumberFormat="1" applyFont="1" applyFill="1" applyBorder="1" applyAlignment="1">
      <alignment horizontal="center" vertical="center" wrapText="1"/>
    </xf>
    <xf numFmtId="43" fontId="5" fillId="33" borderId="34" xfId="51" applyFont="1" applyFill="1" applyBorder="1" applyAlignment="1">
      <alignment horizontal="justify" vertical="center" wrapText="1"/>
    </xf>
    <xf numFmtId="43" fontId="5" fillId="33" borderId="35" xfId="51" applyFont="1" applyFill="1" applyBorder="1" applyAlignment="1">
      <alignment horizontal="justify" vertical="center" wrapText="1"/>
    </xf>
    <xf numFmtId="190" fontId="2" fillId="33" borderId="10" xfId="59" applyNumberFormat="1" applyFont="1" applyFill="1" applyBorder="1" applyAlignment="1">
      <alignment horizontal="center" vertical="center"/>
    </xf>
    <xf numFmtId="43" fontId="5" fillId="33" borderId="12" xfId="5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xf>
    <xf numFmtId="0" fontId="2" fillId="0" borderId="35" xfId="0" applyFont="1" applyBorder="1" applyAlignment="1">
      <alignment horizontal="center" vertical="center"/>
    </xf>
    <xf numFmtId="170" fontId="2" fillId="33" borderId="34"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15" fillId="0" borderId="3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5" xfId="0" applyFont="1" applyBorder="1" applyAlignment="1">
      <alignment horizontal="center" vertical="center" wrapText="1"/>
    </xf>
    <xf numFmtId="189" fontId="2" fillId="33" borderId="10" xfId="0" applyNumberFormat="1" applyFont="1" applyFill="1" applyBorder="1" applyAlignment="1">
      <alignment horizontal="center" vertical="center" wrapText="1"/>
    </xf>
    <xf numFmtId="190" fontId="2" fillId="33" borderId="10" xfId="0" applyNumberFormat="1" applyFont="1" applyFill="1" applyBorder="1" applyAlignment="1">
      <alignment horizontal="center" vertical="center" wrapText="1"/>
    </xf>
    <xf numFmtId="1" fontId="5" fillId="33" borderId="12" xfId="68" applyNumberFormat="1" applyFont="1" applyFill="1" applyBorder="1" applyAlignment="1">
      <alignment horizontal="center" vertical="center" wrapText="1"/>
    </xf>
    <xf numFmtId="1" fontId="5" fillId="33" borderId="10" xfId="68" applyNumberFormat="1" applyFont="1" applyFill="1" applyBorder="1" applyAlignment="1">
      <alignment horizontal="center" vertical="center" wrapText="1"/>
    </xf>
    <xf numFmtId="0" fontId="2" fillId="33" borderId="34" xfId="0" applyNumberFormat="1" applyFont="1" applyFill="1" applyBorder="1" applyAlignment="1">
      <alignment horizontal="justify" vertical="center" wrapText="1"/>
    </xf>
    <xf numFmtId="0" fontId="2" fillId="33" borderId="12" xfId="0" applyNumberFormat="1" applyFont="1" applyFill="1" applyBorder="1" applyAlignment="1">
      <alignment horizontal="justify" vertical="center" wrapText="1"/>
    </xf>
    <xf numFmtId="167" fontId="2" fillId="0" borderId="34" xfId="0" applyNumberFormat="1" applyFont="1" applyFill="1" applyBorder="1" applyAlignment="1">
      <alignment horizontal="justify" vertical="center" wrapText="1"/>
    </xf>
    <xf numFmtId="167" fontId="2" fillId="0" borderId="12" xfId="0" applyNumberFormat="1" applyFont="1" applyFill="1" applyBorder="1" applyAlignment="1">
      <alignment horizontal="justify" vertical="center" wrapText="1"/>
    </xf>
    <xf numFmtId="3" fontId="2" fillId="34" borderId="58" xfId="0" applyNumberFormat="1" applyFont="1" applyFill="1" applyBorder="1" applyAlignment="1">
      <alignment horizontal="center" vertical="center" wrapText="1"/>
    </xf>
    <xf numFmtId="3" fontId="2" fillId="34" borderId="44" xfId="0" applyNumberFormat="1" applyFont="1" applyFill="1" applyBorder="1" applyAlignment="1">
      <alignment horizontal="center" vertical="center" wrapText="1"/>
    </xf>
    <xf numFmtId="3" fontId="2" fillId="34" borderId="31" xfId="0" applyNumberFormat="1" applyFont="1" applyFill="1" applyBorder="1" applyAlignment="1">
      <alignment horizontal="center" vertical="center" wrapText="1"/>
    </xf>
    <xf numFmtId="167" fontId="2" fillId="0" borderId="35" xfId="0" applyNumberFormat="1" applyFont="1" applyFill="1" applyBorder="1" applyAlignment="1">
      <alignment horizontal="justify" vertical="center" wrapText="1"/>
    </xf>
    <xf numFmtId="167" fontId="2" fillId="0" borderId="49" xfId="0" applyNumberFormat="1" applyFont="1" applyFill="1" applyBorder="1" applyAlignment="1">
      <alignment horizontal="justify" vertical="center" wrapText="1"/>
    </xf>
    <xf numFmtId="167" fontId="2" fillId="0" borderId="34" xfId="0" applyNumberFormat="1" applyFont="1" applyFill="1" applyBorder="1" applyAlignment="1">
      <alignment horizontal="center" vertical="center" wrapText="1"/>
    </xf>
    <xf numFmtId="167" fontId="2" fillId="0" borderId="35" xfId="0" applyNumberFormat="1" applyFont="1" applyFill="1" applyBorder="1" applyAlignment="1">
      <alignment horizontal="center" vertical="center" wrapText="1"/>
    </xf>
    <xf numFmtId="167" fontId="2" fillId="0" borderId="49" xfId="0" applyNumberFormat="1" applyFont="1" applyFill="1" applyBorder="1" applyAlignment="1">
      <alignment horizontal="center" vertical="center" wrapText="1"/>
    </xf>
    <xf numFmtId="170" fontId="2" fillId="34" borderId="34" xfId="0" applyNumberFormat="1" applyFont="1" applyFill="1" applyBorder="1" applyAlignment="1">
      <alignment horizontal="center" vertical="center" wrapText="1"/>
    </xf>
    <xf numFmtId="170" fontId="2" fillId="34" borderId="35" xfId="0" applyNumberFormat="1" applyFont="1" applyFill="1" applyBorder="1" applyAlignment="1">
      <alignment horizontal="center" vertical="center" wrapText="1"/>
    </xf>
    <xf numFmtId="170" fontId="2" fillId="34" borderId="12" xfId="0" applyNumberFormat="1" applyFont="1" applyFill="1" applyBorder="1" applyAlignment="1">
      <alignment horizontal="center" vertical="center" wrapText="1"/>
    </xf>
    <xf numFmtId="167" fontId="2" fillId="34" borderId="38" xfId="0" applyNumberFormat="1" applyFont="1" applyFill="1" applyBorder="1" applyAlignment="1">
      <alignment horizontal="justify" vertical="center" wrapText="1"/>
    </xf>
    <xf numFmtId="167" fontId="2" fillId="34" borderId="39" xfId="0" applyNumberFormat="1" applyFont="1" applyFill="1" applyBorder="1" applyAlignment="1">
      <alignment horizontal="justify" vertical="center" wrapText="1"/>
    </xf>
    <xf numFmtId="167" fontId="2" fillId="34" borderId="30" xfId="0" applyNumberFormat="1" applyFont="1" applyFill="1" applyBorder="1" applyAlignment="1">
      <alignment horizontal="justify" vertical="center" wrapText="1"/>
    </xf>
    <xf numFmtId="167" fontId="2" fillId="34" borderId="10" xfId="0" applyNumberFormat="1" applyFont="1" applyFill="1" applyBorder="1" applyAlignment="1">
      <alignment horizontal="justify" vertical="center" wrapText="1"/>
    </xf>
    <xf numFmtId="3" fontId="2" fillId="0" borderId="34" xfId="0" applyNumberFormat="1" applyFont="1" applyFill="1" applyBorder="1" applyAlignment="1">
      <alignment horizontal="center" vertical="center" wrapText="1"/>
    </xf>
    <xf numFmtId="3" fontId="2" fillId="0" borderId="35"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1" fontId="2" fillId="0" borderId="35" xfId="0" applyNumberFormat="1" applyFont="1" applyFill="1" applyBorder="1" applyAlignment="1">
      <alignment horizontal="center" vertical="center" wrapText="1"/>
    </xf>
    <xf numFmtId="1" fontId="2" fillId="0" borderId="49" xfId="0" applyNumberFormat="1" applyFont="1" applyFill="1" applyBorder="1" applyAlignment="1">
      <alignment horizontal="center" vertical="center" wrapText="1"/>
    </xf>
    <xf numFmtId="167" fontId="2" fillId="0" borderId="12" xfId="0" applyNumberFormat="1" applyFont="1" applyFill="1" applyBorder="1" applyAlignment="1">
      <alignment horizontal="center" vertical="center" wrapText="1"/>
    </xf>
    <xf numFmtId="0" fontId="2" fillId="34" borderId="34" xfId="0" applyNumberFormat="1" applyFont="1" applyFill="1" applyBorder="1" applyAlignment="1">
      <alignment horizontal="center" vertical="center" wrapText="1"/>
    </xf>
    <xf numFmtId="0" fontId="2" fillId="34" borderId="35" xfId="0" applyNumberFormat="1" applyFont="1" applyFill="1" applyBorder="1" applyAlignment="1">
      <alignment horizontal="center" vertical="center" wrapText="1"/>
    </xf>
    <xf numFmtId="0" fontId="2" fillId="34" borderId="12" xfId="0" applyNumberFormat="1" applyFont="1" applyFill="1" applyBorder="1" applyAlignment="1">
      <alignment horizontal="center" vertical="center" wrapText="1"/>
    </xf>
    <xf numFmtId="167" fontId="2" fillId="34" borderId="34" xfId="0" applyNumberFormat="1" applyFont="1" applyFill="1" applyBorder="1" applyAlignment="1">
      <alignment horizontal="center" vertical="center" wrapText="1"/>
    </xf>
    <xf numFmtId="167" fontId="2" fillId="34" borderId="35" xfId="0" applyNumberFormat="1" applyFont="1" applyFill="1" applyBorder="1" applyAlignment="1">
      <alignment horizontal="center" vertical="center" wrapText="1"/>
    </xf>
    <xf numFmtId="167" fontId="2" fillId="34" borderId="49" xfId="0" applyNumberFormat="1" applyFont="1" applyFill="1" applyBorder="1" applyAlignment="1">
      <alignment horizontal="center" vertical="center" wrapText="1"/>
    </xf>
    <xf numFmtId="3" fontId="2" fillId="34" borderId="34" xfId="0" applyNumberFormat="1" applyFont="1" applyFill="1" applyBorder="1" applyAlignment="1">
      <alignment horizontal="center" vertical="center" wrapText="1"/>
    </xf>
    <xf numFmtId="3" fontId="2" fillId="34" borderId="35" xfId="0" applyNumberFormat="1" applyFont="1" applyFill="1" applyBorder="1" applyAlignment="1">
      <alignment horizontal="center" vertical="center" wrapText="1"/>
    </xf>
    <xf numFmtId="3" fontId="2" fillId="34" borderId="49" xfId="0" applyNumberFormat="1" applyFont="1" applyFill="1" applyBorder="1" applyAlignment="1">
      <alignment horizontal="center" vertical="center" wrapText="1"/>
    </xf>
    <xf numFmtId="1" fontId="2" fillId="34" borderId="34" xfId="0" applyNumberFormat="1" applyFont="1" applyFill="1" applyBorder="1" applyAlignment="1">
      <alignment horizontal="center" vertical="center" wrapText="1"/>
    </xf>
    <xf numFmtId="1" fontId="2" fillId="34" borderId="35" xfId="0" applyNumberFormat="1" applyFont="1" applyFill="1" applyBorder="1" applyAlignment="1">
      <alignment horizontal="center" vertical="center" wrapText="1"/>
    </xf>
    <xf numFmtId="1" fontId="2" fillId="34" borderId="49" xfId="0" applyNumberFormat="1" applyFont="1" applyFill="1" applyBorder="1" applyAlignment="1">
      <alignment horizontal="center" vertical="center" wrapText="1"/>
    </xf>
    <xf numFmtId="170" fontId="2" fillId="0" borderId="34" xfId="0" applyNumberFormat="1" applyFont="1" applyFill="1" applyBorder="1" applyAlignment="1">
      <alignment horizontal="center" vertical="center" wrapText="1"/>
    </xf>
    <xf numFmtId="170" fontId="2" fillId="0" borderId="35" xfId="0" applyNumberFormat="1" applyFont="1" applyFill="1" applyBorder="1" applyAlignment="1">
      <alignment horizontal="center" vertical="center" wrapText="1"/>
    </xf>
    <xf numFmtId="170" fontId="2" fillId="0" borderId="49" xfId="0" applyNumberFormat="1" applyFont="1" applyFill="1" applyBorder="1" applyAlignment="1">
      <alignment horizontal="center" vertical="center" wrapText="1"/>
    </xf>
    <xf numFmtId="167" fontId="2" fillId="0" borderId="10" xfId="0" applyNumberFormat="1" applyFont="1" applyFill="1" applyBorder="1" applyAlignment="1">
      <alignment horizontal="justify" vertical="center" wrapText="1" readingOrder="2"/>
    </xf>
    <xf numFmtId="3" fontId="2" fillId="0" borderId="10" xfId="0" applyNumberFormat="1" applyFont="1" applyFill="1" applyBorder="1" applyAlignment="1">
      <alignment horizontal="center" vertical="center" wrapText="1"/>
    </xf>
    <xf numFmtId="169" fontId="2" fillId="34" borderId="34" xfId="0" applyNumberFormat="1" applyFont="1" applyFill="1" applyBorder="1" applyAlignment="1">
      <alignment horizontal="center" vertical="center" wrapText="1"/>
    </xf>
    <xf numFmtId="169" fontId="2" fillId="34" borderId="35" xfId="0" applyNumberFormat="1" applyFont="1" applyFill="1" applyBorder="1" applyAlignment="1">
      <alignment horizontal="center" vertical="center" wrapText="1"/>
    </xf>
    <xf numFmtId="169" fontId="2" fillId="34" borderId="1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3" fontId="2" fillId="0" borderId="49" xfId="0" applyNumberFormat="1" applyFont="1" applyFill="1" applyBorder="1" applyAlignment="1">
      <alignment horizontal="center" vertical="center" wrapText="1"/>
    </xf>
    <xf numFmtId="167" fontId="3"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169" fontId="2" fillId="34" borderId="10" xfId="0" applyNumberFormat="1" applyFont="1" applyFill="1" applyBorder="1" applyAlignment="1">
      <alignment horizontal="center" vertical="center" wrapText="1"/>
    </xf>
    <xf numFmtId="169" fontId="2" fillId="34" borderId="11" xfId="0" applyNumberFormat="1" applyFont="1" applyFill="1" applyBorder="1" applyAlignment="1">
      <alignment horizontal="center" vertical="center" wrapText="1"/>
    </xf>
    <xf numFmtId="3" fontId="2" fillId="34" borderId="33" xfId="0" applyNumberFormat="1" applyFont="1" applyFill="1" applyBorder="1" applyAlignment="1">
      <alignment horizontal="center" vertical="center" wrapText="1"/>
    </xf>
    <xf numFmtId="3" fontId="2" fillId="34" borderId="71" xfId="0" applyNumberFormat="1" applyFont="1" applyFill="1" applyBorder="1" applyAlignment="1">
      <alignment horizontal="center" vertical="center" wrapText="1"/>
    </xf>
    <xf numFmtId="167" fontId="3" fillId="0" borderId="40" xfId="0" applyNumberFormat="1" applyFont="1" applyFill="1" applyBorder="1" applyAlignment="1">
      <alignment horizontal="center"/>
    </xf>
    <xf numFmtId="167" fontId="3" fillId="0" borderId="42" xfId="0" applyNumberFormat="1" applyFont="1" applyFill="1" applyBorder="1" applyAlignment="1">
      <alignment horizontal="center"/>
    </xf>
    <xf numFmtId="167" fontId="3" fillId="0" borderId="23" xfId="0" applyNumberFormat="1" applyFont="1" applyFill="1" applyBorder="1" applyAlignment="1">
      <alignment horizontal="center"/>
    </xf>
    <xf numFmtId="167" fontId="3" fillId="0" borderId="21" xfId="0" applyNumberFormat="1" applyFont="1" applyFill="1" applyBorder="1" applyAlignment="1">
      <alignment horizontal="center"/>
    </xf>
    <xf numFmtId="167" fontId="3" fillId="0" borderId="22" xfId="0" applyNumberFormat="1" applyFont="1" applyFill="1" applyBorder="1" applyAlignment="1">
      <alignment horizontal="center"/>
    </xf>
    <xf numFmtId="167" fontId="2" fillId="0" borderId="23"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2" xfId="0" applyNumberFormat="1" applyFont="1" applyFill="1" applyBorder="1" applyAlignment="1">
      <alignment horizontal="center"/>
    </xf>
    <xf numFmtId="1" fontId="2" fillId="0" borderId="10"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29"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4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52" xfId="0" applyNumberFormat="1" applyFont="1" applyFill="1" applyBorder="1" applyAlignment="1">
      <alignment horizontal="center" vertical="center" wrapText="1"/>
    </xf>
    <xf numFmtId="1" fontId="2" fillId="0" borderId="45"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1" fontId="2" fillId="0" borderId="39" xfId="0" applyNumberFormat="1" applyFont="1" applyFill="1" applyBorder="1" applyAlignment="1">
      <alignment horizontal="center" vertical="center" wrapText="1"/>
    </xf>
    <xf numFmtId="1" fontId="2" fillId="0" borderId="41" xfId="0" applyNumberFormat="1" applyFont="1" applyFill="1" applyBorder="1" applyAlignment="1">
      <alignment horizontal="center" vertical="center" wrapText="1"/>
    </xf>
    <xf numFmtId="1" fontId="2" fillId="0" borderId="47" xfId="0" applyNumberFormat="1" applyFont="1" applyFill="1" applyBorder="1" applyAlignment="1">
      <alignment horizontal="center" vertical="center" wrapText="1"/>
    </xf>
    <xf numFmtId="1" fontId="2" fillId="0" borderId="65" xfId="0" applyNumberFormat="1" applyFont="1" applyFill="1" applyBorder="1" applyAlignment="1">
      <alignment horizontal="center" vertical="center" wrapText="1"/>
    </xf>
    <xf numFmtId="167" fontId="2" fillId="0" borderId="38" xfId="0" applyNumberFormat="1" applyFont="1" applyFill="1" applyBorder="1" applyAlignment="1">
      <alignment horizontal="center" vertical="center" wrapText="1"/>
    </xf>
    <xf numFmtId="167" fontId="2" fillId="0" borderId="19" xfId="0" applyNumberFormat="1" applyFont="1" applyFill="1" applyBorder="1" applyAlignment="1">
      <alignment horizontal="center" vertical="center" wrapText="1"/>
    </xf>
    <xf numFmtId="167" fontId="2" fillId="0" borderId="39" xfId="0" applyNumberFormat="1" applyFont="1" applyFill="1" applyBorder="1" applyAlignment="1">
      <alignment horizontal="center" vertical="center" wrapText="1"/>
    </xf>
    <xf numFmtId="167" fontId="2" fillId="0" borderId="41" xfId="0" applyNumberFormat="1" applyFont="1" applyFill="1" applyBorder="1" applyAlignment="1">
      <alignment horizontal="center" vertical="center" wrapText="1"/>
    </xf>
    <xf numFmtId="167" fontId="2" fillId="0" borderId="47" xfId="0" applyNumberFormat="1" applyFont="1" applyFill="1" applyBorder="1" applyAlignment="1">
      <alignment horizontal="center" vertical="center" wrapText="1"/>
    </xf>
    <xf numFmtId="167" fontId="2" fillId="0" borderId="65" xfId="0" applyNumberFormat="1" applyFont="1" applyFill="1" applyBorder="1" applyAlignment="1">
      <alignment horizontal="center" vertical="center" wrapText="1"/>
    </xf>
    <xf numFmtId="0" fontId="3" fillId="0" borderId="0" xfId="0" applyFont="1" applyFill="1" applyBorder="1" applyAlignment="1">
      <alignment horizontal="center"/>
    </xf>
    <xf numFmtId="3" fontId="2" fillId="33" borderId="10"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12" xfId="0" applyFont="1" applyFill="1" applyBorder="1" applyAlignment="1">
      <alignment horizontal="left" vertical="center" wrapText="1"/>
    </xf>
    <xf numFmtId="42" fontId="2" fillId="0" borderId="34" xfId="57" applyFont="1" applyFill="1" applyBorder="1" applyAlignment="1">
      <alignment horizontal="justify" vertical="center" wrapText="1"/>
    </xf>
    <xf numFmtId="42" fontId="2" fillId="0" borderId="35" xfId="57" applyFont="1" applyFill="1" applyBorder="1" applyAlignment="1">
      <alignment horizontal="justify" vertical="center" wrapText="1"/>
    </xf>
    <xf numFmtId="42" fontId="2" fillId="0" borderId="12" xfId="57" applyFont="1" applyFill="1" applyBorder="1" applyAlignment="1">
      <alignment horizontal="justify" vertical="center" wrapText="1"/>
    </xf>
    <xf numFmtId="1" fontId="2" fillId="0" borderId="35"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69" fontId="2" fillId="33" borderId="10" xfId="0" applyNumberFormat="1" applyFont="1" applyFill="1" applyBorder="1" applyAlignment="1">
      <alignment horizontal="center" vertical="center" wrapText="1"/>
    </xf>
    <xf numFmtId="42" fontId="2" fillId="33" borderId="34" xfId="57" applyFont="1" applyFill="1" applyBorder="1" applyAlignment="1">
      <alignment horizontal="justify" vertical="center" wrapText="1"/>
    </xf>
    <xf numFmtId="42" fontId="2" fillId="33" borderId="35" xfId="57" applyFont="1" applyFill="1" applyBorder="1" applyAlignment="1">
      <alignment horizontal="justify" vertical="center" wrapText="1"/>
    </xf>
    <xf numFmtId="42" fontId="2" fillId="33" borderId="12" xfId="57" applyFont="1" applyFill="1" applyBorder="1" applyAlignment="1">
      <alignment horizontal="justify" vertical="center" wrapText="1"/>
    </xf>
    <xf numFmtId="1" fontId="2" fillId="0" borderId="34" xfId="0" applyNumberFormat="1" applyFont="1" applyFill="1" applyBorder="1" applyAlignment="1" quotePrefix="1">
      <alignment horizontal="center" vertical="center" wrapText="1"/>
    </xf>
    <xf numFmtId="1" fontId="2" fillId="0" borderId="35" xfId="0" applyNumberFormat="1" applyFont="1" applyFill="1" applyBorder="1" applyAlignment="1" quotePrefix="1">
      <alignment horizontal="center" vertical="center" wrapText="1"/>
    </xf>
    <xf numFmtId="1" fontId="2" fillId="0" borderId="12" xfId="0" applyNumberFormat="1" applyFont="1" applyFill="1" applyBorder="1" applyAlignment="1" quotePrefix="1">
      <alignment horizontal="center" vertical="center" wrapText="1"/>
    </xf>
    <xf numFmtId="168" fontId="2" fillId="0" borderId="0" xfId="51" applyNumberFormat="1" applyFont="1" applyFill="1" applyBorder="1" applyAlignment="1">
      <alignment horizontal="center" vertical="center"/>
    </xf>
    <xf numFmtId="42" fontId="2" fillId="33" borderId="34" xfId="57" applyFont="1" applyFill="1" applyBorder="1" applyAlignment="1">
      <alignment horizontal="center" vertical="center"/>
    </xf>
    <xf numFmtId="42" fontId="2" fillId="33" borderId="12" xfId="57" applyFont="1" applyFill="1" applyBorder="1" applyAlignment="1">
      <alignment horizontal="center" vertical="center"/>
    </xf>
    <xf numFmtId="42" fontId="2" fillId="0" borderId="10" xfId="57"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42" fontId="2" fillId="0" borderId="10" xfId="57" applyNumberFormat="1" applyFont="1" applyFill="1" applyBorder="1" applyAlignment="1">
      <alignment horizontal="justify" vertical="center" wrapText="1"/>
    </xf>
    <xf numFmtId="1" fontId="2" fillId="0" borderId="12" xfId="0" applyNumberFormat="1" applyFont="1" applyFill="1" applyBorder="1" applyAlignment="1">
      <alignment horizontal="center" vertical="center"/>
    </xf>
    <xf numFmtId="3" fontId="2" fillId="33" borderId="10" xfId="0" applyNumberFormat="1" applyFont="1" applyFill="1" applyBorder="1" applyAlignment="1">
      <alignment horizontal="justify" vertical="center" wrapText="1"/>
    </xf>
    <xf numFmtId="42" fontId="5" fillId="33" borderId="34" xfId="57" applyFont="1" applyFill="1" applyBorder="1" applyAlignment="1">
      <alignment horizontal="justify" vertical="center" wrapText="1"/>
    </xf>
    <xf numFmtId="42" fontId="5" fillId="33" borderId="35" xfId="57" applyFont="1" applyFill="1" applyBorder="1" applyAlignment="1">
      <alignment horizontal="justify" vertical="center" wrapText="1"/>
    </xf>
    <xf numFmtId="42" fontId="5" fillId="33" borderId="12" xfId="57" applyFont="1" applyFill="1" applyBorder="1" applyAlignment="1">
      <alignment horizontal="justify" vertical="center" wrapText="1"/>
    </xf>
    <xf numFmtId="3" fontId="5" fillId="33" borderId="10" xfId="0" applyNumberFormat="1" applyFont="1" applyFill="1" applyBorder="1" applyAlignment="1">
      <alignment horizontal="center" vertical="center" wrapText="1"/>
    </xf>
    <xf numFmtId="164" fontId="2" fillId="33" borderId="34" xfId="0" applyNumberFormat="1" applyFont="1" applyFill="1" applyBorder="1" applyAlignment="1">
      <alignment horizontal="justify" vertical="center" wrapText="1"/>
    </xf>
    <xf numFmtId="164" fontId="2" fillId="33" borderId="35" xfId="0" applyNumberFormat="1" applyFont="1" applyFill="1" applyBorder="1" applyAlignment="1">
      <alignment horizontal="justify" vertical="center" wrapText="1"/>
    </xf>
    <xf numFmtId="164" fontId="2" fillId="33" borderId="12" xfId="0" applyNumberFormat="1" applyFont="1" applyFill="1" applyBorder="1" applyAlignment="1">
      <alignment horizontal="justify" vertical="center" wrapText="1"/>
    </xf>
    <xf numFmtId="0" fontId="7" fillId="0" borderId="10" xfId="0" applyFont="1" applyFill="1" applyBorder="1" applyAlignment="1">
      <alignment horizontal="center" vertical="center" wrapText="1"/>
    </xf>
    <xf numFmtId="164" fontId="2" fillId="0" borderId="34" xfId="56" applyFont="1" applyFill="1" applyBorder="1" applyAlignment="1">
      <alignment horizontal="center" vertical="center" wrapText="1"/>
    </xf>
    <xf numFmtId="164" fontId="2" fillId="0" borderId="12" xfId="56" applyFont="1" applyFill="1" applyBorder="1" applyAlignment="1">
      <alignment horizontal="center" vertical="center" wrapText="1"/>
    </xf>
    <xf numFmtId="179" fontId="2" fillId="0" borderId="34" xfId="0" applyNumberFormat="1" applyFont="1" applyFill="1" applyBorder="1" applyAlignment="1">
      <alignment horizontal="center" vertical="center" wrapText="1"/>
    </xf>
    <xf numFmtId="179" fontId="2"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5" fillId="0" borderId="10" xfId="56" applyFont="1" applyFill="1" applyBorder="1" applyAlignment="1">
      <alignment horizontal="center" vertical="center"/>
    </xf>
    <xf numFmtId="15" fontId="2" fillId="0" borderId="10" xfId="0" applyNumberFormat="1" applyFont="1" applyFill="1" applyBorder="1" applyAlignment="1">
      <alignment horizontal="center" vertical="center" wrapText="1"/>
    </xf>
    <xf numFmtId="164" fontId="2" fillId="0" borderId="34" xfId="56" applyFont="1" applyFill="1" applyBorder="1" applyAlignment="1">
      <alignment horizontal="right" vertical="center" wrapText="1"/>
    </xf>
    <xf numFmtId="164" fontId="2" fillId="0" borderId="12" xfId="56" applyFont="1" applyFill="1" applyBorder="1" applyAlignment="1">
      <alignment horizontal="right" vertical="center" wrapText="1"/>
    </xf>
    <xf numFmtId="17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wrapText="1"/>
    </xf>
    <xf numFmtId="3" fontId="2" fillId="0" borderId="10" xfId="0" applyNumberFormat="1" applyFont="1" applyFill="1" applyBorder="1" applyAlignment="1">
      <alignment horizontal="justify" vertical="center" wrapText="1"/>
    </xf>
    <xf numFmtId="3" fontId="2" fillId="0" borderId="10" xfId="0" applyNumberFormat="1" applyFont="1" applyFill="1" applyBorder="1" applyAlignment="1">
      <alignment horizontal="center" wrapText="1"/>
    </xf>
    <xf numFmtId="0" fontId="2" fillId="0" borderId="14"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3" fillId="0" borderId="10" xfId="0" applyFont="1" applyFill="1" applyBorder="1" applyAlignment="1">
      <alignment horizontal="center" vertical="center"/>
    </xf>
    <xf numFmtId="164" fontId="2" fillId="0" borderId="10" xfId="56" applyFont="1" applyFill="1" applyBorder="1" applyAlignment="1">
      <alignment horizontal="right" vertical="center" wrapText="1"/>
    </xf>
    <xf numFmtId="0" fontId="2" fillId="0" borderId="34" xfId="0" applyFont="1" applyFill="1" applyBorder="1" applyAlignment="1">
      <alignment horizontal="justify" vertical="center" wrapText="1" readingOrder="2"/>
    </xf>
    <xf numFmtId="0" fontId="2" fillId="0" borderId="12" xfId="0" applyFont="1" applyFill="1" applyBorder="1" applyAlignment="1">
      <alignment horizontal="justify" vertical="center" wrapText="1" readingOrder="2"/>
    </xf>
    <xf numFmtId="164" fontId="2" fillId="0" borderId="10" xfId="56" applyFont="1" applyFill="1" applyBorder="1" applyAlignment="1">
      <alignment horizontal="center" vertical="center" wrapText="1"/>
    </xf>
    <xf numFmtId="0" fontId="2" fillId="0" borderId="10" xfId="0" applyFont="1" applyFill="1" applyBorder="1" applyAlignment="1">
      <alignment horizontal="justify" vertical="center" wrapText="1" readingOrder="2"/>
    </xf>
    <xf numFmtId="0" fontId="2" fillId="0" borderId="10" xfId="0" applyFont="1" applyFill="1" applyBorder="1" applyAlignment="1">
      <alignment horizontal="justify" wrapText="1"/>
    </xf>
    <xf numFmtId="0" fontId="2" fillId="0" borderId="10" xfId="0" applyFont="1" applyFill="1" applyBorder="1" applyAlignment="1">
      <alignment vertical="center" wrapText="1"/>
    </xf>
    <xf numFmtId="179" fontId="2" fillId="0" borderId="35" xfId="0" applyNumberFormat="1"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10" xfId="0" applyFont="1" applyFill="1" applyBorder="1" applyAlignment="1">
      <alignment horizontal="justify" vertical="center" wrapText="1" readingOrder="2"/>
    </xf>
    <xf numFmtId="0" fontId="2" fillId="0" borderId="10" xfId="0" applyFont="1" applyFill="1" applyBorder="1" applyAlignment="1">
      <alignment horizontal="justify" vertical="center" wrapText="1" readingOrder="1"/>
    </xf>
    <xf numFmtId="164" fontId="5" fillId="0" borderId="34" xfId="56" applyFont="1" applyFill="1" applyBorder="1" applyAlignment="1">
      <alignment horizontal="right" vertical="center" wrapText="1"/>
    </xf>
    <xf numFmtId="164" fontId="5" fillId="0" borderId="35" xfId="56" applyFont="1" applyFill="1" applyBorder="1" applyAlignment="1">
      <alignment horizontal="right" vertical="center" wrapText="1"/>
    </xf>
    <xf numFmtId="164" fontId="5" fillId="0" borderId="12" xfId="56" applyFont="1" applyFill="1" applyBorder="1" applyAlignment="1">
      <alignment horizontal="right" vertical="center" wrapText="1"/>
    </xf>
    <xf numFmtId="164" fontId="2" fillId="0" borderId="35" xfId="56" applyFont="1" applyFill="1" applyBorder="1" applyAlignment="1">
      <alignment horizontal="center" vertical="center" wrapText="1"/>
    </xf>
    <xf numFmtId="0" fontId="2" fillId="0" borderId="14" xfId="0" applyFont="1" applyFill="1" applyBorder="1" applyAlignment="1">
      <alignment horizontal="justify" vertical="center" wrapText="1" readingOrder="1"/>
    </xf>
    <xf numFmtId="0" fontId="2" fillId="0" borderId="0" xfId="0" applyFont="1" applyFill="1" applyBorder="1" applyAlignment="1">
      <alignment horizontal="justify" vertical="center" wrapText="1" readingOrder="1"/>
    </xf>
    <xf numFmtId="0" fontId="2" fillId="0" borderId="38" xfId="0" applyFont="1" applyFill="1" applyBorder="1" applyAlignment="1">
      <alignment horizontal="justify" vertical="center" wrapText="1" readingOrder="2"/>
    </xf>
    <xf numFmtId="0" fontId="2" fillId="0" borderId="39" xfId="0" applyFont="1" applyFill="1" applyBorder="1" applyAlignment="1">
      <alignment horizontal="justify" vertical="center" wrapText="1" readingOrder="2"/>
    </xf>
    <xf numFmtId="0" fontId="2" fillId="0" borderId="10" xfId="0" applyFont="1" applyFill="1" applyBorder="1" applyAlignment="1">
      <alignment wrapText="1"/>
    </xf>
    <xf numFmtId="4" fontId="2" fillId="0" borderId="14"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0" fontId="3" fillId="0" borderId="2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3" fontId="2" fillId="0" borderId="41"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9" fontId="2" fillId="0" borderId="12" xfId="67"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36" borderId="10"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38" xfId="0" applyFont="1" applyFill="1" applyBorder="1" applyAlignment="1">
      <alignment horizontal="left" vertical="center" wrapText="1"/>
    </xf>
    <xf numFmtId="0" fontId="3" fillId="36" borderId="14" xfId="0" applyFont="1" applyFill="1" applyBorder="1" applyAlignment="1">
      <alignment horizontal="left" vertical="center" wrapText="1"/>
    </xf>
    <xf numFmtId="186" fontId="2" fillId="0" borderId="14" xfId="0" applyNumberFormat="1" applyFont="1" applyFill="1" applyBorder="1" applyAlignment="1">
      <alignment horizontal="center" vertical="center" wrapText="1"/>
    </xf>
    <xf numFmtId="186" fontId="2" fillId="0" borderId="0" xfId="0" applyNumberFormat="1" applyFont="1" applyFill="1" applyBorder="1" applyAlignment="1">
      <alignment horizontal="center" vertical="center" wrapText="1"/>
    </xf>
    <xf numFmtId="186" fontId="2" fillId="0" borderId="32" xfId="0" applyNumberFormat="1" applyFont="1" applyFill="1" applyBorder="1" applyAlignment="1">
      <alignment horizontal="center" vertical="center" wrapText="1"/>
    </xf>
    <xf numFmtId="0" fontId="3" fillId="35" borderId="38"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9" borderId="38" xfId="0" applyFont="1" applyFill="1" applyBorder="1" applyAlignment="1">
      <alignment horizontal="left" vertical="center" wrapText="1"/>
    </xf>
    <xf numFmtId="0" fontId="3" fillId="39" borderId="14" xfId="0" applyFont="1" applyFill="1" applyBorder="1" applyAlignment="1">
      <alignment horizontal="left" vertical="center" wrapText="1"/>
    </xf>
    <xf numFmtId="0" fontId="3" fillId="39" borderId="17" xfId="0" applyFont="1" applyFill="1" applyBorder="1" applyAlignment="1">
      <alignment horizontal="left" vertical="center" wrapText="1"/>
    </xf>
    <xf numFmtId="0" fontId="3" fillId="39" borderId="16" xfId="0" applyFont="1" applyFill="1" applyBorder="1" applyAlignment="1">
      <alignment horizontal="left"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0" fontId="3" fillId="35" borderId="16" xfId="0" applyFont="1" applyFill="1" applyBorder="1" applyAlignment="1">
      <alignment horizontal="left"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39" borderId="15" xfId="0" applyFont="1" applyFill="1" applyBorder="1" applyAlignment="1">
      <alignment horizontal="left" vertical="center"/>
    </xf>
    <xf numFmtId="0" fontId="3" fillId="39" borderId="17" xfId="0" applyFont="1" applyFill="1" applyBorder="1" applyAlignment="1">
      <alignment horizontal="left" vertical="center"/>
    </xf>
    <xf numFmtId="0" fontId="3" fillId="39" borderId="16" xfId="0" applyFont="1" applyFill="1" applyBorder="1" applyAlignment="1">
      <alignment horizontal="left" vertical="center"/>
    </xf>
    <xf numFmtId="0" fontId="3" fillId="33" borderId="1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6" borderId="15" xfId="0" applyFont="1" applyFill="1" applyBorder="1" applyAlignment="1">
      <alignment horizontal="left" vertical="center" wrapText="1"/>
    </xf>
    <xf numFmtId="0" fontId="3" fillId="36" borderId="17"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45" xfId="0" applyFont="1" applyFill="1" applyBorder="1" applyAlignment="1">
      <alignment horizontal="center" vertical="center" wrapText="1"/>
    </xf>
    <xf numFmtId="183" fontId="2" fillId="33" borderId="34" xfId="0" applyNumberFormat="1" applyFont="1" applyFill="1" applyBorder="1" applyAlignment="1">
      <alignment horizontal="center" vertical="center" wrapText="1"/>
    </xf>
    <xf numFmtId="183" fontId="2" fillId="33" borderId="12" xfId="0" applyNumberFormat="1" applyFont="1" applyFill="1" applyBorder="1" applyAlignment="1">
      <alignment horizontal="center" vertical="center" wrapText="1"/>
    </xf>
    <xf numFmtId="0" fontId="2" fillId="33" borderId="49" xfId="0" applyFont="1" applyFill="1" applyBorder="1" applyAlignment="1">
      <alignment horizontal="center" vertical="center" wrapText="1"/>
    </xf>
    <xf numFmtId="3" fontId="2" fillId="33" borderId="49" xfId="0" applyNumberFormat="1" applyFont="1" applyFill="1" applyBorder="1" applyAlignment="1">
      <alignment horizontal="center" vertical="center" wrapText="1"/>
    </xf>
    <xf numFmtId="0" fontId="3" fillId="33" borderId="49" xfId="0" applyFont="1" applyFill="1" applyBorder="1" applyAlignment="1">
      <alignment horizontal="center" vertical="center" textRotation="180" wrapText="1"/>
    </xf>
    <xf numFmtId="2" fontId="2" fillId="33" borderId="34" xfId="0" applyNumberFormat="1" applyFont="1" applyFill="1" applyBorder="1" applyAlignment="1">
      <alignment horizontal="justify" vertical="center" wrapText="1"/>
    </xf>
    <xf numFmtId="2" fontId="2" fillId="33" borderId="12" xfId="0" applyNumberFormat="1" applyFont="1" applyFill="1" applyBorder="1" applyAlignment="1">
      <alignment horizontal="justify" vertical="center" wrapText="1"/>
    </xf>
    <xf numFmtId="0" fontId="2" fillId="0" borderId="49" xfId="0" applyFont="1" applyFill="1" applyBorder="1" applyAlignment="1">
      <alignment horizontal="justify" vertical="center" wrapText="1"/>
    </xf>
    <xf numFmtId="0" fontId="2" fillId="33" borderId="49" xfId="0" applyNumberFormat="1" applyFont="1" applyFill="1" applyBorder="1" applyAlignment="1">
      <alignment horizontal="center" vertical="center" wrapText="1"/>
    </xf>
    <xf numFmtId="0" fontId="2" fillId="0" borderId="2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0] 2" xfId="50"/>
    <cellStyle name="Millares 2" xfId="51"/>
    <cellStyle name="Millares 3" xfId="52"/>
    <cellStyle name="Millares 4" xfId="53"/>
    <cellStyle name="Millares 4 2" xfId="54"/>
    <cellStyle name="Currency" xfId="55"/>
    <cellStyle name="Currency [0]" xfId="56"/>
    <cellStyle name="Moneda [0] 2" xfId="57"/>
    <cellStyle name="Moneda 2" xfId="58"/>
    <cellStyle name="Moneda 3" xfId="59"/>
    <cellStyle name="Neutral" xfId="60"/>
    <cellStyle name="Normal 2" xfId="61"/>
    <cellStyle name="Normal 2 2" xfId="62"/>
    <cellStyle name="Normal 2 2 2" xfId="63"/>
    <cellStyle name="Normal 2 3" xfId="64"/>
    <cellStyle name="Normal 3" xfId="65"/>
    <cellStyle name="Notas" xfId="66"/>
    <cellStyle name="Percent" xfId="67"/>
    <cellStyle name="Porcentaje 2"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161925</xdr:rowOff>
    </xdr:from>
    <xdr:to>
      <xdr:col>1</xdr:col>
      <xdr:colOff>628650</xdr:colOff>
      <xdr:row>4</xdr:row>
      <xdr:rowOff>209550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762000" y="352425"/>
          <a:ext cx="600075" cy="695325"/>
        </a:xfrm>
        <a:prstGeom prst="rect">
          <a:avLst/>
        </a:prstGeom>
        <a:noFill/>
        <a:ln w="9525" cmpd="sng">
          <a:noFill/>
        </a:ln>
      </xdr:spPr>
    </xdr:pic>
    <xdr:clientData/>
  </xdr:twoCellAnchor>
  <xdr:twoCellAnchor editAs="oneCell">
    <xdr:from>
      <xdr:col>0</xdr:col>
      <xdr:colOff>695325</xdr:colOff>
      <xdr:row>0</xdr:row>
      <xdr:rowOff>0</xdr:rowOff>
    </xdr:from>
    <xdr:to>
      <xdr:col>2</xdr:col>
      <xdr:colOff>142875</xdr:colOff>
      <xdr:row>4</xdr:row>
      <xdr:rowOff>266700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1</xdr:col>
      <xdr:colOff>581025</xdr:colOff>
      <xdr:row>3</xdr:row>
      <xdr:rowOff>76200</xdr:rowOff>
    </xdr:to>
    <xdr:pic>
      <xdr:nvPicPr>
        <xdr:cNvPr id="1" name="Imagen 3" descr="C:\Users\AUXPLANEACION03\Desktop\Gobernacion_del_quindio.jpg"/>
        <xdr:cNvPicPr preferRelativeResize="1">
          <a:picLocks noChangeAspect="1"/>
        </xdr:cNvPicPr>
      </xdr:nvPicPr>
      <xdr:blipFill>
        <a:blip r:embed="rId1"/>
        <a:stretch>
          <a:fillRect/>
        </a:stretch>
      </xdr:blipFill>
      <xdr:spPr>
        <a:xfrm>
          <a:off x="695325" y="0"/>
          <a:ext cx="942975"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19050</xdr:rowOff>
    </xdr:from>
    <xdr:to>
      <xdr:col>1</xdr:col>
      <xdr:colOff>342900</xdr:colOff>
      <xdr:row>2</xdr:row>
      <xdr:rowOff>123825</xdr:rowOff>
    </xdr:to>
    <xdr:pic>
      <xdr:nvPicPr>
        <xdr:cNvPr id="1" name="Imagen 4" descr="C:\Users\AUXPLANEACION03\Desktop\Gobernacion_del_quindio.jpg"/>
        <xdr:cNvPicPr preferRelativeResize="1">
          <a:picLocks noChangeAspect="1"/>
        </xdr:cNvPicPr>
      </xdr:nvPicPr>
      <xdr:blipFill>
        <a:blip r:embed="rId1"/>
        <a:stretch>
          <a:fillRect/>
        </a:stretch>
      </xdr:blipFill>
      <xdr:spPr>
        <a:xfrm>
          <a:off x="704850" y="19050"/>
          <a:ext cx="542925" cy="790575"/>
        </a:xfrm>
        <a:prstGeom prst="rect">
          <a:avLst/>
        </a:prstGeom>
        <a:noFill/>
        <a:ln w="9525" cmpd="sng">
          <a:noFill/>
        </a:ln>
      </xdr:spPr>
    </xdr:pic>
    <xdr:clientData/>
  </xdr:twoCellAnchor>
  <xdr:twoCellAnchor editAs="oneCell">
    <xdr:from>
      <xdr:col>0</xdr:col>
      <xdr:colOff>695325</xdr:colOff>
      <xdr:row>0</xdr:row>
      <xdr:rowOff>0</xdr:rowOff>
    </xdr:from>
    <xdr:to>
      <xdr:col>1</xdr:col>
      <xdr:colOff>733425</xdr:colOff>
      <xdr:row>4</xdr:row>
      <xdr:rowOff>152400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524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0</xdr:row>
      <xdr:rowOff>0</xdr:rowOff>
    </xdr:from>
    <xdr:to>
      <xdr:col>2</xdr:col>
      <xdr:colOff>304800</xdr:colOff>
      <xdr:row>3</xdr:row>
      <xdr:rowOff>0</xdr:rowOff>
    </xdr:to>
    <xdr:pic>
      <xdr:nvPicPr>
        <xdr:cNvPr id="1" name="Imagen 4" descr="C:\Users\AUXPLANEACION03\Desktop\Gobernacion_del_quindio.jpg"/>
        <xdr:cNvPicPr preferRelativeResize="1">
          <a:picLocks noChangeAspect="1"/>
        </xdr:cNvPicPr>
      </xdr:nvPicPr>
      <xdr:blipFill>
        <a:blip r:embed="rId1"/>
        <a:stretch>
          <a:fillRect/>
        </a:stretch>
      </xdr:blipFill>
      <xdr:spPr>
        <a:xfrm>
          <a:off x="714375" y="0"/>
          <a:ext cx="742950" cy="1028700"/>
        </a:xfrm>
        <a:prstGeom prst="rect">
          <a:avLst/>
        </a:prstGeom>
        <a:noFill/>
        <a:ln w="9525" cmpd="sng">
          <a:noFill/>
        </a:ln>
      </xdr:spPr>
    </xdr:pic>
    <xdr:clientData/>
  </xdr:twoCellAnchor>
  <xdr:twoCellAnchor editAs="oneCell">
    <xdr:from>
      <xdr:col>0</xdr:col>
      <xdr:colOff>695325</xdr:colOff>
      <xdr:row>0</xdr:row>
      <xdr:rowOff>0</xdr:rowOff>
    </xdr:from>
    <xdr:to>
      <xdr:col>2</xdr:col>
      <xdr:colOff>485775</xdr:colOff>
      <xdr:row>4</xdr:row>
      <xdr:rowOff>38100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409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0</xdr:colOff>
      <xdr:row>4</xdr:row>
      <xdr:rowOff>238125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695325" y="0"/>
          <a:ext cx="1000125" cy="1609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942975</xdr:colOff>
      <xdr:row>4</xdr:row>
      <xdr:rowOff>66675</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676275" y="0"/>
          <a:ext cx="942975" cy="1438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76200</xdr:rowOff>
    </xdr:from>
    <xdr:to>
      <xdr:col>2</xdr:col>
      <xdr:colOff>1076325</xdr:colOff>
      <xdr:row>2</xdr:row>
      <xdr:rowOff>228600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362075" y="76200"/>
          <a:ext cx="828675" cy="838200"/>
        </a:xfrm>
        <a:prstGeom prst="rect">
          <a:avLst/>
        </a:prstGeom>
        <a:noFill/>
        <a:ln w="9525" cmpd="sng">
          <a:noFill/>
        </a:ln>
      </xdr:spPr>
    </xdr:pic>
    <xdr:clientData/>
  </xdr:twoCellAnchor>
  <xdr:twoCellAnchor editAs="oneCell">
    <xdr:from>
      <xdr:col>0</xdr:col>
      <xdr:colOff>695325</xdr:colOff>
      <xdr:row>0</xdr:row>
      <xdr:rowOff>0</xdr:rowOff>
    </xdr:from>
    <xdr:to>
      <xdr:col>2</xdr:col>
      <xdr:colOff>523875</xdr:colOff>
      <xdr:row>4</xdr:row>
      <xdr:rowOff>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42975" cy="1371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0</xdr:row>
      <xdr:rowOff>85725</xdr:rowOff>
    </xdr:from>
    <xdr:to>
      <xdr:col>3</xdr:col>
      <xdr:colOff>209550</xdr:colOff>
      <xdr:row>3</xdr:row>
      <xdr:rowOff>161925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381125" y="85725"/>
          <a:ext cx="91440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342900</xdr:colOff>
      <xdr:row>2</xdr:row>
      <xdr:rowOff>333375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695325" y="0"/>
          <a:ext cx="714375" cy="1019175"/>
        </a:xfrm>
        <a:prstGeom prst="rect">
          <a:avLst/>
        </a:prstGeom>
        <a:noFill/>
        <a:ln w="9525" cmpd="sng">
          <a:noFill/>
        </a:ln>
      </xdr:spPr>
    </xdr:pic>
    <xdr:clientData/>
  </xdr:twoCellAnchor>
  <xdr:twoCellAnchor editAs="oneCell">
    <xdr:from>
      <xdr:col>0</xdr:col>
      <xdr:colOff>695325</xdr:colOff>
      <xdr:row>0</xdr:row>
      <xdr:rowOff>0</xdr:rowOff>
    </xdr:from>
    <xdr:to>
      <xdr:col>2</xdr:col>
      <xdr:colOff>590550</xdr:colOff>
      <xdr:row>3</xdr:row>
      <xdr:rowOff>333375</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695325" y="0"/>
          <a:ext cx="96202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514350</xdr:colOff>
      <xdr:row>3</xdr:row>
      <xdr:rowOff>76200</xdr:rowOff>
    </xdr:to>
    <xdr:pic>
      <xdr:nvPicPr>
        <xdr:cNvPr id="1" name="Imagen 3" descr="C:\Users\AUXPLANEACION03\Desktop\Gobernacion_del_quindio.jpg"/>
        <xdr:cNvPicPr preferRelativeResize="1">
          <a:picLocks noChangeAspect="1"/>
        </xdr:cNvPicPr>
      </xdr:nvPicPr>
      <xdr:blipFill>
        <a:blip r:embed="rId1"/>
        <a:stretch>
          <a:fillRect/>
        </a:stretch>
      </xdr:blipFill>
      <xdr:spPr>
        <a:xfrm>
          <a:off x="695325" y="0"/>
          <a:ext cx="942975"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85725</xdr:rowOff>
    </xdr:from>
    <xdr:to>
      <xdr:col>3</xdr:col>
      <xdr:colOff>419100</xdr:colOff>
      <xdr:row>3</xdr:row>
      <xdr:rowOff>238125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533525" y="85725"/>
          <a:ext cx="106680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2</xdr:col>
      <xdr:colOff>600075</xdr:colOff>
      <xdr:row>2</xdr:row>
      <xdr:rowOff>266700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866775" y="0"/>
          <a:ext cx="83820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95250</xdr:rowOff>
    </xdr:from>
    <xdr:to>
      <xdr:col>2</xdr:col>
      <xdr:colOff>885825</xdr:colOff>
      <xdr:row>3</xdr:row>
      <xdr:rowOff>295275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85850" y="95250"/>
          <a:ext cx="933450" cy="1228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95250</xdr:rowOff>
    </xdr:from>
    <xdr:to>
      <xdr:col>2</xdr:col>
      <xdr:colOff>704850</xdr:colOff>
      <xdr:row>2</xdr:row>
      <xdr:rowOff>257175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19175" y="95250"/>
          <a:ext cx="838200"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0</xdr:rowOff>
    </xdr:from>
    <xdr:to>
      <xdr:col>3</xdr:col>
      <xdr:colOff>200025</xdr:colOff>
      <xdr:row>5</xdr:row>
      <xdr:rowOff>200025</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419100" y="0"/>
          <a:ext cx="942975" cy="1914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0</xdr:rowOff>
    </xdr:from>
    <xdr:to>
      <xdr:col>2</xdr:col>
      <xdr:colOff>552450</xdr:colOff>
      <xdr:row>4</xdr:row>
      <xdr:rowOff>38100</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695325" y="0"/>
          <a:ext cx="9429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T50"/>
  <sheetViews>
    <sheetView zoomScale="55" zoomScaleNormal="55" zoomScalePageLayoutView="0" workbookViewId="0" topLeftCell="A1">
      <selection activeCell="A1" sqref="A1:AK4"/>
    </sheetView>
  </sheetViews>
  <sheetFormatPr defaultColWidth="11.421875" defaultRowHeight="15"/>
  <cols>
    <col min="1" max="1" width="11.00390625" style="4" customWidth="1"/>
    <col min="2" max="2" width="11.421875" style="4" customWidth="1"/>
    <col min="3" max="3" width="6.57421875" style="4" customWidth="1"/>
    <col min="4" max="4" width="11.57421875" style="4" bestFit="1" customWidth="1"/>
    <col min="5" max="5" width="17.140625" style="4" customWidth="1"/>
    <col min="6" max="6" width="11.421875" style="4" hidden="1" customWidth="1"/>
    <col min="7" max="7" width="10.57421875" style="4" customWidth="1"/>
    <col min="8" max="8" width="18.7109375" style="4" customWidth="1"/>
    <col min="9" max="9" width="1.28515625" style="4" customWidth="1"/>
    <col min="10" max="10" width="14.421875" style="4" customWidth="1"/>
    <col min="11" max="11" width="19.00390625" style="4" customWidth="1"/>
    <col min="12" max="12" width="14.8515625" style="4" customWidth="1"/>
    <col min="13" max="13" width="12.57421875" style="4" customWidth="1"/>
    <col min="14" max="14" width="21.421875" style="4" customWidth="1"/>
    <col min="15" max="15" width="11.7109375" style="4" customWidth="1"/>
    <col min="16" max="16" width="21.57421875" style="4" customWidth="1"/>
    <col min="17" max="17" width="11.57421875" style="4" bestFit="1" customWidth="1"/>
    <col min="18" max="18" width="18.7109375" style="4" customWidth="1"/>
    <col min="19" max="19" width="26.8515625" style="4" customWidth="1"/>
    <col min="20" max="20" width="27.421875" style="4" customWidth="1"/>
    <col min="21" max="21" width="25.00390625" style="4" customWidth="1"/>
    <col min="22" max="22" width="24.421875" style="146" customWidth="1"/>
    <col min="23" max="23" width="14.7109375" style="4" customWidth="1"/>
    <col min="24" max="24" width="16.140625" style="4" customWidth="1"/>
    <col min="25" max="25" width="12.7109375" style="4" customWidth="1"/>
    <col min="26" max="26" width="11.421875" style="4" customWidth="1"/>
    <col min="27" max="28" width="11.57421875" style="4" bestFit="1" customWidth="1"/>
    <col min="29" max="29" width="11.421875" style="4" customWidth="1"/>
    <col min="30" max="30" width="18.57421875" style="4" customWidth="1"/>
    <col min="31" max="31" width="30.8515625" style="4" bestFit="1" customWidth="1"/>
    <col min="32" max="32" width="11.57421875" style="4" bestFit="1" customWidth="1"/>
    <col min="33" max="35" width="11.421875" style="4" customWidth="1"/>
    <col min="36" max="36" width="11.57421875" style="4" bestFit="1" customWidth="1"/>
    <col min="37" max="37" width="22.7109375" style="5" customWidth="1"/>
    <col min="38" max="38" width="22.7109375" style="201" customWidth="1"/>
    <col min="39" max="39" width="22.7109375" style="5" customWidth="1"/>
    <col min="40" max="16384" width="11.421875" style="4" customWidth="1"/>
  </cols>
  <sheetData>
    <row r="1" spans="1:39" ht="15"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row>
    <row r="2" spans="1:39" ht="15">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row>
    <row r="3" spans="1:39" ht="15">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row>
    <row r="4" spans="1:39" s="24" customFormat="1" ht="21"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row>
    <row r="5" spans="1:72"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0"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20.25"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ht="27" customHeight="1" hidden="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13.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12"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ht="12"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ht="6.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39" ht="20.25" customHeight="1">
      <c r="A16" s="40">
        <v>5</v>
      </c>
      <c r="B16" s="139" t="s">
        <v>34</v>
      </c>
      <c r="C16" s="140"/>
      <c r="D16" s="140"/>
      <c r="E16" s="140"/>
      <c r="F16" s="168"/>
      <c r="G16" s="168"/>
      <c r="H16" s="168"/>
      <c r="I16" s="168"/>
      <c r="J16" s="168"/>
      <c r="K16" s="168"/>
      <c r="L16" s="168"/>
      <c r="M16" s="168"/>
      <c r="N16" s="168"/>
      <c r="O16" s="168"/>
      <c r="P16" s="168"/>
      <c r="Q16" s="168"/>
      <c r="R16" s="168"/>
      <c r="S16" s="168"/>
      <c r="T16" s="168"/>
      <c r="U16" s="168"/>
      <c r="V16" s="170"/>
      <c r="W16" s="168"/>
      <c r="X16" s="168"/>
      <c r="Y16" s="168"/>
      <c r="Z16" s="168"/>
      <c r="AA16" s="168"/>
      <c r="AB16" s="168"/>
      <c r="AC16" s="168"/>
      <c r="AD16" s="168"/>
      <c r="AE16" s="168"/>
      <c r="AF16" s="168"/>
      <c r="AG16" s="168"/>
      <c r="AH16" s="168"/>
      <c r="AI16" s="168"/>
      <c r="AJ16" s="168"/>
      <c r="AK16" s="170"/>
      <c r="AL16" s="170"/>
      <c r="AM16" s="172"/>
    </row>
    <row r="17" spans="1:39" ht="23.25" customHeight="1">
      <c r="A17" s="1885"/>
      <c r="B17" s="1887"/>
      <c r="C17" s="1887"/>
      <c r="D17" s="173">
        <v>28</v>
      </c>
      <c r="E17" s="149" t="s">
        <v>39</v>
      </c>
      <c r="F17" s="174"/>
      <c r="G17" s="175"/>
      <c r="H17" s="174"/>
      <c r="I17" s="174"/>
      <c r="J17" s="174"/>
      <c r="K17" s="174"/>
      <c r="L17" s="174"/>
      <c r="M17" s="174"/>
      <c r="N17" s="174"/>
      <c r="O17" s="174"/>
      <c r="P17" s="174"/>
      <c r="Q17" s="174"/>
      <c r="R17" s="174"/>
      <c r="S17" s="174"/>
      <c r="T17" s="174"/>
      <c r="U17" s="174"/>
      <c r="V17" s="177"/>
      <c r="W17" s="174"/>
      <c r="X17" s="174"/>
      <c r="Y17" s="174"/>
      <c r="Z17" s="174"/>
      <c r="AA17" s="174"/>
      <c r="AB17" s="174"/>
      <c r="AC17" s="174"/>
      <c r="AD17" s="174"/>
      <c r="AE17" s="174"/>
      <c r="AF17" s="174"/>
      <c r="AG17" s="174"/>
      <c r="AH17" s="174"/>
      <c r="AI17" s="174"/>
      <c r="AJ17" s="174"/>
      <c r="AK17" s="177"/>
      <c r="AL17" s="177"/>
      <c r="AM17" s="179"/>
    </row>
    <row r="18" spans="1:39" ht="25.5" customHeight="1">
      <c r="A18" s="1886"/>
      <c r="B18" s="1887"/>
      <c r="C18" s="1887"/>
      <c r="D18" s="1887"/>
      <c r="E18" s="1887"/>
      <c r="F18" s="1887"/>
      <c r="G18" s="180">
        <v>89</v>
      </c>
      <c r="H18" s="50" t="s">
        <v>107</v>
      </c>
      <c r="I18" s="43"/>
      <c r="J18" s="181"/>
      <c r="K18" s="181"/>
      <c r="L18" s="181"/>
      <c r="M18" s="181"/>
      <c r="N18" s="181"/>
      <c r="O18" s="181"/>
      <c r="P18" s="181"/>
      <c r="Q18" s="181"/>
      <c r="R18" s="181"/>
      <c r="S18" s="181"/>
      <c r="T18" s="181"/>
      <c r="U18" s="181"/>
      <c r="V18" s="182"/>
      <c r="W18" s="181"/>
      <c r="X18" s="181"/>
      <c r="Y18" s="181"/>
      <c r="Z18" s="181"/>
      <c r="AA18" s="181"/>
      <c r="AB18" s="181"/>
      <c r="AC18" s="181"/>
      <c r="AD18" s="181"/>
      <c r="AE18" s="181"/>
      <c r="AF18" s="181"/>
      <c r="AG18" s="181"/>
      <c r="AH18" s="181"/>
      <c r="AI18" s="181"/>
      <c r="AJ18" s="181"/>
      <c r="AK18" s="182"/>
      <c r="AL18" s="182"/>
      <c r="AM18" s="43"/>
    </row>
    <row r="19" spans="1:39" s="107" customFormat="1" ht="75" customHeight="1">
      <c r="A19" s="1886"/>
      <c r="B19" s="1887"/>
      <c r="C19" s="1887"/>
      <c r="D19" s="1887"/>
      <c r="E19" s="1887"/>
      <c r="F19" s="1887"/>
      <c r="G19" s="1887"/>
      <c r="H19" s="1887"/>
      <c r="I19" s="1887"/>
      <c r="J19" s="1888">
        <v>282</v>
      </c>
      <c r="K19" s="1889" t="s">
        <v>108</v>
      </c>
      <c r="L19" s="1888" t="s">
        <v>65</v>
      </c>
      <c r="M19" s="1888">
        <v>2</v>
      </c>
      <c r="N19" s="1901" t="s">
        <v>109</v>
      </c>
      <c r="O19" s="1898">
        <v>1</v>
      </c>
      <c r="P19" s="1889" t="s">
        <v>110</v>
      </c>
      <c r="Q19" s="1904">
        <v>1</v>
      </c>
      <c r="R19" s="1893">
        <v>70000000</v>
      </c>
      <c r="S19" s="1894" t="s">
        <v>111</v>
      </c>
      <c r="T19" s="1889" t="s">
        <v>112</v>
      </c>
      <c r="U19" s="141" t="s">
        <v>113</v>
      </c>
      <c r="V19" s="183">
        <v>0</v>
      </c>
      <c r="W19" s="1895">
        <v>20</v>
      </c>
      <c r="X19" s="1898" t="s">
        <v>114</v>
      </c>
      <c r="Y19" s="1890">
        <v>64149</v>
      </c>
      <c r="Z19" s="1890">
        <v>72224</v>
      </c>
      <c r="AA19" s="1890">
        <v>27477</v>
      </c>
      <c r="AB19" s="1890">
        <v>86843</v>
      </c>
      <c r="AC19" s="1890">
        <v>236429</v>
      </c>
      <c r="AD19" s="1890">
        <v>81384</v>
      </c>
      <c r="AE19" s="1919"/>
      <c r="AF19" s="1919"/>
      <c r="AG19" s="1919"/>
      <c r="AH19" s="1919"/>
      <c r="AI19" s="1919"/>
      <c r="AJ19" s="1919"/>
      <c r="AK19" s="1913">
        <v>42585</v>
      </c>
      <c r="AL19" s="1913">
        <v>42735</v>
      </c>
      <c r="AM19" s="1916" t="s">
        <v>116</v>
      </c>
    </row>
    <row r="20" spans="1:39" s="107" customFormat="1" ht="75" customHeight="1">
      <c r="A20" s="1886"/>
      <c r="B20" s="1887"/>
      <c r="C20" s="1887"/>
      <c r="D20" s="1887"/>
      <c r="E20" s="1887"/>
      <c r="F20" s="1887"/>
      <c r="G20" s="1887"/>
      <c r="H20" s="1887"/>
      <c r="I20" s="1887"/>
      <c r="J20" s="1888"/>
      <c r="K20" s="1889"/>
      <c r="L20" s="1888"/>
      <c r="M20" s="1888"/>
      <c r="N20" s="1902"/>
      <c r="O20" s="1899"/>
      <c r="P20" s="1889"/>
      <c r="Q20" s="1888"/>
      <c r="R20" s="1893"/>
      <c r="S20" s="1894"/>
      <c r="T20" s="1889"/>
      <c r="U20" s="141" t="s">
        <v>117</v>
      </c>
      <c r="V20" s="183">
        <v>0</v>
      </c>
      <c r="W20" s="1896"/>
      <c r="X20" s="1899"/>
      <c r="Y20" s="1891"/>
      <c r="Z20" s="1891"/>
      <c r="AA20" s="1891"/>
      <c r="AB20" s="1891"/>
      <c r="AC20" s="1891"/>
      <c r="AD20" s="1891"/>
      <c r="AE20" s="1920"/>
      <c r="AF20" s="1920"/>
      <c r="AG20" s="1920"/>
      <c r="AH20" s="1920"/>
      <c r="AI20" s="1920"/>
      <c r="AJ20" s="1920"/>
      <c r="AK20" s="1914"/>
      <c r="AL20" s="1914"/>
      <c r="AM20" s="1916"/>
    </row>
    <row r="21" spans="1:39" s="107" customFormat="1" ht="75" customHeight="1">
      <c r="A21" s="1886"/>
      <c r="B21" s="1887"/>
      <c r="C21" s="1887"/>
      <c r="D21" s="1887"/>
      <c r="E21" s="1887"/>
      <c r="F21" s="1887"/>
      <c r="G21" s="1887"/>
      <c r="H21" s="1887"/>
      <c r="I21" s="1887"/>
      <c r="J21" s="1888"/>
      <c r="K21" s="1889"/>
      <c r="L21" s="1888"/>
      <c r="M21" s="1888"/>
      <c r="N21" s="1903"/>
      <c r="O21" s="1900"/>
      <c r="P21" s="1889"/>
      <c r="Q21" s="1888"/>
      <c r="R21" s="1893"/>
      <c r="S21" s="1894"/>
      <c r="T21" s="1889"/>
      <c r="U21" s="141" t="s">
        <v>118</v>
      </c>
      <c r="V21" s="183">
        <v>70000000</v>
      </c>
      <c r="W21" s="1897"/>
      <c r="X21" s="1900"/>
      <c r="Y21" s="1892"/>
      <c r="Z21" s="1892"/>
      <c r="AA21" s="1892"/>
      <c r="AB21" s="1892"/>
      <c r="AC21" s="1892"/>
      <c r="AD21" s="1892"/>
      <c r="AE21" s="1921"/>
      <c r="AF21" s="1921"/>
      <c r="AG21" s="1921"/>
      <c r="AH21" s="1921"/>
      <c r="AI21" s="1921"/>
      <c r="AJ21" s="1921"/>
      <c r="AK21" s="1915"/>
      <c r="AL21" s="1915"/>
      <c r="AM21" s="1916"/>
    </row>
    <row r="22" spans="1:39" s="104" customFormat="1" ht="63" customHeight="1">
      <c r="A22" s="1886"/>
      <c r="B22" s="1887"/>
      <c r="C22" s="1887"/>
      <c r="D22" s="1887"/>
      <c r="E22" s="1887"/>
      <c r="F22" s="1887"/>
      <c r="G22" s="1887"/>
      <c r="H22" s="1887"/>
      <c r="I22" s="1887"/>
      <c r="J22" s="1888">
        <v>283</v>
      </c>
      <c r="K22" s="1889" t="s">
        <v>119</v>
      </c>
      <c r="L22" s="1917" t="s">
        <v>65</v>
      </c>
      <c r="M22" s="1917">
        <v>1</v>
      </c>
      <c r="N22" s="1885" t="s">
        <v>120</v>
      </c>
      <c r="O22" s="1905">
        <v>2</v>
      </c>
      <c r="P22" s="1889" t="s">
        <v>121</v>
      </c>
      <c r="Q22" s="1908">
        <v>1</v>
      </c>
      <c r="R22" s="1893">
        <v>128268225</v>
      </c>
      <c r="S22" s="1909" t="s">
        <v>122</v>
      </c>
      <c r="T22" s="133" t="s">
        <v>123</v>
      </c>
      <c r="U22" s="133" t="s">
        <v>124</v>
      </c>
      <c r="V22" s="103">
        <v>100000000</v>
      </c>
      <c r="W22" s="1910">
        <v>20</v>
      </c>
      <c r="X22" s="1905" t="s">
        <v>114</v>
      </c>
      <c r="Y22" s="1928"/>
      <c r="Z22" s="1928"/>
      <c r="AA22" s="1928"/>
      <c r="AB22" s="1931">
        <v>450</v>
      </c>
      <c r="AC22" s="1931">
        <v>500</v>
      </c>
      <c r="AD22" s="1931">
        <v>50</v>
      </c>
      <c r="AE22" s="1928"/>
      <c r="AF22" s="1928"/>
      <c r="AG22" s="1928"/>
      <c r="AH22" s="1928"/>
      <c r="AI22" s="1928"/>
      <c r="AJ22" s="1928"/>
      <c r="AK22" s="1925">
        <v>42585</v>
      </c>
      <c r="AL22" s="1925">
        <v>42735</v>
      </c>
      <c r="AM22" s="1922" t="s">
        <v>116</v>
      </c>
    </row>
    <row r="23" spans="1:39" s="104" customFormat="1" ht="89.25" customHeight="1">
      <c r="A23" s="1886"/>
      <c r="B23" s="1887"/>
      <c r="C23" s="1887"/>
      <c r="D23" s="1887"/>
      <c r="E23" s="1887"/>
      <c r="F23" s="1887"/>
      <c r="G23" s="1887"/>
      <c r="H23" s="1887"/>
      <c r="I23" s="1887"/>
      <c r="J23" s="1888"/>
      <c r="K23" s="1889"/>
      <c r="L23" s="1917"/>
      <c r="M23" s="1917"/>
      <c r="N23" s="1886"/>
      <c r="O23" s="1906"/>
      <c r="P23" s="1889"/>
      <c r="Q23" s="1908"/>
      <c r="R23" s="1893"/>
      <c r="S23" s="1909"/>
      <c r="T23" s="1909" t="s">
        <v>125</v>
      </c>
      <c r="U23" s="141" t="s">
        <v>126</v>
      </c>
      <c r="V23" s="103">
        <v>100000</v>
      </c>
      <c r="W23" s="1911"/>
      <c r="X23" s="1906"/>
      <c r="Y23" s="1929"/>
      <c r="Z23" s="1929"/>
      <c r="AA23" s="1929"/>
      <c r="AB23" s="1932"/>
      <c r="AC23" s="1932"/>
      <c r="AD23" s="1932"/>
      <c r="AE23" s="1929"/>
      <c r="AF23" s="1929"/>
      <c r="AG23" s="1929"/>
      <c r="AH23" s="1929"/>
      <c r="AI23" s="1929"/>
      <c r="AJ23" s="1929"/>
      <c r="AK23" s="1926"/>
      <c r="AL23" s="1926"/>
      <c r="AM23" s="1923"/>
    </row>
    <row r="24" spans="1:39" s="104" customFormat="1" ht="57">
      <c r="A24" s="1886"/>
      <c r="B24" s="1887"/>
      <c r="C24" s="1887"/>
      <c r="D24" s="1887"/>
      <c r="E24" s="1887"/>
      <c r="F24" s="1887"/>
      <c r="G24" s="1887"/>
      <c r="H24" s="1887"/>
      <c r="I24" s="1887"/>
      <c r="J24" s="1888"/>
      <c r="K24" s="1889"/>
      <c r="L24" s="1917"/>
      <c r="M24" s="1917"/>
      <c r="N24" s="1886"/>
      <c r="O24" s="1906"/>
      <c r="P24" s="1889"/>
      <c r="Q24" s="1908"/>
      <c r="R24" s="1893"/>
      <c r="S24" s="1909"/>
      <c r="T24" s="1909"/>
      <c r="U24" s="141" t="s">
        <v>127</v>
      </c>
      <c r="V24" s="103">
        <v>12400000</v>
      </c>
      <c r="W24" s="1911"/>
      <c r="X24" s="1906"/>
      <c r="Y24" s="1929"/>
      <c r="Z24" s="1929"/>
      <c r="AA24" s="1929"/>
      <c r="AB24" s="1932"/>
      <c r="AC24" s="1932"/>
      <c r="AD24" s="1932"/>
      <c r="AE24" s="1929"/>
      <c r="AF24" s="1929"/>
      <c r="AG24" s="1929"/>
      <c r="AH24" s="1929"/>
      <c r="AI24" s="1929"/>
      <c r="AJ24" s="1929"/>
      <c r="AK24" s="1926"/>
      <c r="AL24" s="1926"/>
      <c r="AM24" s="1923"/>
    </row>
    <row r="25" spans="1:39" s="104" customFormat="1" ht="42.75">
      <c r="A25" s="1886"/>
      <c r="B25" s="1887"/>
      <c r="C25" s="1887"/>
      <c r="D25" s="1887"/>
      <c r="E25" s="1887"/>
      <c r="F25" s="1887"/>
      <c r="G25" s="1887"/>
      <c r="H25" s="1887"/>
      <c r="I25" s="1887"/>
      <c r="J25" s="1888"/>
      <c r="K25" s="1889"/>
      <c r="L25" s="1917"/>
      <c r="M25" s="1917"/>
      <c r="N25" s="1918"/>
      <c r="O25" s="1907"/>
      <c r="P25" s="1889"/>
      <c r="Q25" s="1908"/>
      <c r="R25" s="1893"/>
      <c r="S25" s="1909"/>
      <c r="T25" s="133" t="s">
        <v>128</v>
      </c>
      <c r="U25" s="133" t="s">
        <v>129</v>
      </c>
      <c r="V25" s="103">
        <v>15768225</v>
      </c>
      <c r="W25" s="1912"/>
      <c r="X25" s="1907"/>
      <c r="Y25" s="1930"/>
      <c r="Z25" s="1930"/>
      <c r="AA25" s="1930"/>
      <c r="AB25" s="1933"/>
      <c r="AC25" s="1933"/>
      <c r="AD25" s="1933"/>
      <c r="AE25" s="1930"/>
      <c r="AF25" s="1930"/>
      <c r="AG25" s="1930"/>
      <c r="AH25" s="1930"/>
      <c r="AI25" s="1930"/>
      <c r="AJ25" s="1930"/>
      <c r="AK25" s="1927"/>
      <c r="AL25" s="1927"/>
      <c r="AM25" s="1924"/>
    </row>
    <row r="26" spans="1:39" s="107" customFormat="1" ht="69.75" customHeight="1">
      <c r="A26" s="1886"/>
      <c r="B26" s="1887"/>
      <c r="C26" s="1887"/>
      <c r="D26" s="1887"/>
      <c r="E26" s="1887"/>
      <c r="F26" s="1887"/>
      <c r="G26" s="1887"/>
      <c r="H26" s="1887"/>
      <c r="I26" s="1887"/>
      <c r="J26" s="1888">
        <v>284</v>
      </c>
      <c r="K26" s="1889" t="s">
        <v>130</v>
      </c>
      <c r="L26" s="1888" t="s">
        <v>65</v>
      </c>
      <c r="M26" s="1888">
        <v>1</v>
      </c>
      <c r="N26" s="1901" t="s">
        <v>131</v>
      </c>
      <c r="O26" s="1898">
        <v>3</v>
      </c>
      <c r="P26" s="1889" t="s">
        <v>132</v>
      </c>
      <c r="Q26" s="1941">
        <v>1</v>
      </c>
      <c r="R26" s="1893">
        <v>42471099</v>
      </c>
      <c r="S26" s="1889" t="s">
        <v>133</v>
      </c>
      <c r="T26" s="1934" t="s">
        <v>134</v>
      </c>
      <c r="U26" s="141" t="s">
        <v>135</v>
      </c>
      <c r="V26" s="183">
        <v>0</v>
      </c>
      <c r="W26" s="1942">
        <v>20</v>
      </c>
      <c r="X26" s="1898" t="s">
        <v>114</v>
      </c>
      <c r="Y26" s="1936">
        <v>64149</v>
      </c>
      <c r="Z26" s="1940">
        <v>72224</v>
      </c>
      <c r="AA26" s="1936">
        <v>27477</v>
      </c>
      <c r="AB26" s="1936">
        <v>86843</v>
      </c>
      <c r="AC26" s="1936">
        <v>236429</v>
      </c>
      <c r="AD26" s="1936">
        <v>81384</v>
      </c>
      <c r="AE26" s="1919"/>
      <c r="AF26" s="1919"/>
      <c r="AG26" s="1919"/>
      <c r="AH26" s="1919"/>
      <c r="AI26" s="1919"/>
      <c r="AJ26" s="1919"/>
      <c r="AK26" s="1913">
        <v>42373</v>
      </c>
      <c r="AL26" s="1913">
        <v>42735</v>
      </c>
      <c r="AM26" s="1916" t="s">
        <v>116</v>
      </c>
    </row>
    <row r="27" spans="1:39" s="107" customFormat="1" ht="69.75" customHeight="1">
      <c r="A27" s="1886"/>
      <c r="B27" s="1887"/>
      <c r="C27" s="1887"/>
      <c r="D27" s="1887"/>
      <c r="E27" s="1887"/>
      <c r="F27" s="1887"/>
      <c r="G27" s="1887"/>
      <c r="H27" s="1887"/>
      <c r="I27" s="1887"/>
      <c r="J27" s="1888"/>
      <c r="K27" s="1889"/>
      <c r="L27" s="1888"/>
      <c r="M27" s="1888"/>
      <c r="N27" s="1902"/>
      <c r="O27" s="1899"/>
      <c r="P27" s="1889"/>
      <c r="Q27" s="1941"/>
      <c r="R27" s="1893"/>
      <c r="S27" s="1889"/>
      <c r="T27" s="1935"/>
      <c r="U27" s="141" t="s">
        <v>113</v>
      </c>
      <c r="V27" s="183">
        <v>92471099</v>
      </c>
      <c r="W27" s="1943"/>
      <c r="X27" s="1899"/>
      <c r="Y27" s="1937"/>
      <c r="Z27" s="1937"/>
      <c r="AA27" s="1937"/>
      <c r="AB27" s="1937"/>
      <c r="AC27" s="1937"/>
      <c r="AD27" s="1937"/>
      <c r="AE27" s="1920"/>
      <c r="AF27" s="1920"/>
      <c r="AG27" s="1920"/>
      <c r="AH27" s="1920"/>
      <c r="AI27" s="1920"/>
      <c r="AJ27" s="1920"/>
      <c r="AK27" s="1914"/>
      <c r="AL27" s="1914"/>
      <c r="AM27" s="1916"/>
    </row>
    <row r="28" spans="1:39" s="107" customFormat="1" ht="69.75" customHeight="1">
      <c r="A28" s="1886"/>
      <c r="B28" s="1887"/>
      <c r="C28" s="1887"/>
      <c r="D28" s="1887"/>
      <c r="E28" s="1887"/>
      <c r="F28" s="1887"/>
      <c r="G28" s="1887"/>
      <c r="H28" s="1887"/>
      <c r="I28" s="1887"/>
      <c r="J28" s="1888"/>
      <c r="K28" s="1889"/>
      <c r="L28" s="1888"/>
      <c r="M28" s="1888"/>
      <c r="N28" s="1901" t="s">
        <v>136</v>
      </c>
      <c r="O28" s="1899"/>
      <c r="P28" s="1889"/>
      <c r="Q28" s="1941"/>
      <c r="R28" s="1893">
        <v>50000000</v>
      </c>
      <c r="S28" s="1889"/>
      <c r="T28" s="1934" t="s">
        <v>137</v>
      </c>
      <c r="U28" s="141" t="s">
        <v>138</v>
      </c>
      <c r="V28" s="183">
        <v>0</v>
      </c>
      <c r="W28" s="1943"/>
      <c r="X28" s="1899"/>
      <c r="Y28" s="1937"/>
      <c r="Z28" s="1937"/>
      <c r="AA28" s="1937"/>
      <c r="AB28" s="1937"/>
      <c r="AC28" s="1937"/>
      <c r="AD28" s="1937"/>
      <c r="AE28" s="1920"/>
      <c r="AF28" s="1920"/>
      <c r="AG28" s="1920"/>
      <c r="AH28" s="1920"/>
      <c r="AI28" s="1920"/>
      <c r="AJ28" s="1920"/>
      <c r="AK28" s="1914"/>
      <c r="AL28" s="1914"/>
      <c r="AM28" s="1916"/>
    </row>
    <row r="29" spans="1:39" s="107" customFormat="1" ht="69.75" customHeight="1">
      <c r="A29" s="1886"/>
      <c r="B29" s="1887"/>
      <c r="C29" s="1887"/>
      <c r="D29" s="1887"/>
      <c r="E29" s="1887"/>
      <c r="F29" s="1887"/>
      <c r="G29" s="1887"/>
      <c r="H29" s="1887"/>
      <c r="I29" s="1887"/>
      <c r="J29" s="1888"/>
      <c r="K29" s="1889"/>
      <c r="L29" s="1888"/>
      <c r="M29" s="1888"/>
      <c r="N29" s="1902"/>
      <c r="O29" s="1900"/>
      <c r="P29" s="1889"/>
      <c r="Q29" s="1941"/>
      <c r="R29" s="1893"/>
      <c r="S29" s="1889"/>
      <c r="T29" s="1935"/>
      <c r="U29" s="141" t="s">
        <v>117</v>
      </c>
      <c r="V29" s="183">
        <v>0</v>
      </c>
      <c r="W29" s="1944"/>
      <c r="X29" s="1900"/>
      <c r="Y29" s="1938"/>
      <c r="Z29" s="1938"/>
      <c r="AA29" s="1938"/>
      <c r="AB29" s="1938"/>
      <c r="AC29" s="1938"/>
      <c r="AD29" s="1938"/>
      <c r="AE29" s="1921"/>
      <c r="AF29" s="1921"/>
      <c r="AG29" s="1921"/>
      <c r="AH29" s="1921"/>
      <c r="AI29" s="1921"/>
      <c r="AJ29" s="1921"/>
      <c r="AK29" s="1915"/>
      <c r="AL29" s="1915"/>
      <c r="AM29" s="1916"/>
    </row>
    <row r="30" spans="1:39" s="107" customFormat="1" ht="47.25" customHeight="1">
      <c r="A30" s="1886"/>
      <c r="B30" s="1887"/>
      <c r="C30" s="1887"/>
      <c r="D30" s="1887"/>
      <c r="E30" s="1887"/>
      <c r="F30" s="1887"/>
      <c r="G30" s="1887"/>
      <c r="H30" s="1887"/>
      <c r="I30" s="1887"/>
      <c r="J30" s="1898">
        <v>285</v>
      </c>
      <c r="K30" s="1934" t="s">
        <v>139</v>
      </c>
      <c r="L30" s="1898" t="s">
        <v>65</v>
      </c>
      <c r="M30" s="1898">
        <v>1</v>
      </c>
      <c r="N30" s="1901" t="s">
        <v>140</v>
      </c>
      <c r="O30" s="1898">
        <v>4</v>
      </c>
      <c r="P30" s="1934" t="s">
        <v>141</v>
      </c>
      <c r="Q30" s="1948">
        <v>1</v>
      </c>
      <c r="R30" s="1893">
        <v>113137656</v>
      </c>
      <c r="S30" s="1934" t="s">
        <v>142</v>
      </c>
      <c r="T30" s="1934" t="s">
        <v>143</v>
      </c>
      <c r="U30" s="141" t="s">
        <v>135</v>
      </c>
      <c r="V30" s="183">
        <v>23137656</v>
      </c>
      <c r="W30" s="1942">
        <v>20</v>
      </c>
      <c r="X30" s="1898" t="s">
        <v>114</v>
      </c>
      <c r="Y30" s="1936">
        <v>64149</v>
      </c>
      <c r="Z30" s="1936" t="s">
        <v>115</v>
      </c>
      <c r="AA30" s="1936">
        <v>27477</v>
      </c>
      <c r="AB30" s="1936">
        <v>86843</v>
      </c>
      <c r="AC30" s="1936">
        <v>236429</v>
      </c>
      <c r="AD30" s="1936">
        <v>81384</v>
      </c>
      <c r="AE30" s="1919"/>
      <c r="AF30" s="1919"/>
      <c r="AG30" s="1919"/>
      <c r="AH30" s="1919"/>
      <c r="AI30" s="1919"/>
      <c r="AJ30" s="1919"/>
      <c r="AK30" s="1913">
        <v>42373</v>
      </c>
      <c r="AL30" s="1913">
        <v>42735</v>
      </c>
      <c r="AM30" s="1945" t="s">
        <v>144</v>
      </c>
    </row>
    <row r="31" spans="1:39" s="107" customFormat="1" ht="47.25" customHeight="1">
      <c r="A31" s="1886"/>
      <c r="B31" s="1887"/>
      <c r="C31" s="1887"/>
      <c r="D31" s="1887"/>
      <c r="E31" s="1887"/>
      <c r="F31" s="1887"/>
      <c r="G31" s="1887"/>
      <c r="H31" s="1887"/>
      <c r="I31" s="1887"/>
      <c r="J31" s="1899"/>
      <c r="K31" s="1939"/>
      <c r="L31" s="1899"/>
      <c r="M31" s="1899"/>
      <c r="N31" s="1902"/>
      <c r="O31" s="1899"/>
      <c r="P31" s="1939"/>
      <c r="Q31" s="1949"/>
      <c r="R31" s="1893"/>
      <c r="S31" s="1939"/>
      <c r="T31" s="1939"/>
      <c r="U31" s="141" t="s">
        <v>113</v>
      </c>
      <c r="V31" s="185">
        <v>90000000</v>
      </c>
      <c r="W31" s="1943"/>
      <c r="X31" s="1899"/>
      <c r="Y31" s="1937"/>
      <c r="Z31" s="1937"/>
      <c r="AA31" s="1937"/>
      <c r="AB31" s="1937"/>
      <c r="AC31" s="1937"/>
      <c r="AD31" s="1937"/>
      <c r="AE31" s="1920"/>
      <c r="AF31" s="1920"/>
      <c r="AG31" s="1920"/>
      <c r="AH31" s="1920"/>
      <c r="AI31" s="1920"/>
      <c r="AJ31" s="1920"/>
      <c r="AK31" s="1914"/>
      <c r="AL31" s="1914"/>
      <c r="AM31" s="1946"/>
    </row>
    <row r="32" spans="1:39" s="107" customFormat="1" ht="47.25" customHeight="1">
      <c r="A32" s="1886"/>
      <c r="B32" s="1887"/>
      <c r="C32" s="1887"/>
      <c r="D32" s="1887"/>
      <c r="E32" s="1887"/>
      <c r="F32" s="1887"/>
      <c r="G32" s="1887"/>
      <c r="H32" s="1887"/>
      <c r="I32" s="1887"/>
      <c r="J32" s="1899"/>
      <c r="K32" s="1939"/>
      <c r="L32" s="1899"/>
      <c r="M32" s="1899"/>
      <c r="N32" s="1901" t="s">
        <v>145</v>
      </c>
      <c r="O32" s="1899"/>
      <c r="P32" s="1939"/>
      <c r="Q32" s="1949"/>
      <c r="R32" s="1893">
        <v>7500000</v>
      </c>
      <c r="S32" s="1939"/>
      <c r="T32" s="1939"/>
      <c r="U32" s="141" t="s">
        <v>138</v>
      </c>
      <c r="V32" s="183">
        <v>0</v>
      </c>
      <c r="W32" s="1943"/>
      <c r="X32" s="1899"/>
      <c r="Y32" s="1937"/>
      <c r="Z32" s="1937"/>
      <c r="AA32" s="1937"/>
      <c r="AB32" s="1937"/>
      <c r="AC32" s="1937"/>
      <c r="AD32" s="1937"/>
      <c r="AE32" s="1920"/>
      <c r="AF32" s="1920"/>
      <c r="AG32" s="1920"/>
      <c r="AH32" s="1920"/>
      <c r="AI32" s="1920"/>
      <c r="AJ32" s="1920"/>
      <c r="AK32" s="1914"/>
      <c r="AL32" s="1914"/>
      <c r="AM32" s="1946"/>
    </row>
    <row r="33" spans="1:39" s="107" customFormat="1" ht="47.25" customHeight="1">
      <c r="A33" s="1886"/>
      <c r="B33" s="1887"/>
      <c r="C33" s="1887"/>
      <c r="D33" s="1887"/>
      <c r="E33" s="1887"/>
      <c r="F33" s="1887"/>
      <c r="G33" s="1887"/>
      <c r="H33" s="1887"/>
      <c r="I33" s="1887"/>
      <c r="J33" s="1900"/>
      <c r="K33" s="1935"/>
      <c r="L33" s="1900"/>
      <c r="M33" s="1900"/>
      <c r="N33" s="1903"/>
      <c r="O33" s="1900"/>
      <c r="P33" s="1935"/>
      <c r="Q33" s="1950"/>
      <c r="R33" s="1893"/>
      <c r="S33" s="1935"/>
      <c r="T33" s="1935"/>
      <c r="U33" s="141" t="s">
        <v>117</v>
      </c>
      <c r="V33" s="183">
        <v>7500000</v>
      </c>
      <c r="W33" s="1944"/>
      <c r="X33" s="1900"/>
      <c r="Y33" s="1938"/>
      <c r="Z33" s="1938"/>
      <c r="AA33" s="1938"/>
      <c r="AB33" s="1938"/>
      <c r="AC33" s="1938"/>
      <c r="AD33" s="1938"/>
      <c r="AE33" s="1921"/>
      <c r="AF33" s="1921"/>
      <c r="AG33" s="1921"/>
      <c r="AH33" s="1921"/>
      <c r="AI33" s="1921"/>
      <c r="AJ33" s="1921"/>
      <c r="AK33" s="1915"/>
      <c r="AL33" s="1915"/>
      <c r="AM33" s="1947"/>
    </row>
    <row r="34" spans="1:39" s="107" customFormat="1" ht="114.75" customHeight="1">
      <c r="A34" s="1886"/>
      <c r="B34" s="1887"/>
      <c r="C34" s="1887"/>
      <c r="D34" s="1887"/>
      <c r="E34" s="1887"/>
      <c r="F34" s="1887"/>
      <c r="G34" s="1887"/>
      <c r="H34" s="1887"/>
      <c r="I34" s="1887"/>
      <c r="J34" s="1971">
        <v>287</v>
      </c>
      <c r="K34" s="1953" t="s">
        <v>146</v>
      </c>
      <c r="L34" s="1973" t="s">
        <v>65</v>
      </c>
      <c r="M34" s="1971">
        <v>1</v>
      </c>
      <c r="N34" s="1901" t="s">
        <v>147</v>
      </c>
      <c r="O34" s="1901">
        <v>5</v>
      </c>
      <c r="P34" s="1953" t="s">
        <v>148</v>
      </c>
      <c r="Q34" s="1965">
        <v>1</v>
      </c>
      <c r="R34" s="1967">
        <v>131500000</v>
      </c>
      <c r="S34" s="1953" t="s">
        <v>149</v>
      </c>
      <c r="T34" s="141" t="s">
        <v>150</v>
      </c>
      <c r="U34" s="141" t="s">
        <v>151</v>
      </c>
      <c r="V34" s="183">
        <v>10050000</v>
      </c>
      <c r="W34" s="1969">
        <v>20</v>
      </c>
      <c r="X34" s="1901" t="s">
        <v>114</v>
      </c>
      <c r="Y34" s="1961">
        <v>45983</v>
      </c>
      <c r="Z34" s="1961" t="s">
        <v>152</v>
      </c>
      <c r="AA34" s="1961">
        <v>46444</v>
      </c>
      <c r="AB34" s="1961"/>
      <c r="AC34" s="1961">
        <v>93752</v>
      </c>
      <c r="AD34" s="1961">
        <v>81384</v>
      </c>
      <c r="AE34" s="1961">
        <v>12278</v>
      </c>
      <c r="AF34" s="1962">
        <v>2145</v>
      </c>
      <c r="AG34" s="1961"/>
      <c r="AH34" s="1961"/>
      <c r="AI34" s="1961"/>
      <c r="AJ34" s="1961">
        <v>81384</v>
      </c>
      <c r="AK34" s="1959">
        <v>42616</v>
      </c>
      <c r="AL34" s="1959">
        <v>42735</v>
      </c>
      <c r="AM34" s="1951" t="s">
        <v>154</v>
      </c>
    </row>
    <row r="35" spans="1:39" s="107" customFormat="1" ht="28.5">
      <c r="A35" s="1886"/>
      <c r="B35" s="1887"/>
      <c r="C35" s="1887"/>
      <c r="D35" s="1887"/>
      <c r="E35" s="1887"/>
      <c r="F35" s="1887"/>
      <c r="G35" s="1887"/>
      <c r="H35" s="1887"/>
      <c r="I35" s="1887"/>
      <c r="J35" s="1971"/>
      <c r="K35" s="1953"/>
      <c r="L35" s="1973"/>
      <c r="M35" s="1971"/>
      <c r="N35" s="1902"/>
      <c r="O35" s="1902"/>
      <c r="P35" s="1953"/>
      <c r="Q35" s="1965"/>
      <c r="R35" s="1967"/>
      <c r="S35" s="1953"/>
      <c r="T35" s="1953" t="s">
        <v>155</v>
      </c>
      <c r="U35" s="141" t="s">
        <v>156</v>
      </c>
      <c r="V35" s="183">
        <v>5275000</v>
      </c>
      <c r="W35" s="1970"/>
      <c r="X35" s="1902"/>
      <c r="Y35" s="1961"/>
      <c r="Z35" s="1961"/>
      <c r="AA35" s="1961"/>
      <c r="AB35" s="1961"/>
      <c r="AC35" s="1961"/>
      <c r="AD35" s="1961"/>
      <c r="AE35" s="1961"/>
      <c r="AF35" s="1963"/>
      <c r="AG35" s="1961"/>
      <c r="AH35" s="1961"/>
      <c r="AI35" s="1961"/>
      <c r="AJ35" s="1961"/>
      <c r="AK35" s="1960"/>
      <c r="AL35" s="1960"/>
      <c r="AM35" s="1952"/>
    </row>
    <row r="36" spans="1:39" s="107" customFormat="1" ht="28.5">
      <c r="A36" s="1886"/>
      <c r="B36" s="1887"/>
      <c r="C36" s="1887"/>
      <c r="D36" s="1887"/>
      <c r="E36" s="1887"/>
      <c r="F36" s="1887"/>
      <c r="G36" s="1887"/>
      <c r="H36" s="1887"/>
      <c r="I36" s="1887"/>
      <c r="J36" s="1971"/>
      <c r="K36" s="1953"/>
      <c r="L36" s="1973"/>
      <c r="M36" s="1971"/>
      <c r="N36" s="1902"/>
      <c r="O36" s="1902"/>
      <c r="P36" s="1953"/>
      <c r="Q36" s="1965"/>
      <c r="R36" s="1967"/>
      <c r="S36" s="1953"/>
      <c r="T36" s="1953"/>
      <c r="U36" s="141" t="s">
        <v>157</v>
      </c>
      <c r="V36" s="183">
        <v>5025000</v>
      </c>
      <c r="W36" s="1970"/>
      <c r="X36" s="1902"/>
      <c r="Y36" s="1961"/>
      <c r="Z36" s="1961"/>
      <c r="AA36" s="1961"/>
      <c r="AB36" s="1961"/>
      <c r="AC36" s="1961"/>
      <c r="AD36" s="1961"/>
      <c r="AE36" s="1961"/>
      <c r="AF36" s="1963"/>
      <c r="AG36" s="1961"/>
      <c r="AH36" s="1961"/>
      <c r="AI36" s="1961"/>
      <c r="AJ36" s="1961"/>
      <c r="AK36" s="1960"/>
      <c r="AL36" s="1960"/>
      <c r="AM36" s="1952"/>
    </row>
    <row r="37" spans="1:39" s="107" customFormat="1" ht="28.5">
      <c r="A37" s="1886"/>
      <c r="B37" s="1887"/>
      <c r="C37" s="1887"/>
      <c r="D37" s="1887"/>
      <c r="E37" s="1887"/>
      <c r="F37" s="1887"/>
      <c r="G37" s="1887"/>
      <c r="H37" s="1887"/>
      <c r="I37" s="1887"/>
      <c r="J37" s="1971"/>
      <c r="K37" s="1953"/>
      <c r="L37" s="1973"/>
      <c r="M37" s="1971"/>
      <c r="N37" s="1902"/>
      <c r="O37" s="1902"/>
      <c r="P37" s="1953"/>
      <c r="Q37" s="1965"/>
      <c r="R37" s="1967"/>
      <c r="S37" s="1953"/>
      <c r="T37" s="1953"/>
      <c r="U37" s="141" t="s">
        <v>158</v>
      </c>
      <c r="V37" s="183">
        <v>5025000</v>
      </c>
      <c r="W37" s="1970"/>
      <c r="X37" s="1902"/>
      <c r="Y37" s="1961"/>
      <c r="Z37" s="1961"/>
      <c r="AA37" s="1961"/>
      <c r="AB37" s="1961"/>
      <c r="AC37" s="1961"/>
      <c r="AD37" s="1961"/>
      <c r="AE37" s="1961"/>
      <c r="AF37" s="1963"/>
      <c r="AG37" s="1961"/>
      <c r="AH37" s="1961"/>
      <c r="AI37" s="1961"/>
      <c r="AJ37" s="1961"/>
      <c r="AK37" s="1960"/>
      <c r="AL37" s="1960"/>
      <c r="AM37" s="1952"/>
    </row>
    <row r="38" spans="1:39" s="107" customFormat="1" ht="28.5">
      <c r="A38" s="1886"/>
      <c r="B38" s="1887"/>
      <c r="C38" s="1887"/>
      <c r="D38" s="1887"/>
      <c r="E38" s="1887"/>
      <c r="F38" s="1887"/>
      <c r="G38" s="1887"/>
      <c r="H38" s="1887"/>
      <c r="I38" s="1887"/>
      <c r="J38" s="1971"/>
      <c r="K38" s="1953"/>
      <c r="L38" s="1973"/>
      <c r="M38" s="1971"/>
      <c r="N38" s="1902"/>
      <c r="O38" s="1902"/>
      <c r="P38" s="1953"/>
      <c r="Q38" s="1965"/>
      <c r="R38" s="1967"/>
      <c r="S38" s="1953"/>
      <c r="T38" s="1953"/>
      <c r="U38" s="141" t="s">
        <v>159</v>
      </c>
      <c r="V38" s="183">
        <v>5025000</v>
      </c>
      <c r="W38" s="1970"/>
      <c r="X38" s="1902"/>
      <c r="Y38" s="1961"/>
      <c r="Z38" s="1961"/>
      <c r="AA38" s="1961"/>
      <c r="AB38" s="1961"/>
      <c r="AC38" s="1961"/>
      <c r="AD38" s="1961"/>
      <c r="AE38" s="1961"/>
      <c r="AF38" s="1963"/>
      <c r="AG38" s="1961"/>
      <c r="AH38" s="1961"/>
      <c r="AI38" s="1961"/>
      <c r="AJ38" s="1961"/>
      <c r="AK38" s="1960"/>
      <c r="AL38" s="1960"/>
      <c r="AM38" s="1952"/>
    </row>
    <row r="39" spans="1:39" s="107" customFormat="1" ht="28.5">
      <c r="A39" s="1886"/>
      <c r="B39" s="1887"/>
      <c r="C39" s="1887"/>
      <c r="D39" s="1887"/>
      <c r="E39" s="1887"/>
      <c r="F39" s="1887"/>
      <c r="G39" s="1887"/>
      <c r="H39" s="1887"/>
      <c r="I39" s="1887"/>
      <c r="J39" s="1971"/>
      <c r="K39" s="1953"/>
      <c r="L39" s="1973"/>
      <c r="M39" s="1971"/>
      <c r="N39" s="1902"/>
      <c r="O39" s="1902"/>
      <c r="P39" s="1953"/>
      <c r="Q39" s="1965"/>
      <c r="R39" s="1967"/>
      <c r="S39" s="1953"/>
      <c r="T39" s="1953"/>
      <c r="U39" s="141" t="s">
        <v>160</v>
      </c>
      <c r="V39" s="183">
        <v>5025000</v>
      </c>
      <c r="W39" s="1970"/>
      <c r="X39" s="1902"/>
      <c r="Y39" s="1961"/>
      <c r="Z39" s="1961"/>
      <c r="AA39" s="1961"/>
      <c r="AB39" s="1961"/>
      <c r="AC39" s="1961"/>
      <c r="AD39" s="1961"/>
      <c r="AE39" s="1961"/>
      <c r="AF39" s="1963"/>
      <c r="AG39" s="1961"/>
      <c r="AH39" s="1961"/>
      <c r="AI39" s="1961"/>
      <c r="AJ39" s="1961"/>
      <c r="AK39" s="1960"/>
      <c r="AL39" s="1960"/>
      <c r="AM39" s="1952"/>
    </row>
    <row r="40" spans="1:39" s="107" customFormat="1" ht="42.75">
      <c r="A40" s="1886"/>
      <c r="B40" s="1887"/>
      <c r="C40" s="1887"/>
      <c r="D40" s="1887"/>
      <c r="E40" s="1887"/>
      <c r="F40" s="1887"/>
      <c r="G40" s="1887"/>
      <c r="H40" s="1887"/>
      <c r="I40" s="1887"/>
      <c r="J40" s="1971"/>
      <c r="K40" s="1953"/>
      <c r="L40" s="1973"/>
      <c r="M40" s="1971"/>
      <c r="N40" s="1902"/>
      <c r="O40" s="1902"/>
      <c r="P40" s="1953"/>
      <c r="Q40" s="1965"/>
      <c r="R40" s="1967"/>
      <c r="S40" s="1953"/>
      <c r="T40" s="1953"/>
      <c r="U40" s="141" t="s">
        <v>161</v>
      </c>
      <c r="V40" s="183">
        <v>31075000</v>
      </c>
      <c r="W40" s="1970"/>
      <c r="X40" s="1902"/>
      <c r="Y40" s="1961"/>
      <c r="Z40" s="1961"/>
      <c r="AA40" s="1961"/>
      <c r="AB40" s="1961"/>
      <c r="AC40" s="1961"/>
      <c r="AD40" s="1961"/>
      <c r="AE40" s="1961"/>
      <c r="AF40" s="1963"/>
      <c r="AG40" s="1961"/>
      <c r="AH40" s="1961"/>
      <c r="AI40" s="1961"/>
      <c r="AJ40" s="1961"/>
      <c r="AK40" s="1960"/>
      <c r="AL40" s="1960"/>
      <c r="AM40" s="1952"/>
    </row>
    <row r="41" spans="1:39" s="107" customFormat="1" ht="53.25" customHeight="1">
      <c r="A41" s="1886"/>
      <c r="B41" s="1887"/>
      <c r="C41" s="1887"/>
      <c r="D41" s="1887"/>
      <c r="E41" s="1887"/>
      <c r="F41" s="1887"/>
      <c r="G41" s="1885"/>
      <c r="H41" s="1885"/>
      <c r="I41" s="1885"/>
      <c r="J41" s="1972"/>
      <c r="K41" s="1954"/>
      <c r="L41" s="1901"/>
      <c r="M41" s="1972"/>
      <c r="N41" s="1902"/>
      <c r="O41" s="1902"/>
      <c r="P41" s="1954"/>
      <c r="Q41" s="1966"/>
      <c r="R41" s="1968"/>
      <c r="S41" s="1954"/>
      <c r="T41" s="1954"/>
      <c r="U41" s="148" t="s">
        <v>162</v>
      </c>
      <c r="V41" s="186">
        <v>50000000</v>
      </c>
      <c r="W41" s="1970"/>
      <c r="X41" s="1902"/>
      <c r="Y41" s="1962"/>
      <c r="Z41" s="1962"/>
      <c r="AA41" s="1962"/>
      <c r="AB41" s="1962"/>
      <c r="AC41" s="1962"/>
      <c r="AD41" s="1962"/>
      <c r="AE41" s="1962"/>
      <c r="AF41" s="1963"/>
      <c r="AG41" s="1962"/>
      <c r="AH41" s="1962"/>
      <c r="AI41" s="1962"/>
      <c r="AJ41" s="1962"/>
      <c r="AK41" s="1960"/>
      <c r="AL41" s="1960"/>
      <c r="AM41" s="1952"/>
    </row>
    <row r="42" spans="1:39" s="107" customFormat="1" ht="122.25" customHeight="1" thickBot="1">
      <c r="A42" s="1886"/>
      <c r="B42" s="1885"/>
      <c r="C42" s="1885"/>
      <c r="D42" s="1885"/>
      <c r="E42" s="1885"/>
      <c r="F42" s="1887"/>
      <c r="G42" s="1885"/>
      <c r="H42" s="1885"/>
      <c r="I42" s="1885"/>
      <c r="J42" s="1972"/>
      <c r="K42" s="1954"/>
      <c r="L42" s="1901"/>
      <c r="M42" s="1972"/>
      <c r="N42" s="1902"/>
      <c r="O42" s="1902"/>
      <c r="P42" s="1954"/>
      <c r="Q42" s="1966"/>
      <c r="R42" s="1968"/>
      <c r="S42" s="1954"/>
      <c r="T42" s="1954"/>
      <c r="U42" s="148" t="s">
        <v>163</v>
      </c>
      <c r="V42" s="186">
        <v>15000000</v>
      </c>
      <c r="W42" s="1970"/>
      <c r="X42" s="1902"/>
      <c r="Y42" s="1962"/>
      <c r="Z42" s="1962"/>
      <c r="AA42" s="1962"/>
      <c r="AB42" s="1962"/>
      <c r="AC42" s="1962"/>
      <c r="AD42" s="1962"/>
      <c r="AE42" s="1962"/>
      <c r="AF42" s="1964"/>
      <c r="AG42" s="1962"/>
      <c r="AH42" s="1962"/>
      <c r="AI42" s="1962"/>
      <c r="AJ42" s="1962"/>
      <c r="AK42" s="1960"/>
      <c r="AL42" s="1960"/>
      <c r="AM42" s="1952"/>
    </row>
    <row r="43" spans="1:39" s="190" customFormat="1" ht="22.5" customHeight="1" thickBot="1">
      <c r="A43" s="187"/>
      <c r="B43" s="188"/>
      <c r="C43" s="188"/>
      <c r="D43" s="188"/>
      <c r="E43" s="189"/>
      <c r="G43" s="1955" t="s">
        <v>94</v>
      </c>
      <c r="H43" s="1956"/>
      <c r="I43" s="1956"/>
      <c r="J43" s="1956"/>
      <c r="K43" s="1956"/>
      <c r="L43" s="1956"/>
      <c r="M43" s="1956"/>
      <c r="N43" s="1956"/>
      <c r="O43" s="1956"/>
      <c r="P43" s="1956"/>
      <c r="Q43" s="1957"/>
      <c r="R43" s="102">
        <f>SUM(R19:R42)</f>
        <v>542876980</v>
      </c>
      <c r="S43" s="191"/>
      <c r="T43" s="192"/>
      <c r="U43" s="193"/>
      <c r="V43" s="194">
        <f>SUM(V19:V42)</f>
        <v>542876980</v>
      </c>
      <c r="W43" s="195"/>
      <c r="X43" s="108"/>
      <c r="Y43" s="188"/>
      <c r="Z43" s="188"/>
      <c r="AA43" s="188"/>
      <c r="AB43" s="188"/>
      <c r="AC43" s="188"/>
      <c r="AD43" s="188"/>
      <c r="AE43" s="188"/>
      <c r="AF43" s="188"/>
      <c r="AG43" s="188"/>
      <c r="AH43" s="188"/>
      <c r="AI43" s="188"/>
      <c r="AJ43" s="188"/>
      <c r="AK43" s="196"/>
      <c r="AL43" s="197"/>
      <c r="AM43" s="198"/>
    </row>
    <row r="44" spans="14:39" s="104" customFormat="1" ht="14.25">
      <c r="N44" s="4"/>
      <c r="R44" s="199"/>
      <c r="S44" s="107"/>
      <c r="T44" s="107"/>
      <c r="U44" s="107"/>
      <c r="V44" s="200"/>
      <c r="W44" s="107"/>
      <c r="AK44" s="106"/>
      <c r="AL44" s="201"/>
      <c r="AM44" s="106"/>
    </row>
    <row r="45" spans="18:22" ht="15">
      <c r="R45" s="218"/>
      <c r="V45" s="1652"/>
    </row>
    <row r="46" ht="14.25">
      <c r="R46" s="1"/>
    </row>
    <row r="47" spans="21:22" ht="14.25">
      <c r="U47" s="202"/>
      <c r="V47" s="217"/>
    </row>
    <row r="49" spans="13:15" ht="15">
      <c r="M49" s="1958" t="s">
        <v>153</v>
      </c>
      <c r="N49" s="1958"/>
      <c r="O49" s="1958"/>
    </row>
    <row r="50" spans="13:15" ht="14.25">
      <c r="M50" s="1974" t="s">
        <v>1714</v>
      </c>
      <c r="N50" s="1974"/>
      <c r="O50" s="1974"/>
    </row>
  </sheetData>
  <sheetProtection/>
  <mergeCells count="196">
    <mergeCell ref="AI8:AI15"/>
    <mergeCell ref="AJ8:AJ15"/>
    <mergeCell ref="V7:V15"/>
    <mergeCell ref="AC8:AC15"/>
    <mergeCell ref="AD8:AD15"/>
    <mergeCell ref="AE8:AE15"/>
    <mergeCell ref="AF8:AF15"/>
    <mergeCell ref="AG8:AG15"/>
    <mergeCell ref="AH8:AH15"/>
    <mergeCell ref="O34:O42"/>
    <mergeCell ref="N5:AM5"/>
    <mergeCell ref="AK7:AK15"/>
    <mergeCell ref="AL7:AL15"/>
    <mergeCell ref="AM7:AM15"/>
    <mergeCell ref="W8:W15"/>
    <mergeCell ref="Y8:Y15"/>
    <mergeCell ref="Z8:Z15"/>
    <mergeCell ref="AA8:AA15"/>
    <mergeCell ref="AB8:AB15"/>
    <mergeCell ref="M50:O50"/>
    <mergeCell ref="AL34:AL42"/>
    <mergeCell ref="AG34:AG42"/>
    <mergeCell ref="AB34:AB42"/>
    <mergeCell ref="AC34:AC42"/>
    <mergeCell ref="AD34:AD42"/>
    <mergeCell ref="X34:X42"/>
    <mergeCell ref="Y34:Y42"/>
    <mergeCell ref="Z34:Z42"/>
    <mergeCell ref="AA34:AA42"/>
    <mergeCell ref="P34:P42"/>
    <mergeCell ref="Q34:Q42"/>
    <mergeCell ref="R34:R42"/>
    <mergeCell ref="S34:S42"/>
    <mergeCell ref="W34:W42"/>
    <mergeCell ref="J34:J42"/>
    <mergeCell ref="K34:K42"/>
    <mergeCell ref="L34:L42"/>
    <mergeCell ref="M34:M42"/>
    <mergeCell ref="N34:N42"/>
    <mergeCell ref="AM34:AM42"/>
    <mergeCell ref="T35:T42"/>
    <mergeCell ref="G43:Q43"/>
    <mergeCell ref="M49:O49"/>
    <mergeCell ref="AK34:AK42"/>
    <mergeCell ref="AH34:AH42"/>
    <mergeCell ref="AI34:AI42"/>
    <mergeCell ref="AJ34:AJ42"/>
    <mergeCell ref="AE34:AE42"/>
    <mergeCell ref="AF34:AF42"/>
    <mergeCell ref="W30:W33"/>
    <mergeCell ref="X30:X33"/>
    <mergeCell ref="Y30:Y33"/>
    <mergeCell ref="O30:O33"/>
    <mergeCell ref="P30:P33"/>
    <mergeCell ref="Q30:Q33"/>
    <mergeCell ref="R30:R31"/>
    <mergeCell ref="S30:S33"/>
    <mergeCell ref="T30:T33"/>
    <mergeCell ref="AH30:AH33"/>
    <mergeCell ref="AC30:AC33"/>
    <mergeCell ref="AD30:AD33"/>
    <mergeCell ref="AE30:AE33"/>
    <mergeCell ref="Z30:Z33"/>
    <mergeCell ref="AA30:AA33"/>
    <mergeCell ref="AB30:AB33"/>
    <mergeCell ref="W26:W29"/>
    <mergeCell ref="AL30:AL33"/>
    <mergeCell ref="AM30:AM33"/>
    <mergeCell ref="N32:N33"/>
    <mergeCell ref="R32:R33"/>
    <mergeCell ref="AK30:AK33"/>
    <mergeCell ref="AI30:AI33"/>
    <mergeCell ref="AJ30:AJ33"/>
    <mergeCell ref="AF30:AF33"/>
    <mergeCell ref="AG30:AG33"/>
    <mergeCell ref="AL26:AL29"/>
    <mergeCell ref="AC26:AC29"/>
    <mergeCell ref="AD26:AD29"/>
    <mergeCell ref="Y26:Y29"/>
    <mergeCell ref="Z26:Z29"/>
    <mergeCell ref="AA26:AA29"/>
    <mergeCell ref="J30:J33"/>
    <mergeCell ref="K30:K33"/>
    <mergeCell ref="L30:L33"/>
    <mergeCell ref="M30:M33"/>
    <mergeCell ref="N30:N31"/>
    <mergeCell ref="AK26:AK29"/>
    <mergeCell ref="Q26:Q29"/>
    <mergeCell ref="R26:R27"/>
    <mergeCell ref="S26:S29"/>
    <mergeCell ref="T26:T27"/>
    <mergeCell ref="AJ26:AJ29"/>
    <mergeCell ref="AE26:AE29"/>
    <mergeCell ref="AF26:AF29"/>
    <mergeCell ref="AG26:AG29"/>
    <mergeCell ref="AB26:AB29"/>
    <mergeCell ref="X26:X29"/>
    <mergeCell ref="X22:X25"/>
    <mergeCell ref="Y22:Y25"/>
    <mergeCell ref="Z22:Z25"/>
    <mergeCell ref="AA22:AA25"/>
    <mergeCell ref="AM26:AM29"/>
    <mergeCell ref="N28:N29"/>
    <mergeCell ref="R28:R29"/>
    <mergeCell ref="T28:T29"/>
    <mergeCell ref="AH26:AH29"/>
    <mergeCell ref="AI26:AI29"/>
    <mergeCell ref="AJ22:AJ25"/>
    <mergeCell ref="AE22:AE25"/>
    <mergeCell ref="AF22:AF25"/>
    <mergeCell ref="AG22:AG25"/>
    <mergeCell ref="AB22:AB25"/>
    <mergeCell ref="AC22:AC25"/>
    <mergeCell ref="AD22:AD25"/>
    <mergeCell ref="T23:T24"/>
    <mergeCell ref="J26:J29"/>
    <mergeCell ref="K26:K29"/>
    <mergeCell ref="L26:L29"/>
    <mergeCell ref="M26:M29"/>
    <mergeCell ref="N26:N27"/>
    <mergeCell ref="O26:O29"/>
    <mergeCell ref="P26:P29"/>
    <mergeCell ref="AC19:AC21"/>
    <mergeCell ref="AD19:AD21"/>
    <mergeCell ref="AE19:AE21"/>
    <mergeCell ref="Z19:Z21"/>
    <mergeCell ref="AA19:AA21"/>
    <mergeCell ref="AM22:AM25"/>
    <mergeCell ref="AK22:AK25"/>
    <mergeCell ref="AL22:AL25"/>
    <mergeCell ref="AH22:AH25"/>
    <mergeCell ref="AI22:AI25"/>
    <mergeCell ref="AK19:AK21"/>
    <mergeCell ref="AI19:AI21"/>
    <mergeCell ref="AJ19:AJ21"/>
    <mergeCell ref="AF19:AF21"/>
    <mergeCell ref="AG19:AG21"/>
    <mergeCell ref="AH19:AH21"/>
    <mergeCell ref="R22:R25"/>
    <mergeCell ref="S22:S25"/>
    <mergeCell ref="W22:W25"/>
    <mergeCell ref="AL19:AL21"/>
    <mergeCell ref="AM19:AM21"/>
    <mergeCell ref="J22:J25"/>
    <mergeCell ref="K22:K25"/>
    <mergeCell ref="L22:L25"/>
    <mergeCell ref="M22:M25"/>
    <mergeCell ref="N22:N25"/>
    <mergeCell ref="M19:M21"/>
    <mergeCell ref="N19:N21"/>
    <mergeCell ref="O19:O21"/>
    <mergeCell ref="P19:P21"/>
    <mergeCell ref="Q19:Q21"/>
    <mergeCell ref="O22:O25"/>
    <mergeCell ref="P22:P25"/>
    <mergeCell ref="Q22:Q25"/>
    <mergeCell ref="J19:J21"/>
    <mergeCell ref="K19:K21"/>
    <mergeCell ref="L19:L21"/>
    <mergeCell ref="AB19:AB21"/>
    <mergeCell ref="R19:R21"/>
    <mergeCell ref="S19:S21"/>
    <mergeCell ref="T19:T21"/>
    <mergeCell ref="W19:W21"/>
    <mergeCell ref="X19:X21"/>
    <mergeCell ref="Y19:Y21"/>
    <mergeCell ref="T7:T15"/>
    <mergeCell ref="U7:U15"/>
    <mergeCell ref="M7:M15"/>
    <mergeCell ref="O7:O15"/>
    <mergeCell ref="A17:A42"/>
    <mergeCell ref="B17:C42"/>
    <mergeCell ref="D18:D42"/>
    <mergeCell ref="E18:F42"/>
    <mergeCell ref="G19:G42"/>
    <mergeCell ref="H19:I42"/>
    <mergeCell ref="E7:F15"/>
    <mergeCell ref="G7:G15"/>
    <mergeCell ref="H7:I15"/>
    <mergeCell ref="X7:X15"/>
    <mergeCell ref="Y7:AD7"/>
    <mergeCell ref="AE7:AJ7"/>
    <mergeCell ref="P7:P15"/>
    <mergeCell ref="Q7:Q15"/>
    <mergeCell ref="R7:R15"/>
    <mergeCell ref="S7:S15"/>
    <mergeCell ref="A1:AK4"/>
    <mergeCell ref="A5:M6"/>
    <mergeCell ref="Y6:AJ6"/>
    <mergeCell ref="J7:J15"/>
    <mergeCell ref="K7:K15"/>
    <mergeCell ref="L7:L15"/>
    <mergeCell ref="N7:N15"/>
    <mergeCell ref="A7:A15"/>
    <mergeCell ref="B7:C15"/>
    <mergeCell ref="D7:D15"/>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Q108"/>
  <sheetViews>
    <sheetView zoomScale="55" zoomScaleNormal="55" zoomScaleSheetLayoutView="40" zoomScalePageLayoutView="0" workbookViewId="0" topLeftCell="V1">
      <selection activeCell="AB16" sqref="AB16"/>
    </sheetView>
  </sheetViews>
  <sheetFormatPr defaultColWidth="11.57421875" defaultRowHeight="15"/>
  <cols>
    <col min="1" max="1" width="15.8515625" style="4" customWidth="1"/>
    <col min="2" max="2" width="19.57421875" style="4" customWidth="1"/>
    <col min="3" max="3" width="13.421875" style="4" customWidth="1"/>
    <col min="4" max="4" width="19.140625" style="4" customWidth="1"/>
    <col min="5" max="5" width="13.28125" style="4" customWidth="1"/>
    <col min="6" max="6" width="25.57421875" style="4" customWidth="1"/>
    <col min="7" max="7" width="12.28125" style="425" customWidth="1"/>
    <col min="8" max="8" width="41.57421875" style="1348" customWidth="1"/>
    <col min="9" max="9" width="17.140625" style="4" customWidth="1"/>
    <col min="10" max="10" width="21.140625" style="4" customWidth="1"/>
    <col min="11" max="11" width="35.7109375" style="425" customWidth="1"/>
    <col min="12" max="12" width="10.57421875" style="4" customWidth="1"/>
    <col min="13" max="13" width="28.28125" style="24" customWidth="1"/>
    <col min="14" max="14" width="15.140625" style="4" customWidth="1"/>
    <col min="15" max="15" width="26.28125" style="511" customWidth="1"/>
    <col min="16" max="16" width="28.28125" style="4" customWidth="1"/>
    <col min="17" max="17" width="32.8515625" style="1348" customWidth="1"/>
    <col min="18" max="18" width="31.8515625" style="1348" customWidth="1"/>
    <col min="19" max="19" width="26.00390625" style="1480" customWidth="1"/>
    <col min="20" max="20" width="15.28125" style="1465" customWidth="1"/>
    <col min="21" max="21" width="19.8515625" style="1468" customWidth="1"/>
    <col min="22" max="22" width="7.8515625" style="4" customWidth="1"/>
    <col min="23" max="23" width="8.7109375" style="4" customWidth="1"/>
    <col min="24" max="24" width="8.28125" style="4" customWidth="1"/>
    <col min="25" max="25" width="4.140625" style="4" customWidth="1"/>
    <col min="26" max="26" width="7.28125" style="4" customWidth="1"/>
    <col min="27" max="27" width="4.140625" style="4" customWidth="1"/>
    <col min="28" max="28" width="6.7109375" style="4" customWidth="1"/>
    <col min="29" max="29" width="5.28125" style="4" customWidth="1"/>
    <col min="30" max="30" width="4.7109375" style="4" customWidth="1"/>
    <col min="31" max="31" width="8.140625" style="4" customWidth="1"/>
    <col min="32" max="32" width="15.28125" style="4" customWidth="1"/>
    <col min="33" max="33" width="11.28125" style="4" customWidth="1"/>
    <col min="34" max="35" width="22.7109375" style="4" customWidth="1"/>
    <col min="36" max="36" width="28.7109375" style="4" customWidth="1"/>
    <col min="37" max="16384" width="11.57421875" style="4" customWidth="1"/>
  </cols>
  <sheetData>
    <row r="1" spans="1:69"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4"/>
      <c r="AI1" s="1829" t="s">
        <v>95</v>
      </c>
      <c r="AJ1" s="1829" t="s">
        <v>1931</v>
      </c>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4"/>
      <c r="AI2" s="1830" t="s">
        <v>96</v>
      </c>
      <c r="AJ2" s="1829" t="s">
        <v>1932</v>
      </c>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4"/>
      <c r="AI3" s="1829" t="s">
        <v>97</v>
      </c>
      <c r="AJ3" s="1829" t="s">
        <v>1933</v>
      </c>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6"/>
      <c r="AI4" s="1829" t="s">
        <v>98</v>
      </c>
      <c r="AJ4" s="1758" t="s">
        <v>1934</v>
      </c>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ht="27" customHeight="1">
      <c r="A5" s="1857" t="s">
        <v>0</v>
      </c>
      <c r="B5" s="1857"/>
      <c r="C5" s="1857"/>
      <c r="D5" s="1857"/>
      <c r="E5" s="1857"/>
      <c r="F5" s="1857"/>
      <c r="G5" s="1857"/>
      <c r="H5" s="1857"/>
      <c r="I5" s="1857"/>
      <c r="J5" s="1857"/>
      <c r="K5" s="1857"/>
      <c r="L5" s="1857"/>
      <c r="M5" s="1857"/>
      <c r="N5" s="2797" t="s">
        <v>1</v>
      </c>
      <c r="O5" s="2798"/>
      <c r="P5" s="2798"/>
      <c r="Q5" s="2798"/>
      <c r="R5" s="2798"/>
      <c r="S5" s="2798"/>
      <c r="T5" s="2798"/>
      <c r="U5" s="2798"/>
      <c r="V5" s="2798"/>
      <c r="W5" s="2798"/>
      <c r="X5" s="2798"/>
      <c r="Y5" s="2798"/>
      <c r="Z5" s="2798"/>
      <c r="AA5" s="2798"/>
      <c r="AB5" s="2798"/>
      <c r="AC5" s="2798"/>
      <c r="AD5" s="2798"/>
      <c r="AE5" s="2798"/>
      <c r="AF5" s="2798"/>
      <c r="AG5" s="2798"/>
      <c r="AH5" s="2799"/>
      <c r="AI5" s="552"/>
      <c r="AJ5" s="552"/>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ht="27" customHeight="1">
      <c r="A6" s="1858"/>
      <c r="B6" s="1858"/>
      <c r="C6" s="1858"/>
      <c r="D6" s="1858"/>
      <c r="E6" s="1858"/>
      <c r="F6" s="1858"/>
      <c r="G6" s="1858"/>
      <c r="H6" s="1858"/>
      <c r="I6" s="1858"/>
      <c r="J6" s="1858"/>
      <c r="K6" s="1858"/>
      <c r="L6" s="1858"/>
      <c r="M6" s="1858"/>
      <c r="N6" s="1831"/>
      <c r="O6" s="1832"/>
      <c r="P6" s="1832"/>
      <c r="Q6" s="1832"/>
      <c r="R6" s="1832"/>
      <c r="S6" s="1832"/>
      <c r="T6" s="1832"/>
      <c r="U6" s="1832"/>
      <c r="V6" s="2797" t="s">
        <v>2</v>
      </c>
      <c r="W6" s="2798"/>
      <c r="X6" s="2798"/>
      <c r="Y6" s="2798"/>
      <c r="Z6" s="2798"/>
      <c r="AA6" s="2798"/>
      <c r="AB6" s="2798"/>
      <c r="AC6" s="2798"/>
      <c r="AD6" s="2798"/>
      <c r="AE6" s="2798"/>
      <c r="AF6" s="2798"/>
      <c r="AG6" s="2798"/>
      <c r="AH6" s="1832"/>
      <c r="AI6" s="1832"/>
      <c r="AJ6" s="183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ht="27" customHeight="1">
      <c r="A7" s="1870" t="s">
        <v>3</v>
      </c>
      <c r="B7" s="1873" t="s">
        <v>4</v>
      </c>
      <c r="C7" s="2800" t="s">
        <v>3</v>
      </c>
      <c r="D7" s="1861" t="s">
        <v>5</v>
      </c>
      <c r="E7" s="1873" t="s">
        <v>3</v>
      </c>
      <c r="F7" s="1873" t="s">
        <v>6</v>
      </c>
      <c r="G7" s="1861" t="s">
        <v>3</v>
      </c>
      <c r="H7" s="1873" t="s">
        <v>7</v>
      </c>
      <c r="I7" s="1861" t="s">
        <v>1935</v>
      </c>
      <c r="J7" s="1873" t="s">
        <v>9</v>
      </c>
      <c r="K7" s="1867" t="s">
        <v>10</v>
      </c>
      <c r="L7" s="1867" t="s">
        <v>76</v>
      </c>
      <c r="M7" s="1867" t="s">
        <v>1</v>
      </c>
      <c r="N7" s="1879" t="s">
        <v>11</v>
      </c>
      <c r="O7" s="1882" t="s">
        <v>12</v>
      </c>
      <c r="P7" s="1864" t="s">
        <v>13</v>
      </c>
      <c r="Q7" s="1873" t="s">
        <v>14</v>
      </c>
      <c r="R7" s="1867" t="s">
        <v>15</v>
      </c>
      <c r="S7" s="1990" t="s">
        <v>12</v>
      </c>
      <c r="T7" s="1828"/>
      <c r="U7" s="1867" t="s">
        <v>16</v>
      </c>
      <c r="V7" s="1876" t="s">
        <v>17</v>
      </c>
      <c r="W7" s="1877"/>
      <c r="X7" s="1877"/>
      <c r="Y7" s="1877"/>
      <c r="Z7" s="1877"/>
      <c r="AA7" s="1878"/>
      <c r="AB7" s="1876" t="s">
        <v>18</v>
      </c>
      <c r="AC7" s="1877"/>
      <c r="AD7" s="1877"/>
      <c r="AE7" s="1877"/>
      <c r="AF7" s="1877"/>
      <c r="AG7" s="1878"/>
      <c r="AH7" s="1976" t="s">
        <v>19</v>
      </c>
      <c r="AI7" s="1976" t="s">
        <v>20</v>
      </c>
      <c r="AJ7" s="1979" t="s">
        <v>21</v>
      </c>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ht="27" customHeight="1">
      <c r="A8" s="1871"/>
      <c r="B8" s="1874"/>
      <c r="C8" s="2800"/>
      <c r="D8" s="1862"/>
      <c r="E8" s="1874"/>
      <c r="F8" s="1874"/>
      <c r="G8" s="1862"/>
      <c r="H8" s="1874"/>
      <c r="I8" s="1862"/>
      <c r="J8" s="1874"/>
      <c r="K8" s="1868"/>
      <c r="L8" s="1868"/>
      <c r="M8" s="1868"/>
      <c r="N8" s="1880"/>
      <c r="O8" s="1883"/>
      <c r="P8" s="1865"/>
      <c r="Q8" s="1874"/>
      <c r="R8" s="1868"/>
      <c r="S8" s="1991"/>
      <c r="T8" s="1982" t="s">
        <v>3</v>
      </c>
      <c r="U8" s="1868"/>
      <c r="V8" s="1984" t="s">
        <v>22</v>
      </c>
      <c r="W8" s="1987" t="s">
        <v>23</v>
      </c>
      <c r="X8" s="1984" t="s">
        <v>24</v>
      </c>
      <c r="Y8" s="1984" t="s">
        <v>25</v>
      </c>
      <c r="Z8" s="1984" t="s">
        <v>26</v>
      </c>
      <c r="AA8" s="1984" t="s">
        <v>27</v>
      </c>
      <c r="AB8" s="1984" t="s">
        <v>28</v>
      </c>
      <c r="AC8" s="1984" t="s">
        <v>29</v>
      </c>
      <c r="AD8" s="1984" t="s">
        <v>30</v>
      </c>
      <c r="AE8" s="1984" t="s">
        <v>31</v>
      </c>
      <c r="AF8" s="1984" t="s">
        <v>32</v>
      </c>
      <c r="AG8" s="1984" t="s">
        <v>33</v>
      </c>
      <c r="AH8" s="1977"/>
      <c r="AI8" s="1977"/>
      <c r="AJ8" s="1980"/>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ht="27" customHeight="1">
      <c r="A9" s="1871"/>
      <c r="B9" s="1874"/>
      <c r="C9" s="2800"/>
      <c r="D9" s="1862"/>
      <c r="E9" s="1874"/>
      <c r="F9" s="1874"/>
      <c r="G9" s="1862"/>
      <c r="H9" s="1874"/>
      <c r="I9" s="1862"/>
      <c r="J9" s="1874"/>
      <c r="K9" s="1868"/>
      <c r="L9" s="1868"/>
      <c r="M9" s="1868"/>
      <c r="N9" s="1880"/>
      <c r="O9" s="1883"/>
      <c r="P9" s="1865"/>
      <c r="Q9" s="1874"/>
      <c r="R9" s="1868"/>
      <c r="S9" s="1991"/>
      <c r="T9" s="1982"/>
      <c r="U9" s="1868"/>
      <c r="V9" s="1985"/>
      <c r="W9" s="1988"/>
      <c r="X9" s="1985"/>
      <c r="Y9" s="1985"/>
      <c r="Z9" s="1985"/>
      <c r="AA9" s="1985"/>
      <c r="AB9" s="1985"/>
      <c r="AC9" s="1985"/>
      <c r="AD9" s="1985"/>
      <c r="AE9" s="1985"/>
      <c r="AF9" s="1985"/>
      <c r="AG9" s="1985"/>
      <c r="AH9" s="1977"/>
      <c r="AI9" s="1977"/>
      <c r="AJ9" s="1980"/>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ht="9.75" customHeight="1">
      <c r="A10" s="1871"/>
      <c r="B10" s="1874"/>
      <c r="C10" s="2800"/>
      <c r="D10" s="1862"/>
      <c r="E10" s="1874"/>
      <c r="F10" s="1874"/>
      <c r="G10" s="1862"/>
      <c r="H10" s="1874"/>
      <c r="I10" s="1862"/>
      <c r="J10" s="1874"/>
      <c r="K10" s="1868"/>
      <c r="L10" s="1868"/>
      <c r="M10" s="1868"/>
      <c r="N10" s="1880"/>
      <c r="O10" s="1883"/>
      <c r="P10" s="1865"/>
      <c r="Q10" s="1874"/>
      <c r="R10" s="1868"/>
      <c r="S10" s="1991"/>
      <c r="T10" s="1982"/>
      <c r="U10" s="1868"/>
      <c r="V10" s="1985"/>
      <c r="W10" s="1988"/>
      <c r="X10" s="1985"/>
      <c r="Y10" s="1985"/>
      <c r="Z10" s="1985"/>
      <c r="AA10" s="1985"/>
      <c r="AB10" s="1985"/>
      <c r="AC10" s="1985"/>
      <c r="AD10" s="1985"/>
      <c r="AE10" s="1985"/>
      <c r="AF10" s="1985"/>
      <c r="AG10" s="1985"/>
      <c r="AH10" s="1977"/>
      <c r="AI10" s="1977"/>
      <c r="AJ10" s="1980"/>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ht="9.75" customHeight="1">
      <c r="A11" s="1871"/>
      <c r="B11" s="1874"/>
      <c r="C11" s="2800"/>
      <c r="D11" s="1862"/>
      <c r="E11" s="1874"/>
      <c r="F11" s="1874"/>
      <c r="G11" s="1862"/>
      <c r="H11" s="1874"/>
      <c r="I11" s="1862"/>
      <c r="J11" s="1874"/>
      <c r="K11" s="1868"/>
      <c r="L11" s="1868"/>
      <c r="M11" s="1868"/>
      <c r="N11" s="1880"/>
      <c r="O11" s="1883"/>
      <c r="P11" s="1865"/>
      <c r="Q11" s="1874"/>
      <c r="R11" s="1868"/>
      <c r="S11" s="1991"/>
      <c r="T11" s="1982"/>
      <c r="U11" s="1868"/>
      <c r="V11" s="1985"/>
      <c r="W11" s="1988"/>
      <c r="X11" s="1985"/>
      <c r="Y11" s="1985"/>
      <c r="Z11" s="1985"/>
      <c r="AA11" s="1985"/>
      <c r="AB11" s="1985"/>
      <c r="AC11" s="1985"/>
      <c r="AD11" s="1985"/>
      <c r="AE11" s="1985"/>
      <c r="AF11" s="1985"/>
      <c r="AG11" s="1985"/>
      <c r="AH11" s="1977"/>
      <c r="AI11" s="1977"/>
      <c r="AJ11" s="1980"/>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ht="9.75" customHeight="1">
      <c r="A12" s="1871"/>
      <c r="B12" s="1874"/>
      <c r="C12" s="2800"/>
      <c r="D12" s="1862"/>
      <c r="E12" s="1874"/>
      <c r="F12" s="1874"/>
      <c r="G12" s="1862"/>
      <c r="H12" s="1874"/>
      <c r="I12" s="1862"/>
      <c r="J12" s="1874"/>
      <c r="K12" s="1868"/>
      <c r="L12" s="1868"/>
      <c r="M12" s="1868"/>
      <c r="N12" s="1880"/>
      <c r="O12" s="1883"/>
      <c r="P12" s="1865"/>
      <c r="Q12" s="1874"/>
      <c r="R12" s="1868"/>
      <c r="S12" s="1991"/>
      <c r="T12" s="1982"/>
      <c r="U12" s="1868"/>
      <c r="V12" s="1985"/>
      <c r="W12" s="1988"/>
      <c r="X12" s="1985"/>
      <c r="Y12" s="1985"/>
      <c r="Z12" s="1985"/>
      <c r="AA12" s="1985"/>
      <c r="AB12" s="1985"/>
      <c r="AC12" s="1985"/>
      <c r="AD12" s="1985"/>
      <c r="AE12" s="1985"/>
      <c r="AF12" s="1985"/>
      <c r="AG12" s="1985"/>
      <c r="AH12" s="1977"/>
      <c r="AI12" s="1977"/>
      <c r="AJ12" s="1980"/>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ht="9.75" customHeight="1">
      <c r="A13" s="1871"/>
      <c r="B13" s="1874"/>
      <c r="C13" s="2800"/>
      <c r="D13" s="1862"/>
      <c r="E13" s="1874"/>
      <c r="F13" s="1874"/>
      <c r="G13" s="1862"/>
      <c r="H13" s="1874"/>
      <c r="I13" s="1862"/>
      <c r="J13" s="1874"/>
      <c r="K13" s="1868"/>
      <c r="L13" s="1868"/>
      <c r="M13" s="1868"/>
      <c r="N13" s="1880"/>
      <c r="O13" s="1883"/>
      <c r="P13" s="1865"/>
      <c r="Q13" s="1874"/>
      <c r="R13" s="1868"/>
      <c r="S13" s="1991"/>
      <c r="T13" s="1982"/>
      <c r="U13" s="1868"/>
      <c r="V13" s="1985"/>
      <c r="W13" s="1988"/>
      <c r="X13" s="1985"/>
      <c r="Y13" s="1985"/>
      <c r="Z13" s="1985"/>
      <c r="AA13" s="1985"/>
      <c r="AB13" s="1985"/>
      <c r="AC13" s="1985"/>
      <c r="AD13" s="1985"/>
      <c r="AE13" s="1985"/>
      <c r="AF13" s="1985"/>
      <c r="AG13" s="1985"/>
      <c r="AH13" s="1977"/>
      <c r="AI13" s="1977"/>
      <c r="AJ13" s="1980"/>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ht="9.75" customHeight="1">
      <c r="A14" s="1871"/>
      <c r="B14" s="1874"/>
      <c r="C14" s="2800"/>
      <c r="D14" s="1862"/>
      <c r="E14" s="1874"/>
      <c r="F14" s="1874"/>
      <c r="G14" s="1862"/>
      <c r="H14" s="1874"/>
      <c r="I14" s="1862"/>
      <c r="J14" s="1874"/>
      <c r="K14" s="1868"/>
      <c r="L14" s="1868"/>
      <c r="M14" s="1868"/>
      <c r="N14" s="1880"/>
      <c r="O14" s="1883"/>
      <c r="P14" s="1865"/>
      <c r="Q14" s="1874"/>
      <c r="R14" s="1868"/>
      <c r="S14" s="1991"/>
      <c r="T14" s="1982"/>
      <c r="U14" s="1868"/>
      <c r="V14" s="1985"/>
      <c r="W14" s="1988"/>
      <c r="X14" s="1985"/>
      <c r="Y14" s="1985"/>
      <c r="Z14" s="1985"/>
      <c r="AA14" s="1985"/>
      <c r="AB14" s="1985"/>
      <c r="AC14" s="1985"/>
      <c r="AD14" s="1985"/>
      <c r="AE14" s="1985"/>
      <c r="AF14" s="1985"/>
      <c r="AG14" s="1985"/>
      <c r="AH14" s="1977"/>
      <c r="AI14" s="1977"/>
      <c r="AJ14" s="1980"/>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ht="27" customHeight="1">
      <c r="A15" s="1872"/>
      <c r="B15" s="1875"/>
      <c r="C15" s="2800"/>
      <c r="D15" s="1863"/>
      <c r="E15" s="1875"/>
      <c r="F15" s="1875"/>
      <c r="G15" s="1863"/>
      <c r="H15" s="1875"/>
      <c r="I15" s="1863"/>
      <c r="J15" s="1875"/>
      <c r="K15" s="1869"/>
      <c r="L15" s="1869"/>
      <c r="M15" s="1869"/>
      <c r="N15" s="1881"/>
      <c r="O15" s="1884"/>
      <c r="P15" s="1866"/>
      <c r="Q15" s="1875"/>
      <c r="R15" s="1869"/>
      <c r="S15" s="1992"/>
      <c r="T15" s="1983"/>
      <c r="U15" s="1869"/>
      <c r="V15" s="1986"/>
      <c r="W15" s="1989"/>
      <c r="X15" s="1986"/>
      <c r="Y15" s="1986"/>
      <c r="Z15" s="1986"/>
      <c r="AA15" s="1986"/>
      <c r="AB15" s="1986"/>
      <c r="AC15" s="1986"/>
      <c r="AD15" s="1986"/>
      <c r="AE15" s="1986"/>
      <c r="AF15" s="1986"/>
      <c r="AG15" s="1986"/>
      <c r="AH15" s="1978"/>
      <c r="AI15" s="1978"/>
      <c r="AJ15" s="1981"/>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36" s="409" customFormat="1" ht="33.75" customHeight="1">
      <c r="A16" s="434">
        <v>3</v>
      </c>
      <c r="B16" s="435" t="s">
        <v>450</v>
      </c>
      <c r="C16" s="44"/>
      <c r="D16" s="44"/>
      <c r="E16" s="44"/>
      <c r="F16" s="44"/>
      <c r="G16" s="44"/>
      <c r="H16" s="45"/>
      <c r="I16" s="44"/>
      <c r="J16" s="44"/>
      <c r="K16" s="44"/>
      <c r="L16" s="44"/>
      <c r="M16" s="44"/>
      <c r="N16" s="44"/>
      <c r="O16" s="44"/>
      <c r="P16" s="44"/>
      <c r="Q16" s="45"/>
      <c r="R16" s="45"/>
      <c r="S16" s="1215"/>
      <c r="T16" s="46"/>
      <c r="U16" s="45"/>
      <c r="V16" s="44"/>
      <c r="W16" s="44"/>
      <c r="X16" s="44"/>
      <c r="Y16" s="44"/>
      <c r="Z16" s="44"/>
      <c r="AA16" s="44"/>
      <c r="AB16" s="44"/>
      <c r="AC16" s="44"/>
      <c r="AD16" s="44"/>
      <c r="AE16" s="44"/>
      <c r="AF16" s="44"/>
      <c r="AG16" s="44"/>
      <c r="AH16" s="44"/>
      <c r="AI16" s="44"/>
      <c r="AJ16" s="436"/>
    </row>
    <row r="17" spans="1:36" s="409" customFormat="1" ht="15">
      <c r="A17" s="2389" t="s">
        <v>451</v>
      </c>
      <c r="B17" s="2390"/>
      <c r="C17" s="438">
        <v>5</v>
      </c>
      <c r="D17" s="69" t="s">
        <v>452</v>
      </c>
      <c r="E17" s="47"/>
      <c r="F17" s="47"/>
      <c r="G17" s="47"/>
      <c r="H17" s="48"/>
      <c r="I17" s="47"/>
      <c r="J17" s="47"/>
      <c r="K17" s="47"/>
      <c r="L17" s="47"/>
      <c r="M17" s="47"/>
      <c r="N17" s="47"/>
      <c r="O17" s="47"/>
      <c r="P17" s="47"/>
      <c r="Q17" s="48"/>
      <c r="R17" s="48"/>
      <c r="S17" s="1216"/>
      <c r="T17" s="49"/>
      <c r="U17" s="48"/>
      <c r="V17" s="47"/>
      <c r="W17" s="47"/>
      <c r="X17" s="47"/>
      <c r="Y17" s="47"/>
      <c r="Z17" s="47"/>
      <c r="AA17" s="47"/>
      <c r="AB17" s="47"/>
      <c r="AC17" s="47"/>
      <c r="AD17" s="47"/>
      <c r="AE17" s="47"/>
      <c r="AF17" s="47"/>
      <c r="AG17" s="47"/>
      <c r="AH17" s="47"/>
      <c r="AI17" s="47"/>
      <c r="AJ17" s="439"/>
    </row>
    <row r="18" spans="1:36" ht="15">
      <c r="A18" s="2389"/>
      <c r="B18" s="2390"/>
      <c r="C18" s="2394"/>
      <c r="D18" s="2110"/>
      <c r="E18" s="440">
        <v>16</v>
      </c>
      <c r="F18" s="441" t="s">
        <v>453</v>
      </c>
      <c r="G18" s="50"/>
      <c r="H18" s="331"/>
      <c r="I18" s="50"/>
      <c r="J18" s="50"/>
      <c r="K18" s="50"/>
      <c r="L18" s="50"/>
      <c r="M18" s="50"/>
      <c r="N18" s="50"/>
      <c r="O18" s="50"/>
      <c r="P18" s="50"/>
      <c r="Q18" s="331"/>
      <c r="R18" s="331"/>
      <c r="S18" s="1217"/>
      <c r="T18" s="1396"/>
      <c r="U18" s="331"/>
      <c r="V18" s="50"/>
      <c r="W18" s="50"/>
      <c r="X18" s="50"/>
      <c r="Y18" s="50"/>
      <c r="Z18" s="50"/>
      <c r="AA18" s="50"/>
      <c r="AB18" s="50"/>
      <c r="AC18" s="50"/>
      <c r="AD18" s="50"/>
      <c r="AE18" s="50"/>
      <c r="AF18" s="50"/>
      <c r="AG18" s="50"/>
      <c r="AH18" s="50"/>
      <c r="AI18" s="50"/>
      <c r="AJ18" s="442"/>
    </row>
    <row r="19" spans="1:36" s="24" customFormat="1" ht="28.5">
      <c r="A19" s="2389"/>
      <c r="B19" s="2390"/>
      <c r="C19" s="2395"/>
      <c r="D19" s="2111"/>
      <c r="E19" s="2385"/>
      <c r="F19" s="2387"/>
      <c r="G19" s="1901">
        <v>65</v>
      </c>
      <c r="H19" s="1954" t="s">
        <v>454</v>
      </c>
      <c r="I19" s="1901" t="s">
        <v>65</v>
      </c>
      <c r="J19" s="1951">
        <v>1</v>
      </c>
      <c r="K19" s="443" t="s">
        <v>455</v>
      </c>
      <c r="L19" s="1901">
        <v>84</v>
      </c>
      <c r="M19" s="1953" t="s">
        <v>456</v>
      </c>
      <c r="N19" s="2765">
        <v>0.69</v>
      </c>
      <c r="O19" s="2768">
        <v>7595374483</v>
      </c>
      <c r="P19" s="1901" t="s">
        <v>457</v>
      </c>
      <c r="Q19" s="1954" t="s">
        <v>472</v>
      </c>
      <c r="R19" s="1954" t="s">
        <v>454</v>
      </c>
      <c r="S19" s="2771">
        <v>2216796254</v>
      </c>
      <c r="T19" s="1391">
        <v>134</v>
      </c>
      <c r="U19" s="1383" t="s">
        <v>459</v>
      </c>
      <c r="V19" s="1951">
        <v>2732</v>
      </c>
      <c r="W19" s="1951">
        <v>17360</v>
      </c>
      <c r="X19" s="1951">
        <v>21116</v>
      </c>
      <c r="Y19" s="1951"/>
      <c r="Z19" s="1951">
        <v>4451</v>
      </c>
      <c r="AA19" s="1951"/>
      <c r="AB19" s="1951">
        <v>247</v>
      </c>
      <c r="AC19" s="1951">
        <v>217</v>
      </c>
      <c r="AD19" s="1951">
        <v>60</v>
      </c>
      <c r="AE19" s="1951">
        <v>2484</v>
      </c>
      <c r="AF19" s="1951">
        <v>4575</v>
      </c>
      <c r="AG19" s="1951">
        <v>56</v>
      </c>
      <c r="AH19" s="1959">
        <v>42583</v>
      </c>
      <c r="AI19" s="1959">
        <v>42735</v>
      </c>
      <c r="AJ19" s="1901" t="s">
        <v>461</v>
      </c>
    </row>
    <row r="20" spans="1:36" s="24" customFormat="1" ht="14.25">
      <c r="A20" s="2389"/>
      <c r="B20" s="2390"/>
      <c r="C20" s="2395"/>
      <c r="D20" s="2111"/>
      <c r="E20" s="2388"/>
      <c r="F20" s="2390"/>
      <c r="G20" s="1902"/>
      <c r="H20" s="2115"/>
      <c r="I20" s="1902"/>
      <c r="J20" s="1952"/>
      <c r="K20" s="443" t="s">
        <v>462</v>
      </c>
      <c r="L20" s="1902"/>
      <c r="M20" s="1953"/>
      <c r="N20" s="2766"/>
      <c r="O20" s="2769"/>
      <c r="P20" s="1902"/>
      <c r="Q20" s="2115"/>
      <c r="R20" s="2115"/>
      <c r="S20" s="2772"/>
      <c r="T20" s="1395">
        <v>20</v>
      </c>
      <c r="U20" s="1384" t="s">
        <v>202</v>
      </c>
      <c r="V20" s="1952"/>
      <c r="W20" s="1952"/>
      <c r="X20" s="1952"/>
      <c r="Y20" s="1952"/>
      <c r="Z20" s="1952"/>
      <c r="AA20" s="1952"/>
      <c r="AB20" s="1952"/>
      <c r="AC20" s="1952"/>
      <c r="AD20" s="1952"/>
      <c r="AE20" s="1952"/>
      <c r="AF20" s="1952"/>
      <c r="AG20" s="1952"/>
      <c r="AH20" s="1960"/>
      <c r="AI20" s="1960"/>
      <c r="AJ20" s="1902"/>
    </row>
    <row r="21" spans="1:36" s="24" customFormat="1" ht="14.25">
      <c r="A21" s="2389"/>
      <c r="B21" s="2390"/>
      <c r="C21" s="2395"/>
      <c r="D21" s="2111"/>
      <c r="E21" s="2388"/>
      <c r="F21" s="2390"/>
      <c r="G21" s="1902"/>
      <c r="H21" s="2115"/>
      <c r="I21" s="1902"/>
      <c r="J21" s="1952"/>
      <c r="K21" s="443" t="s">
        <v>463</v>
      </c>
      <c r="L21" s="1902"/>
      <c r="M21" s="1953"/>
      <c r="N21" s="2766"/>
      <c r="O21" s="2769"/>
      <c r="P21" s="1902"/>
      <c r="Q21" s="2115"/>
      <c r="R21" s="2115"/>
      <c r="S21" s="2772"/>
      <c r="T21" s="2774">
        <v>35</v>
      </c>
      <c r="U21" s="2115" t="s">
        <v>464</v>
      </c>
      <c r="V21" s="1952"/>
      <c r="W21" s="1952"/>
      <c r="X21" s="1952"/>
      <c r="Y21" s="1952"/>
      <c r="Z21" s="1952"/>
      <c r="AA21" s="1952"/>
      <c r="AB21" s="1952"/>
      <c r="AC21" s="1952"/>
      <c r="AD21" s="1952"/>
      <c r="AE21" s="1952"/>
      <c r="AF21" s="1952"/>
      <c r="AG21" s="1952"/>
      <c r="AH21" s="1960"/>
      <c r="AI21" s="1960"/>
      <c r="AJ21" s="1902"/>
    </row>
    <row r="22" spans="1:36" s="24" customFormat="1" ht="14.25">
      <c r="A22" s="2389"/>
      <c r="B22" s="2390"/>
      <c r="C22" s="2395"/>
      <c r="D22" s="2111"/>
      <c r="E22" s="2388"/>
      <c r="F22" s="2390"/>
      <c r="G22" s="1903"/>
      <c r="H22" s="2116"/>
      <c r="I22" s="1903"/>
      <c r="J22" s="2361"/>
      <c r="K22" s="443" t="s">
        <v>465</v>
      </c>
      <c r="L22" s="1902"/>
      <c r="M22" s="1953"/>
      <c r="N22" s="2767"/>
      <c r="O22" s="2769"/>
      <c r="P22" s="1902"/>
      <c r="Q22" s="2116"/>
      <c r="R22" s="2116"/>
      <c r="S22" s="2773"/>
      <c r="T22" s="2774"/>
      <c r="U22" s="2115"/>
      <c r="V22" s="1952"/>
      <c r="W22" s="1952"/>
      <c r="X22" s="1952"/>
      <c r="Y22" s="1952"/>
      <c r="Z22" s="1952"/>
      <c r="AA22" s="1952"/>
      <c r="AB22" s="1952"/>
      <c r="AC22" s="1952"/>
      <c r="AD22" s="1952"/>
      <c r="AE22" s="1952"/>
      <c r="AF22" s="1952"/>
      <c r="AG22" s="1952"/>
      <c r="AH22" s="1960"/>
      <c r="AI22" s="1960"/>
      <c r="AJ22" s="1902"/>
    </row>
    <row r="23" spans="1:36" ht="105" customHeight="1">
      <c r="A23" s="2389"/>
      <c r="B23" s="2390"/>
      <c r="C23" s="2395"/>
      <c r="D23" s="2111"/>
      <c r="E23" s="2388"/>
      <c r="F23" s="2390"/>
      <c r="G23" s="426">
        <v>66</v>
      </c>
      <c r="H23" s="1382" t="s">
        <v>466</v>
      </c>
      <c r="I23" s="426" t="s">
        <v>65</v>
      </c>
      <c r="J23" s="142">
        <v>1</v>
      </c>
      <c r="K23" s="443" t="s">
        <v>467</v>
      </c>
      <c r="L23" s="1902"/>
      <c r="M23" s="1953"/>
      <c r="N23" s="444">
        <v>0.1309</v>
      </c>
      <c r="O23" s="2769"/>
      <c r="P23" s="1902"/>
      <c r="Q23" s="1319" t="s">
        <v>458</v>
      </c>
      <c r="R23" s="1382" t="s">
        <v>466</v>
      </c>
      <c r="S23" s="1469">
        <v>4358578229</v>
      </c>
      <c r="T23" s="1395" t="s">
        <v>468</v>
      </c>
      <c r="U23" s="1384" t="s">
        <v>469</v>
      </c>
      <c r="V23" s="1952"/>
      <c r="W23" s="1952"/>
      <c r="X23" s="1952"/>
      <c r="Y23" s="1952"/>
      <c r="Z23" s="1952"/>
      <c r="AA23" s="1952"/>
      <c r="AB23" s="1952"/>
      <c r="AC23" s="1952"/>
      <c r="AD23" s="1952"/>
      <c r="AE23" s="1952"/>
      <c r="AF23" s="1952"/>
      <c r="AG23" s="1952"/>
      <c r="AH23" s="1960"/>
      <c r="AI23" s="1960"/>
      <c r="AJ23" s="2676"/>
    </row>
    <row r="24" spans="1:36" ht="54" customHeight="1">
      <c r="A24" s="2389"/>
      <c r="B24" s="2390"/>
      <c r="C24" s="2395"/>
      <c r="D24" s="2111"/>
      <c r="E24" s="2388"/>
      <c r="F24" s="2390"/>
      <c r="G24" s="426">
        <v>67</v>
      </c>
      <c r="H24" s="1382" t="s">
        <v>470</v>
      </c>
      <c r="I24" s="426" t="s">
        <v>65</v>
      </c>
      <c r="J24" s="142">
        <v>1</v>
      </c>
      <c r="K24" s="443" t="s">
        <v>471</v>
      </c>
      <c r="L24" s="1903"/>
      <c r="M24" s="1953"/>
      <c r="N24" s="444">
        <v>0.1804</v>
      </c>
      <c r="O24" s="2770"/>
      <c r="P24" s="1903"/>
      <c r="Q24" s="1319" t="s">
        <v>1717</v>
      </c>
      <c r="R24" s="1382" t="s">
        <v>470</v>
      </c>
      <c r="S24" s="1469">
        <v>1020000000</v>
      </c>
      <c r="T24" s="1392">
        <v>81</v>
      </c>
      <c r="U24" s="1385" t="s">
        <v>460</v>
      </c>
      <c r="V24" s="2361"/>
      <c r="W24" s="2361"/>
      <c r="X24" s="2361"/>
      <c r="Y24" s="2361"/>
      <c r="Z24" s="2361"/>
      <c r="AA24" s="2361"/>
      <c r="AB24" s="2361"/>
      <c r="AC24" s="2361"/>
      <c r="AD24" s="2361"/>
      <c r="AE24" s="2361"/>
      <c r="AF24" s="2361"/>
      <c r="AG24" s="2361"/>
      <c r="AH24" s="2365"/>
      <c r="AI24" s="2365"/>
      <c r="AJ24" s="2762"/>
    </row>
    <row r="25" spans="1:36" ht="102" customHeight="1">
      <c r="A25" s="2389"/>
      <c r="B25" s="2390"/>
      <c r="C25" s="2395"/>
      <c r="D25" s="2111"/>
      <c r="E25" s="2388"/>
      <c r="F25" s="2390"/>
      <c r="G25" s="426">
        <v>65</v>
      </c>
      <c r="H25" s="1382" t="s">
        <v>454</v>
      </c>
      <c r="I25" s="426" t="s">
        <v>65</v>
      </c>
      <c r="J25" s="142">
        <v>1</v>
      </c>
      <c r="K25" s="426" t="s">
        <v>473</v>
      </c>
      <c r="L25" s="1901">
        <v>85</v>
      </c>
      <c r="M25" s="1953" t="s">
        <v>474</v>
      </c>
      <c r="N25" s="444">
        <v>0.25</v>
      </c>
      <c r="O25" s="2768">
        <v>5857306172</v>
      </c>
      <c r="P25" s="1901" t="s">
        <v>475</v>
      </c>
      <c r="Q25" s="1319" t="s">
        <v>458</v>
      </c>
      <c r="R25" s="1382" t="s">
        <v>454</v>
      </c>
      <c r="S25" s="1469">
        <v>1459029622</v>
      </c>
      <c r="T25" s="1391">
        <v>20</v>
      </c>
      <c r="U25" s="1383" t="s">
        <v>476</v>
      </c>
      <c r="V25" s="1951">
        <v>2732</v>
      </c>
      <c r="W25" s="2764">
        <v>17360</v>
      </c>
      <c r="X25" s="1951">
        <v>21116</v>
      </c>
      <c r="Y25" s="1951"/>
      <c r="Z25" s="1951">
        <v>4451</v>
      </c>
      <c r="AA25" s="1951"/>
      <c r="AB25" s="1951">
        <v>247</v>
      </c>
      <c r="AC25" s="1951">
        <v>217</v>
      </c>
      <c r="AD25" s="1951">
        <v>60</v>
      </c>
      <c r="AE25" s="1951">
        <v>2484</v>
      </c>
      <c r="AF25" s="1951">
        <v>4575</v>
      </c>
      <c r="AG25" s="1951">
        <v>56</v>
      </c>
      <c r="AH25" s="1959">
        <v>42583</v>
      </c>
      <c r="AI25" s="1959">
        <v>42735</v>
      </c>
      <c r="AJ25" s="1901" t="s">
        <v>461</v>
      </c>
    </row>
    <row r="26" spans="1:36" ht="128.25" customHeight="1">
      <c r="A26" s="2389"/>
      <c r="B26" s="2390"/>
      <c r="C26" s="2395"/>
      <c r="D26" s="2111"/>
      <c r="E26" s="2391"/>
      <c r="F26" s="2393"/>
      <c r="G26" s="426">
        <v>66</v>
      </c>
      <c r="H26" s="1382" t="s">
        <v>466</v>
      </c>
      <c r="I26" s="426" t="s">
        <v>65</v>
      </c>
      <c r="J26" s="142">
        <v>1</v>
      </c>
      <c r="K26" s="443" t="s">
        <v>477</v>
      </c>
      <c r="L26" s="1903"/>
      <c r="M26" s="1953"/>
      <c r="N26" s="444">
        <v>0.75</v>
      </c>
      <c r="O26" s="2770"/>
      <c r="P26" s="1903"/>
      <c r="Q26" s="1319" t="s">
        <v>478</v>
      </c>
      <c r="R26" s="1382" t="s">
        <v>466</v>
      </c>
      <c r="S26" s="1469">
        <v>4398276550</v>
      </c>
      <c r="T26" s="1392">
        <v>81</v>
      </c>
      <c r="U26" s="1385" t="s">
        <v>460</v>
      </c>
      <c r="V26" s="2361"/>
      <c r="W26" s="2361"/>
      <c r="X26" s="2361"/>
      <c r="Y26" s="2361"/>
      <c r="Z26" s="2361"/>
      <c r="AA26" s="2361"/>
      <c r="AB26" s="2361"/>
      <c r="AC26" s="2361"/>
      <c r="AD26" s="2361"/>
      <c r="AE26" s="2361"/>
      <c r="AF26" s="2361"/>
      <c r="AG26" s="2361"/>
      <c r="AH26" s="2365"/>
      <c r="AI26" s="2365"/>
      <c r="AJ26" s="2762"/>
    </row>
    <row r="27" spans="1:36" ht="15">
      <c r="A27" s="2389"/>
      <c r="B27" s="2390"/>
      <c r="C27" s="2395"/>
      <c r="D27" s="2111"/>
      <c r="E27" s="440">
        <v>17</v>
      </c>
      <c r="F27" s="441" t="s">
        <v>479</v>
      </c>
      <c r="G27" s="50"/>
      <c r="H27" s="331"/>
      <c r="I27" s="50"/>
      <c r="J27" s="50"/>
      <c r="K27" s="50"/>
      <c r="L27" s="50"/>
      <c r="M27" s="50"/>
      <c r="N27" s="50"/>
      <c r="O27" s="50"/>
      <c r="P27" s="50"/>
      <c r="Q27" s="331"/>
      <c r="R27" s="331"/>
      <c r="S27" s="1217"/>
      <c r="T27" s="1396"/>
      <c r="U27" s="331"/>
      <c r="V27" s="447"/>
      <c r="W27" s="447"/>
      <c r="X27" s="447"/>
      <c r="Y27" s="447"/>
      <c r="Z27" s="447"/>
      <c r="AA27" s="447"/>
      <c r="AB27" s="447"/>
      <c r="AC27" s="447"/>
      <c r="AD27" s="447"/>
      <c r="AE27" s="447"/>
      <c r="AF27" s="447"/>
      <c r="AG27" s="447"/>
      <c r="AH27" s="50"/>
      <c r="AI27" s="50"/>
      <c r="AJ27" s="442"/>
    </row>
    <row r="28" spans="1:36" ht="87" customHeight="1">
      <c r="A28" s="2389"/>
      <c r="B28" s="2390"/>
      <c r="C28" s="2395"/>
      <c r="D28" s="2111"/>
      <c r="E28" s="2385"/>
      <c r="F28" s="2387"/>
      <c r="G28" s="426">
        <v>68</v>
      </c>
      <c r="H28" s="1382" t="s">
        <v>480</v>
      </c>
      <c r="I28" s="426" t="s">
        <v>65</v>
      </c>
      <c r="J28" s="142">
        <v>4500</v>
      </c>
      <c r="K28" s="2759" t="s">
        <v>481</v>
      </c>
      <c r="L28" s="1901">
        <v>86</v>
      </c>
      <c r="M28" s="1953" t="s">
        <v>482</v>
      </c>
      <c r="N28" s="1791">
        <v>0.005</v>
      </c>
      <c r="O28" s="2768">
        <f>1102932022+44070000</f>
        <v>1147002022</v>
      </c>
      <c r="P28" s="1954" t="s">
        <v>483</v>
      </c>
      <c r="Q28" s="449" t="s">
        <v>484</v>
      </c>
      <c r="R28" s="1382" t="s">
        <v>480</v>
      </c>
      <c r="S28" s="1469">
        <v>0</v>
      </c>
      <c r="T28" s="2764">
        <v>20</v>
      </c>
      <c r="U28" s="1954" t="s">
        <v>476</v>
      </c>
      <c r="V28" s="1951">
        <v>2732</v>
      </c>
      <c r="W28" s="1951">
        <v>17360</v>
      </c>
      <c r="X28" s="1951">
        <v>21116</v>
      </c>
      <c r="Y28" s="1951"/>
      <c r="Z28" s="1951">
        <v>4451</v>
      </c>
      <c r="AA28" s="1951"/>
      <c r="AB28" s="1951">
        <v>247</v>
      </c>
      <c r="AC28" s="1951">
        <v>217</v>
      </c>
      <c r="AD28" s="1951">
        <v>60</v>
      </c>
      <c r="AE28" s="1951">
        <v>2484</v>
      </c>
      <c r="AF28" s="1951">
        <v>4575</v>
      </c>
      <c r="AG28" s="1951">
        <v>56</v>
      </c>
      <c r="AH28" s="1959">
        <v>42370</v>
      </c>
      <c r="AI28" s="1959">
        <v>42735</v>
      </c>
      <c r="AJ28" s="1901" t="s">
        <v>485</v>
      </c>
    </row>
    <row r="29" spans="1:36" ht="66.75" customHeight="1">
      <c r="A29" s="2389"/>
      <c r="B29" s="2390"/>
      <c r="C29" s="2395"/>
      <c r="D29" s="2111"/>
      <c r="E29" s="2388"/>
      <c r="F29" s="2390"/>
      <c r="G29" s="426">
        <v>69</v>
      </c>
      <c r="H29" s="1382" t="s">
        <v>486</v>
      </c>
      <c r="I29" s="426" t="s">
        <v>65</v>
      </c>
      <c r="J29" s="420">
        <v>1</v>
      </c>
      <c r="K29" s="2759"/>
      <c r="L29" s="1902"/>
      <c r="M29" s="1953"/>
      <c r="N29" s="1791">
        <v>0.005</v>
      </c>
      <c r="O29" s="2769"/>
      <c r="P29" s="2775"/>
      <c r="Q29" s="1319" t="s">
        <v>487</v>
      </c>
      <c r="R29" s="1382" t="s">
        <v>486</v>
      </c>
      <c r="S29" s="1469">
        <v>0</v>
      </c>
      <c r="T29" s="2774"/>
      <c r="U29" s="2115"/>
      <c r="V29" s="1952"/>
      <c r="W29" s="1952"/>
      <c r="X29" s="1952"/>
      <c r="Y29" s="1952"/>
      <c r="Z29" s="1952"/>
      <c r="AA29" s="1952"/>
      <c r="AB29" s="1952"/>
      <c r="AC29" s="1952"/>
      <c r="AD29" s="1952"/>
      <c r="AE29" s="1952"/>
      <c r="AF29" s="1952"/>
      <c r="AG29" s="1952"/>
      <c r="AH29" s="1960"/>
      <c r="AI29" s="1960"/>
      <c r="AJ29" s="2676"/>
    </row>
    <row r="30" spans="1:36" ht="81" customHeight="1">
      <c r="A30" s="2389"/>
      <c r="B30" s="2390"/>
      <c r="C30" s="2395"/>
      <c r="D30" s="2111"/>
      <c r="E30" s="2388"/>
      <c r="F30" s="2390"/>
      <c r="G30" s="426">
        <v>70</v>
      </c>
      <c r="H30" s="1382" t="s">
        <v>488</v>
      </c>
      <c r="I30" s="426" t="s">
        <v>65</v>
      </c>
      <c r="J30" s="142">
        <v>343</v>
      </c>
      <c r="K30" s="2759" t="s">
        <v>489</v>
      </c>
      <c r="L30" s="1902"/>
      <c r="M30" s="1953"/>
      <c r="N30" s="1791">
        <v>0.01</v>
      </c>
      <c r="O30" s="2769"/>
      <c r="P30" s="2775"/>
      <c r="Q30" s="1319" t="s">
        <v>490</v>
      </c>
      <c r="R30" s="1382" t="s">
        <v>488</v>
      </c>
      <c r="S30" s="1469">
        <v>0</v>
      </c>
      <c r="T30" s="2774">
        <v>25</v>
      </c>
      <c r="U30" s="2115"/>
      <c r="V30" s="1952"/>
      <c r="W30" s="1952"/>
      <c r="X30" s="1952"/>
      <c r="Y30" s="1952"/>
      <c r="Z30" s="1952"/>
      <c r="AA30" s="1952"/>
      <c r="AB30" s="1952"/>
      <c r="AC30" s="1952"/>
      <c r="AD30" s="1952"/>
      <c r="AE30" s="1952"/>
      <c r="AF30" s="1952"/>
      <c r="AG30" s="1952"/>
      <c r="AH30" s="1960"/>
      <c r="AI30" s="1960"/>
      <c r="AJ30" s="2676"/>
    </row>
    <row r="31" spans="1:36" ht="91.5" customHeight="1">
      <c r="A31" s="2389"/>
      <c r="B31" s="2390"/>
      <c r="C31" s="2395"/>
      <c r="D31" s="2111"/>
      <c r="E31" s="2388"/>
      <c r="F31" s="2390"/>
      <c r="G31" s="426">
        <v>71</v>
      </c>
      <c r="H31" s="1382" t="s">
        <v>491</v>
      </c>
      <c r="I31" s="426" t="s">
        <v>65</v>
      </c>
      <c r="J31" s="142">
        <v>1863</v>
      </c>
      <c r="K31" s="2759"/>
      <c r="L31" s="1902"/>
      <c r="M31" s="1953"/>
      <c r="N31" s="1791">
        <v>0.01</v>
      </c>
      <c r="O31" s="2769"/>
      <c r="P31" s="2775"/>
      <c r="Q31" s="450" t="s">
        <v>492</v>
      </c>
      <c r="R31" s="1382" t="s">
        <v>491</v>
      </c>
      <c r="S31" s="1469">
        <v>0</v>
      </c>
      <c r="T31" s="2774"/>
      <c r="U31" s="2115"/>
      <c r="V31" s="1952"/>
      <c r="W31" s="1952"/>
      <c r="X31" s="1952"/>
      <c r="Y31" s="1952"/>
      <c r="Z31" s="1952"/>
      <c r="AA31" s="1952"/>
      <c r="AB31" s="1952"/>
      <c r="AC31" s="1952"/>
      <c r="AD31" s="1952"/>
      <c r="AE31" s="1952"/>
      <c r="AF31" s="1952"/>
      <c r="AG31" s="1952"/>
      <c r="AH31" s="1960"/>
      <c r="AI31" s="1960"/>
      <c r="AJ31" s="2676"/>
    </row>
    <row r="32" spans="1:36" ht="107.25" customHeight="1">
      <c r="A32" s="2389"/>
      <c r="B32" s="2390"/>
      <c r="C32" s="2395"/>
      <c r="D32" s="2111"/>
      <c r="E32" s="2388"/>
      <c r="F32" s="2390"/>
      <c r="G32" s="426">
        <v>72</v>
      </c>
      <c r="H32" s="1382" t="s">
        <v>493</v>
      </c>
      <c r="I32" s="426" t="s">
        <v>65</v>
      </c>
      <c r="J32" s="142">
        <v>455</v>
      </c>
      <c r="K32" s="1973" t="s">
        <v>494</v>
      </c>
      <c r="L32" s="1902"/>
      <c r="M32" s="1953"/>
      <c r="N32" s="1791">
        <v>0.01</v>
      </c>
      <c r="O32" s="2769"/>
      <c r="P32" s="2775"/>
      <c r="Q32" s="450" t="s">
        <v>495</v>
      </c>
      <c r="R32" s="1382" t="s">
        <v>493</v>
      </c>
      <c r="S32" s="1469">
        <v>50000000</v>
      </c>
      <c r="T32" s="2774"/>
      <c r="U32" s="2115"/>
      <c r="V32" s="1952"/>
      <c r="W32" s="1952"/>
      <c r="X32" s="1952"/>
      <c r="Y32" s="1952"/>
      <c r="Z32" s="1952"/>
      <c r="AA32" s="1952"/>
      <c r="AB32" s="1952"/>
      <c r="AC32" s="1952"/>
      <c r="AD32" s="1952"/>
      <c r="AE32" s="1952"/>
      <c r="AF32" s="1952"/>
      <c r="AG32" s="1952"/>
      <c r="AH32" s="1960"/>
      <c r="AI32" s="1960"/>
      <c r="AJ32" s="2676"/>
    </row>
    <row r="33" spans="1:36" ht="85.5" customHeight="1">
      <c r="A33" s="2389"/>
      <c r="B33" s="2390"/>
      <c r="C33" s="2395"/>
      <c r="D33" s="2111"/>
      <c r="E33" s="2391"/>
      <c r="F33" s="2393"/>
      <c r="G33" s="426">
        <v>73</v>
      </c>
      <c r="H33" s="1382" t="s">
        <v>496</v>
      </c>
      <c r="I33" s="426" t="s">
        <v>65</v>
      </c>
      <c r="J33" s="142">
        <v>1</v>
      </c>
      <c r="K33" s="1973"/>
      <c r="L33" s="1903"/>
      <c r="M33" s="1953"/>
      <c r="N33" s="1791">
        <v>0.9565217391304348</v>
      </c>
      <c r="O33" s="2770"/>
      <c r="P33" s="2776"/>
      <c r="Q33" s="1319" t="s">
        <v>497</v>
      </c>
      <c r="R33" s="1382" t="s">
        <v>496</v>
      </c>
      <c r="S33" s="1469">
        <v>1097002022</v>
      </c>
      <c r="T33" s="2777"/>
      <c r="U33" s="1384" t="s">
        <v>498</v>
      </c>
      <c r="V33" s="2361"/>
      <c r="W33" s="2361"/>
      <c r="X33" s="2361"/>
      <c r="Y33" s="2361"/>
      <c r="Z33" s="2361"/>
      <c r="AA33" s="2361"/>
      <c r="AB33" s="2361"/>
      <c r="AC33" s="2361"/>
      <c r="AD33" s="2361"/>
      <c r="AE33" s="2361"/>
      <c r="AF33" s="2361"/>
      <c r="AG33" s="2361"/>
      <c r="AH33" s="2365"/>
      <c r="AI33" s="2365"/>
      <c r="AJ33" s="2762"/>
    </row>
    <row r="34" spans="1:36" ht="15">
      <c r="A34" s="2389"/>
      <c r="B34" s="2390"/>
      <c r="C34" s="2395"/>
      <c r="D34" s="2111"/>
      <c r="E34" s="43">
        <v>18</v>
      </c>
      <c r="F34" s="432" t="s">
        <v>499</v>
      </c>
      <c r="G34" s="433"/>
      <c r="H34" s="331"/>
      <c r="I34" s="433"/>
      <c r="J34" s="433"/>
      <c r="K34" s="433"/>
      <c r="L34" s="433"/>
      <c r="M34" s="433"/>
      <c r="N34" s="433"/>
      <c r="O34" s="433"/>
      <c r="P34" s="433"/>
      <c r="Q34" s="331"/>
      <c r="R34" s="331"/>
      <c r="S34" s="1470"/>
      <c r="T34" s="1396"/>
      <c r="U34" s="331"/>
      <c r="V34" s="451"/>
      <c r="W34" s="451"/>
      <c r="X34" s="451"/>
      <c r="Y34" s="451"/>
      <c r="Z34" s="451"/>
      <c r="AA34" s="451"/>
      <c r="AB34" s="451"/>
      <c r="AC34" s="451"/>
      <c r="AD34" s="451"/>
      <c r="AE34" s="451"/>
      <c r="AF34" s="451"/>
      <c r="AG34" s="451"/>
      <c r="AH34" s="1267"/>
      <c r="AI34" s="1267"/>
      <c r="AJ34" s="452"/>
    </row>
    <row r="35" spans="1:36" ht="188.25" customHeight="1">
      <c r="A35" s="2389"/>
      <c r="B35" s="2390"/>
      <c r="C35" s="2395"/>
      <c r="D35" s="2111"/>
      <c r="E35" s="2385"/>
      <c r="F35" s="2387"/>
      <c r="G35" s="426">
        <v>74</v>
      </c>
      <c r="H35" s="1382" t="s">
        <v>500</v>
      </c>
      <c r="I35" s="426" t="s">
        <v>65</v>
      </c>
      <c r="J35" s="142">
        <v>2232</v>
      </c>
      <c r="K35" s="426" t="s">
        <v>501</v>
      </c>
      <c r="L35" s="426">
        <v>87</v>
      </c>
      <c r="M35" s="431" t="s">
        <v>502</v>
      </c>
      <c r="N35" s="444">
        <v>1</v>
      </c>
      <c r="O35" s="453">
        <v>52668897211.70999</v>
      </c>
      <c r="P35" s="431" t="s">
        <v>503</v>
      </c>
      <c r="Q35" s="1319" t="s">
        <v>504</v>
      </c>
      <c r="R35" s="1382" t="s">
        <v>500</v>
      </c>
      <c r="S35" s="1463">
        <v>52751026009.70999</v>
      </c>
      <c r="T35" s="454">
        <v>25</v>
      </c>
      <c r="U35" s="1382" t="s">
        <v>498</v>
      </c>
      <c r="V35" s="142">
        <v>2732</v>
      </c>
      <c r="W35" s="142">
        <v>17360</v>
      </c>
      <c r="X35" s="142">
        <v>21116</v>
      </c>
      <c r="Y35" s="142"/>
      <c r="Z35" s="142">
        <v>4451</v>
      </c>
      <c r="AA35" s="142"/>
      <c r="AB35" s="142">
        <v>247</v>
      </c>
      <c r="AC35" s="142">
        <v>217</v>
      </c>
      <c r="AD35" s="142">
        <v>60</v>
      </c>
      <c r="AE35" s="142">
        <v>2484</v>
      </c>
      <c r="AF35" s="142">
        <v>4575</v>
      </c>
      <c r="AG35" s="142">
        <v>56</v>
      </c>
      <c r="AH35" s="1237">
        <v>42583</v>
      </c>
      <c r="AI35" s="1237">
        <v>42735</v>
      </c>
      <c r="AJ35" s="1242" t="s">
        <v>505</v>
      </c>
    </row>
    <row r="36" spans="1:36" ht="35.25" customHeight="1">
      <c r="A36" s="2389"/>
      <c r="B36" s="2390"/>
      <c r="C36" s="2395"/>
      <c r="D36" s="2111"/>
      <c r="E36" s="2388"/>
      <c r="F36" s="2390"/>
      <c r="G36" s="1901">
        <v>74</v>
      </c>
      <c r="H36" s="1954" t="s">
        <v>500</v>
      </c>
      <c r="I36" s="1901" t="s">
        <v>65</v>
      </c>
      <c r="J36" s="1951">
        <v>2232</v>
      </c>
      <c r="K36" s="426" t="s">
        <v>506</v>
      </c>
      <c r="L36" s="1901">
        <v>88</v>
      </c>
      <c r="M36" s="1954" t="s">
        <v>507</v>
      </c>
      <c r="N36" s="2765">
        <v>1</v>
      </c>
      <c r="O36" s="1968">
        <v>44801283847.13</v>
      </c>
      <c r="P36" s="1954" t="s">
        <v>503</v>
      </c>
      <c r="Q36" s="1954" t="s">
        <v>508</v>
      </c>
      <c r="R36" s="1954" t="s">
        <v>500</v>
      </c>
      <c r="S36" s="2771">
        <v>44801283847.13</v>
      </c>
      <c r="T36" s="2764">
        <v>25</v>
      </c>
      <c r="U36" s="1954" t="s">
        <v>498</v>
      </c>
      <c r="V36" s="1951">
        <v>2732</v>
      </c>
      <c r="W36" s="1951">
        <v>17360</v>
      </c>
      <c r="X36" s="1951">
        <v>21116</v>
      </c>
      <c r="Y36" s="1951"/>
      <c r="Z36" s="1951">
        <v>4451</v>
      </c>
      <c r="AA36" s="1951"/>
      <c r="AB36" s="1951">
        <v>247</v>
      </c>
      <c r="AC36" s="1951">
        <v>217</v>
      </c>
      <c r="AD36" s="1951">
        <v>60</v>
      </c>
      <c r="AE36" s="1951">
        <v>2484</v>
      </c>
      <c r="AF36" s="1951">
        <v>4575</v>
      </c>
      <c r="AG36" s="1951">
        <v>56</v>
      </c>
      <c r="AH36" s="1959">
        <v>42370</v>
      </c>
      <c r="AI36" s="1959">
        <v>42521</v>
      </c>
      <c r="AJ36" s="1901" t="s">
        <v>505</v>
      </c>
    </row>
    <row r="37" spans="1:36" ht="35.25" customHeight="1">
      <c r="A37" s="2389"/>
      <c r="B37" s="2390"/>
      <c r="C37" s="2395"/>
      <c r="D37" s="2111"/>
      <c r="E37" s="2388"/>
      <c r="F37" s="2390"/>
      <c r="G37" s="1902"/>
      <c r="H37" s="2115"/>
      <c r="I37" s="1902"/>
      <c r="J37" s="1952"/>
      <c r="K37" s="455" t="s">
        <v>509</v>
      </c>
      <c r="L37" s="1902"/>
      <c r="M37" s="2115"/>
      <c r="N37" s="2766"/>
      <c r="O37" s="2778"/>
      <c r="P37" s="2115"/>
      <c r="Q37" s="2115"/>
      <c r="R37" s="2115"/>
      <c r="S37" s="2772"/>
      <c r="T37" s="2774"/>
      <c r="U37" s="2115"/>
      <c r="V37" s="1952"/>
      <c r="W37" s="1952"/>
      <c r="X37" s="1952"/>
      <c r="Y37" s="1952"/>
      <c r="Z37" s="1952"/>
      <c r="AA37" s="1952"/>
      <c r="AB37" s="1952"/>
      <c r="AC37" s="1952"/>
      <c r="AD37" s="1952"/>
      <c r="AE37" s="1952"/>
      <c r="AF37" s="1952"/>
      <c r="AG37" s="1952"/>
      <c r="AH37" s="1960"/>
      <c r="AI37" s="1960"/>
      <c r="AJ37" s="1902"/>
    </row>
    <row r="38" spans="1:36" ht="35.25" customHeight="1">
      <c r="A38" s="2389"/>
      <c r="B38" s="2390"/>
      <c r="C38" s="2395"/>
      <c r="D38" s="2111"/>
      <c r="E38" s="2388"/>
      <c r="F38" s="2390"/>
      <c r="G38" s="1902"/>
      <c r="H38" s="2115"/>
      <c r="I38" s="1902"/>
      <c r="J38" s="1952"/>
      <c r="K38" s="455" t="s">
        <v>510</v>
      </c>
      <c r="L38" s="1902"/>
      <c r="M38" s="2115"/>
      <c r="N38" s="2766"/>
      <c r="O38" s="2778"/>
      <c r="P38" s="2115"/>
      <c r="Q38" s="2115"/>
      <c r="R38" s="2115"/>
      <c r="S38" s="2772"/>
      <c r="T38" s="2774"/>
      <c r="U38" s="2115"/>
      <c r="V38" s="1952"/>
      <c r="W38" s="1952"/>
      <c r="X38" s="1952"/>
      <c r="Y38" s="1952"/>
      <c r="Z38" s="1952"/>
      <c r="AA38" s="1952"/>
      <c r="AB38" s="1952"/>
      <c r="AC38" s="1952"/>
      <c r="AD38" s="1952"/>
      <c r="AE38" s="1952"/>
      <c r="AF38" s="1952"/>
      <c r="AG38" s="1952"/>
      <c r="AH38" s="1960"/>
      <c r="AI38" s="1960"/>
      <c r="AJ38" s="1902"/>
    </row>
    <row r="39" spans="1:36" ht="35.25" customHeight="1">
      <c r="A39" s="2389"/>
      <c r="B39" s="2390"/>
      <c r="C39" s="2395"/>
      <c r="D39" s="2111"/>
      <c r="E39" s="2388"/>
      <c r="F39" s="2390"/>
      <c r="G39" s="1902"/>
      <c r="H39" s="2115"/>
      <c r="I39" s="1902"/>
      <c r="J39" s="1952"/>
      <c r="K39" s="455" t="s">
        <v>511</v>
      </c>
      <c r="L39" s="1902"/>
      <c r="M39" s="2115"/>
      <c r="N39" s="2766"/>
      <c r="O39" s="2778"/>
      <c r="P39" s="2115"/>
      <c r="Q39" s="2115"/>
      <c r="R39" s="2115"/>
      <c r="S39" s="2772"/>
      <c r="T39" s="2774"/>
      <c r="U39" s="2115"/>
      <c r="V39" s="1952"/>
      <c r="W39" s="1952"/>
      <c r="X39" s="1952"/>
      <c r="Y39" s="1952"/>
      <c r="Z39" s="1952"/>
      <c r="AA39" s="1952"/>
      <c r="AB39" s="1952"/>
      <c r="AC39" s="1952"/>
      <c r="AD39" s="1952"/>
      <c r="AE39" s="1952"/>
      <c r="AF39" s="1952"/>
      <c r="AG39" s="1952"/>
      <c r="AH39" s="1960"/>
      <c r="AI39" s="1960"/>
      <c r="AJ39" s="1902"/>
    </row>
    <row r="40" spans="1:36" ht="35.25" customHeight="1">
      <c r="A40" s="2389"/>
      <c r="B40" s="2390"/>
      <c r="C40" s="2763"/>
      <c r="D40" s="2112"/>
      <c r="E40" s="2391"/>
      <c r="F40" s="2393"/>
      <c r="G40" s="1903"/>
      <c r="H40" s="2116"/>
      <c r="I40" s="1903"/>
      <c r="J40" s="2361"/>
      <c r="K40" s="455" t="s">
        <v>512</v>
      </c>
      <c r="L40" s="1903"/>
      <c r="M40" s="2116"/>
      <c r="N40" s="2767"/>
      <c r="O40" s="2360"/>
      <c r="P40" s="2116"/>
      <c r="Q40" s="2115"/>
      <c r="R40" s="2116"/>
      <c r="S40" s="2773"/>
      <c r="T40" s="2777"/>
      <c r="U40" s="2116"/>
      <c r="V40" s="2361"/>
      <c r="W40" s="2361"/>
      <c r="X40" s="2361"/>
      <c r="Y40" s="2361"/>
      <c r="Z40" s="2361"/>
      <c r="AA40" s="2361"/>
      <c r="AB40" s="2361"/>
      <c r="AC40" s="2361"/>
      <c r="AD40" s="2361"/>
      <c r="AE40" s="2361"/>
      <c r="AF40" s="2361"/>
      <c r="AG40" s="2361"/>
      <c r="AH40" s="2365"/>
      <c r="AI40" s="2365"/>
      <c r="AJ40" s="1903"/>
    </row>
    <row r="41" spans="1:36" ht="15">
      <c r="A41" s="2389"/>
      <c r="B41" s="2390"/>
      <c r="C41" s="438">
        <v>6</v>
      </c>
      <c r="D41" s="456" t="s">
        <v>513</v>
      </c>
      <c r="E41" s="457"/>
      <c r="F41" s="457"/>
      <c r="G41" s="457"/>
      <c r="H41" s="1337"/>
      <c r="I41" s="457"/>
      <c r="J41" s="457"/>
      <c r="K41" s="457"/>
      <c r="L41" s="457"/>
      <c r="M41" s="457"/>
      <c r="N41" s="457"/>
      <c r="O41" s="457"/>
      <c r="P41" s="457"/>
      <c r="Q41" s="1337"/>
      <c r="R41" s="1337"/>
      <c r="S41" s="1471"/>
      <c r="T41" s="1343"/>
      <c r="U41" s="1337"/>
      <c r="V41" s="458"/>
      <c r="W41" s="458"/>
      <c r="X41" s="458"/>
      <c r="Y41" s="458"/>
      <c r="Z41" s="458"/>
      <c r="AA41" s="458"/>
      <c r="AB41" s="458"/>
      <c r="AC41" s="458"/>
      <c r="AD41" s="458"/>
      <c r="AE41" s="458"/>
      <c r="AF41" s="458"/>
      <c r="AG41" s="458"/>
      <c r="AH41" s="457"/>
      <c r="AI41" s="457"/>
      <c r="AJ41" s="459"/>
    </row>
    <row r="42" spans="1:36" ht="15">
      <c r="A42" s="2389"/>
      <c r="B42" s="2390"/>
      <c r="C42" s="2394"/>
      <c r="D42" s="2110"/>
      <c r="E42" s="460">
        <v>19</v>
      </c>
      <c r="F42" s="461" t="s">
        <v>514</v>
      </c>
      <c r="G42" s="462"/>
      <c r="H42" s="1338"/>
      <c r="I42" s="462"/>
      <c r="J42" s="462"/>
      <c r="K42" s="462"/>
      <c r="L42" s="462"/>
      <c r="M42" s="462"/>
      <c r="N42" s="462"/>
      <c r="O42" s="462"/>
      <c r="P42" s="462"/>
      <c r="Q42" s="1338"/>
      <c r="R42" s="1338"/>
      <c r="S42" s="1472"/>
      <c r="T42" s="1344"/>
      <c r="U42" s="1338"/>
      <c r="V42" s="463"/>
      <c r="W42" s="463"/>
      <c r="X42" s="463"/>
      <c r="Y42" s="463"/>
      <c r="Z42" s="463"/>
      <c r="AA42" s="463"/>
      <c r="AB42" s="463"/>
      <c r="AC42" s="463"/>
      <c r="AD42" s="463"/>
      <c r="AE42" s="463"/>
      <c r="AF42" s="463"/>
      <c r="AG42" s="463"/>
      <c r="AH42" s="462"/>
      <c r="AI42" s="462"/>
      <c r="AJ42" s="464"/>
    </row>
    <row r="43" spans="1:36" ht="99.75">
      <c r="A43" s="2389"/>
      <c r="B43" s="2390"/>
      <c r="C43" s="2395"/>
      <c r="D43" s="2111"/>
      <c r="E43" s="2385"/>
      <c r="F43" s="2387"/>
      <c r="G43" s="426">
        <v>75</v>
      </c>
      <c r="H43" s="1382" t="s">
        <v>515</v>
      </c>
      <c r="I43" s="426" t="s">
        <v>65</v>
      </c>
      <c r="J43" s="142">
        <v>23</v>
      </c>
      <c r="K43" s="426"/>
      <c r="L43" s="1901">
        <v>89</v>
      </c>
      <c r="M43" s="1953" t="s">
        <v>516</v>
      </c>
      <c r="N43" s="444">
        <v>0</v>
      </c>
      <c r="O43" s="2768">
        <v>130000000</v>
      </c>
      <c r="P43" s="2784" t="s">
        <v>517</v>
      </c>
      <c r="Q43" s="465" t="s">
        <v>518</v>
      </c>
      <c r="R43" s="1390" t="s">
        <v>515</v>
      </c>
      <c r="S43" s="1469">
        <v>0</v>
      </c>
      <c r="T43" s="1391"/>
      <c r="U43" s="1388"/>
      <c r="V43" s="1951">
        <v>2732</v>
      </c>
      <c r="W43" s="1951">
        <v>17360</v>
      </c>
      <c r="X43" s="1951">
        <v>21116</v>
      </c>
      <c r="Y43" s="1951"/>
      <c r="Z43" s="1951">
        <v>4451</v>
      </c>
      <c r="AA43" s="1951"/>
      <c r="AB43" s="1951">
        <v>247</v>
      </c>
      <c r="AC43" s="1951">
        <v>217</v>
      </c>
      <c r="AD43" s="1951">
        <v>60</v>
      </c>
      <c r="AE43" s="1951">
        <v>2484</v>
      </c>
      <c r="AF43" s="1951">
        <v>4575</v>
      </c>
      <c r="AG43" s="1951">
        <v>56</v>
      </c>
      <c r="AH43" s="1959">
        <v>42583</v>
      </c>
      <c r="AI43" s="1959">
        <v>42735</v>
      </c>
      <c r="AJ43" s="1901" t="s">
        <v>461</v>
      </c>
    </row>
    <row r="44" spans="1:36" ht="97.5" customHeight="1">
      <c r="A44" s="2389"/>
      <c r="B44" s="2390"/>
      <c r="C44" s="2395"/>
      <c r="D44" s="2111"/>
      <c r="E44" s="2388"/>
      <c r="F44" s="2390"/>
      <c r="G44" s="423">
        <v>76</v>
      </c>
      <c r="H44" s="1383" t="s">
        <v>519</v>
      </c>
      <c r="I44" s="426" t="s">
        <v>65</v>
      </c>
      <c r="J44" s="1492">
        <v>450</v>
      </c>
      <c r="K44" s="466"/>
      <c r="L44" s="1902"/>
      <c r="M44" s="1953"/>
      <c r="N44" s="467">
        <v>1</v>
      </c>
      <c r="O44" s="2779"/>
      <c r="P44" s="2785"/>
      <c r="Q44" s="1320" t="s">
        <v>520</v>
      </c>
      <c r="R44" s="1393" t="s">
        <v>519</v>
      </c>
      <c r="S44" s="1473">
        <v>130000000</v>
      </c>
      <c r="T44" s="1386">
        <v>35</v>
      </c>
      <c r="U44" s="1394" t="s">
        <v>464</v>
      </c>
      <c r="V44" s="1952"/>
      <c r="W44" s="1952"/>
      <c r="X44" s="1952"/>
      <c r="Y44" s="1952"/>
      <c r="Z44" s="1952"/>
      <c r="AA44" s="1952"/>
      <c r="AB44" s="1952"/>
      <c r="AC44" s="1952"/>
      <c r="AD44" s="1952"/>
      <c r="AE44" s="1952"/>
      <c r="AF44" s="1952"/>
      <c r="AG44" s="1952"/>
      <c r="AH44" s="1960"/>
      <c r="AI44" s="1960"/>
      <c r="AJ44" s="2676"/>
    </row>
    <row r="45" spans="1:36" ht="99.75" customHeight="1">
      <c r="A45" s="2389"/>
      <c r="B45" s="2390"/>
      <c r="C45" s="2395"/>
      <c r="D45" s="2111"/>
      <c r="E45" s="2388"/>
      <c r="F45" s="2390"/>
      <c r="G45" s="426">
        <v>77</v>
      </c>
      <c r="H45" s="1382" t="s">
        <v>521</v>
      </c>
      <c r="I45" s="426" t="s">
        <v>65</v>
      </c>
      <c r="J45" s="142">
        <v>28</v>
      </c>
      <c r="K45" s="466" t="s">
        <v>522</v>
      </c>
      <c r="L45" s="1902"/>
      <c r="M45" s="1953"/>
      <c r="N45" s="444">
        <v>0</v>
      </c>
      <c r="O45" s="2779"/>
      <c r="P45" s="2785"/>
      <c r="Q45" s="469" t="s">
        <v>523</v>
      </c>
      <c r="R45" s="1390" t="s">
        <v>521</v>
      </c>
      <c r="S45" s="1469">
        <v>0</v>
      </c>
      <c r="T45" s="1395"/>
      <c r="U45" s="1394"/>
      <c r="V45" s="1952"/>
      <c r="W45" s="1952"/>
      <c r="X45" s="1952"/>
      <c r="Y45" s="1952"/>
      <c r="Z45" s="1952"/>
      <c r="AA45" s="1952"/>
      <c r="AB45" s="1952"/>
      <c r="AC45" s="1952"/>
      <c r="AD45" s="1952"/>
      <c r="AE45" s="1952"/>
      <c r="AF45" s="1952"/>
      <c r="AG45" s="1952"/>
      <c r="AH45" s="1960"/>
      <c r="AI45" s="1960"/>
      <c r="AJ45" s="2676"/>
    </row>
    <row r="46" spans="1:36" ht="86.25" customHeight="1">
      <c r="A46" s="2389"/>
      <c r="B46" s="2390"/>
      <c r="C46" s="2395"/>
      <c r="D46" s="2111"/>
      <c r="E46" s="2388"/>
      <c r="F46" s="2390"/>
      <c r="G46" s="426">
        <v>78</v>
      </c>
      <c r="H46" s="1382" t="s">
        <v>524</v>
      </c>
      <c r="I46" s="426" t="s">
        <v>65</v>
      </c>
      <c r="J46" s="142">
        <v>9</v>
      </c>
      <c r="K46" s="426" t="s">
        <v>525</v>
      </c>
      <c r="L46" s="1902"/>
      <c r="M46" s="1953"/>
      <c r="N46" s="444">
        <v>0</v>
      </c>
      <c r="O46" s="2779"/>
      <c r="P46" s="2785"/>
      <c r="Q46" s="470" t="s">
        <v>526</v>
      </c>
      <c r="R46" s="1390" t="s">
        <v>524</v>
      </c>
      <c r="S46" s="1469">
        <v>0</v>
      </c>
      <c r="T46" s="1395"/>
      <c r="U46" s="1394"/>
      <c r="V46" s="1952"/>
      <c r="W46" s="1952"/>
      <c r="X46" s="1952"/>
      <c r="Y46" s="1952"/>
      <c r="Z46" s="1952"/>
      <c r="AA46" s="1952"/>
      <c r="AB46" s="1952"/>
      <c r="AC46" s="1952"/>
      <c r="AD46" s="1952"/>
      <c r="AE46" s="1952"/>
      <c r="AF46" s="1952"/>
      <c r="AG46" s="1952"/>
      <c r="AH46" s="1960"/>
      <c r="AI46" s="1960"/>
      <c r="AJ46" s="2676"/>
    </row>
    <row r="47" spans="1:36" ht="71.25" customHeight="1">
      <c r="A47" s="2389"/>
      <c r="B47" s="2390"/>
      <c r="C47" s="2395"/>
      <c r="D47" s="2111"/>
      <c r="E47" s="2388"/>
      <c r="F47" s="2390"/>
      <c r="G47" s="426">
        <v>79</v>
      </c>
      <c r="H47" s="1382" t="s">
        <v>527</v>
      </c>
      <c r="I47" s="426" t="s">
        <v>65</v>
      </c>
      <c r="J47" s="142">
        <v>113</v>
      </c>
      <c r="K47" s="471" t="s">
        <v>528</v>
      </c>
      <c r="L47" s="1902"/>
      <c r="M47" s="1953"/>
      <c r="N47" s="444">
        <v>0</v>
      </c>
      <c r="O47" s="2779"/>
      <c r="P47" s="2785"/>
      <c r="Q47" s="450" t="s">
        <v>520</v>
      </c>
      <c r="R47" s="1390" t="s">
        <v>527</v>
      </c>
      <c r="S47" s="1469">
        <v>0</v>
      </c>
      <c r="T47" s="1395"/>
      <c r="U47" s="1394"/>
      <c r="V47" s="1952"/>
      <c r="W47" s="1952"/>
      <c r="X47" s="1952"/>
      <c r="Y47" s="1952"/>
      <c r="Z47" s="1952"/>
      <c r="AA47" s="1952"/>
      <c r="AB47" s="1952"/>
      <c r="AC47" s="1952"/>
      <c r="AD47" s="1952"/>
      <c r="AE47" s="1952"/>
      <c r="AF47" s="1952"/>
      <c r="AG47" s="1952"/>
      <c r="AH47" s="1960"/>
      <c r="AI47" s="1960"/>
      <c r="AJ47" s="2676"/>
    </row>
    <row r="48" spans="1:36" ht="71.25">
      <c r="A48" s="2389"/>
      <c r="B48" s="2390"/>
      <c r="C48" s="2395"/>
      <c r="D48" s="2111"/>
      <c r="E48" s="2388"/>
      <c r="F48" s="2390"/>
      <c r="G48" s="426">
        <v>80</v>
      </c>
      <c r="H48" s="1382" t="s">
        <v>529</v>
      </c>
      <c r="I48" s="426" t="s">
        <v>65</v>
      </c>
      <c r="J48" s="142">
        <v>3130</v>
      </c>
      <c r="K48" s="426"/>
      <c r="L48" s="1902"/>
      <c r="M48" s="1953"/>
      <c r="N48" s="444">
        <v>0</v>
      </c>
      <c r="O48" s="2779"/>
      <c r="P48" s="2785"/>
      <c r="Q48" s="469" t="s">
        <v>526</v>
      </c>
      <c r="R48" s="1390" t="s">
        <v>529</v>
      </c>
      <c r="S48" s="1469">
        <v>0</v>
      </c>
      <c r="T48" s="1395"/>
      <c r="U48" s="1394"/>
      <c r="V48" s="1952"/>
      <c r="W48" s="1952"/>
      <c r="X48" s="1952"/>
      <c r="Y48" s="1952"/>
      <c r="Z48" s="1952"/>
      <c r="AA48" s="1952"/>
      <c r="AB48" s="1952"/>
      <c r="AC48" s="1952"/>
      <c r="AD48" s="1952"/>
      <c r="AE48" s="1952"/>
      <c r="AF48" s="1952"/>
      <c r="AG48" s="1952"/>
      <c r="AH48" s="1960"/>
      <c r="AI48" s="1960"/>
      <c r="AJ48" s="2676"/>
    </row>
    <row r="49" spans="1:36" ht="111.75" customHeight="1">
      <c r="A49" s="2389"/>
      <c r="B49" s="2390"/>
      <c r="C49" s="2395"/>
      <c r="D49" s="2111"/>
      <c r="E49" s="2388"/>
      <c r="F49" s="2390"/>
      <c r="G49" s="426">
        <v>81</v>
      </c>
      <c r="H49" s="1382" t="s">
        <v>530</v>
      </c>
      <c r="I49" s="426" t="s">
        <v>65</v>
      </c>
      <c r="J49" s="142">
        <v>17</v>
      </c>
      <c r="K49" s="426"/>
      <c r="L49" s="1902"/>
      <c r="M49" s="1953"/>
      <c r="N49" s="444">
        <v>0</v>
      </c>
      <c r="O49" s="2779"/>
      <c r="P49" s="2785"/>
      <c r="Q49" s="465" t="s">
        <v>518</v>
      </c>
      <c r="R49" s="1390" t="s">
        <v>530</v>
      </c>
      <c r="S49" s="1469">
        <v>0</v>
      </c>
      <c r="T49" s="1395"/>
      <c r="U49" s="1394"/>
      <c r="V49" s="1952"/>
      <c r="W49" s="1952"/>
      <c r="X49" s="1952"/>
      <c r="Y49" s="1952"/>
      <c r="Z49" s="1952"/>
      <c r="AA49" s="1952"/>
      <c r="AB49" s="1952"/>
      <c r="AC49" s="1952"/>
      <c r="AD49" s="1952"/>
      <c r="AE49" s="1952"/>
      <c r="AF49" s="1952"/>
      <c r="AG49" s="1952"/>
      <c r="AH49" s="1960"/>
      <c r="AI49" s="1960"/>
      <c r="AJ49" s="2676"/>
    </row>
    <row r="50" spans="1:36" ht="99.75" customHeight="1">
      <c r="A50" s="2389"/>
      <c r="B50" s="2390"/>
      <c r="C50" s="2395"/>
      <c r="D50" s="2111"/>
      <c r="E50" s="2391"/>
      <c r="F50" s="2393"/>
      <c r="G50" s="426">
        <v>82</v>
      </c>
      <c r="H50" s="1382" t="s">
        <v>531</v>
      </c>
      <c r="I50" s="426" t="s">
        <v>65</v>
      </c>
      <c r="J50" s="142">
        <v>17</v>
      </c>
      <c r="K50" s="426"/>
      <c r="L50" s="1903"/>
      <c r="M50" s="1953"/>
      <c r="N50" s="444">
        <v>0</v>
      </c>
      <c r="O50" s="2780"/>
      <c r="P50" s="2786"/>
      <c r="Q50" s="472" t="s">
        <v>518</v>
      </c>
      <c r="R50" s="1390" t="s">
        <v>531</v>
      </c>
      <c r="S50" s="1469">
        <v>0</v>
      </c>
      <c r="T50" s="1392"/>
      <c r="U50" s="1389"/>
      <c r="V50" s="2361"/>
      <c r="W50" s="2361"/>
      <c r="X50" s="2361"/>
      <c r="Y50" s="2361"/>
      <c r="Z50" s="2361"/>
      <c r="AA50" s="2361"/>
      <c r="AB50" s="2361"/>
      <c r="AC50" s="2361"/>
      <c r="AD50" s="2361"/>
      <c r="AE50" s="2361"/>
      <c r="AF50" s="2361"/>
      <c r="AG50" s="2361"/>
      <c r="AH50" s="2365"/>
      <c r="AI50" s="2365"/>
      <c r="AJ50" s="2762"/>
    </row>
    <row r="51" spans="1:36" ht="15">
      <c r="A51" s="2389"/>
      <c r="B51" s="2390"/>
      <c r="C51" s="2395"/>
      <c r="D51" s="2111"/>
      <c r="E51" s="440">
        <v>20</v>
      </c>
      <c r="F51" s="441" t="s">
        <v>532</v>
      </c>
      <c r="G51" s="50"/>
      <c r="H51" s="331"/>
      <c r="I51" s="50"/>
      <c r="J51" s="50"/>
      <c r="K51" s="50"/>
      <c r="L51" s="50"/>
      <c r="M51" s="50"/>
      <c r="N51" s="50"/>
      <c r="O51" s="50"/>
      <c r="P51" s="50"/>
      <c r="Q51" s="331"/>
      <c r="R51" s="331"/>
      <c r="S51" s="1217"/>
      <c r="T51" s="1396"/>
      <c r="U51" s="331"/>
      <c r="V51" s="447"/>
      <c r="W51" s="447"/>
      <c r="X51" s="447"/>
      <c r="Y51" s="447"/>
      <c r="Z51" s="447"/>
      <c r="AA51" s="447"/>
      <c r="AB51" s="447"/>
      <c r="AC51" s="447"/>
      <c r="AD51" s="447"/>
      <c r="AE51" s="447"/>
      <c r="AF51" s="447"/>
      <c r="AG51" s="447"/>
      <c r="AH51" s="50"/>
      <c r="AI51" s="50"/>
      <c r="AJ51" s="442"/>
    </row>
    <row r="52" spans="1:36" ht="75.75" customHeight="1">
      <c r="A52" s="2389"/>
      <c r="B52" s="2390"/>
      <c r="C52" s="2395"/>
      <c r="D52" s="2111"/>
      <c r="E52" s="2385"/>
      <c r="F52" s="2387"/>
      <c r="G52" s="426">
        <v>83</v>
      </c>
      <c r="H52" s="1382" t="s">
        <v>533</v>
      </c>
      <c r="I52" s="426" t="s">
        <v>65</v>
      </c>
      <c r="J52" s="142">
        <v>4</v>
      </c>
      <c r="K52" s="1901" t="s">
        <v>534</v>
      </c>
      <c r="L52" s="1901">
        <v>90</v>
      </c>
      <c r="M52" s="1953" t="s">
        <v>535</v>
      </c>
      <c r="N52" s="444">
        <f>+S52/$O$52</f>
        <v>0.023076923076923078</v>
      </c>
      <c r="O52" s="2768">
        <v>650000000</v>
      </c>
      <c r="P52" s="2781" t="s">
        <v>536</v>
      </c>
      <c r="Q52" s="470" t="s">
        <v>537</v>
      </c>
      <c r="R52" s="1382" t="s">
        <v>533</v>
      </c>
      <c r="S52" s="1469">
        <v>15000000</v>
      </c>
      <c r="T52" s="1391">
        <v>35</v>
      </c>
      <c r="U52" s="1394" t="s">
        <v>464</v>
      </c>
      <c r="V52" s="1951">
        <v>2732</v>
      </c>
      <c r="W52" s="1951">
        <v>17360</v>
      </c>
      <c r="X52" s="1951">
        <v>21116</v>
      </c>
      <c r="Y52" s="1951"/>
      <c r="Z52" s="1951">
        <v>4451</v>
      </c>
      <c r="AA52" s="1951"/>
      <c r="AB52" s="1951">
        <v>247</v>
      </c>
      <c r="AC52" s="1951">
        <v>217</v>
      </c>
      <c r="AD52" s="1951">
        <v>60</v>
      </c>
      <c r="AE52" s="1951">
        <v>2484</v>
      </c>
      <c r="AF52" s="1951">
        <v>4575</v>
      </c>
      <c r="AG52" s="1951">
        <v>56</v>
      </c>
      <c r="AH52" s="1959">
        <v>42583</v>
      </c>
      <c r="AI52" s="1959">
        <v>42735</v>
      </c>
      <c r="AJ52" s="1901" t="s">
        <v>461</v>
      </c>
    </row>
    <row r="53" spans="1:36" ht="81.75" customHeight="1">
      <c r="A53" s="2389"/>
      <c r="B53" s="2390"/>
      <c r="C53" s="2395"/>
      <c r="D53" s="2111"/>
      <c r="E53" s="2388"/>
      <c r="F53" s="2390"/>
      <c r="G53" s="426">
        <v>84</v>
      </c>
      <c r="H53" s="1382" t="s">
        <v>538</v>
      </c>
      <c r="I53" s="426" t="s">
        <v>65</v>
      </c>
      <c r="J53" s="142">
        <v>4</v>
      </c>
      <c r="K53" s="1902"/>
      <c r="L53" s="1902"/>
      <c r="M53" s="1953"/>
      <c r="N53" s="1791">
        <f aca="true" t="shared" si="0" ref="N53:N61">+S53/$O$52</f>
        <v>0</v>
      </c>
      <c r="O53" s="2779"/>
      <c r="P53" s="2782"/>
      <c r="Q53" s="473" t="s">
        <v>539</v>
      </c>
      <c r="R53" s="1382" t="s">
        <v>538</v>
      </c>
      <c r="S53" s="1469">
        <v>0</v>
      </c>
      <c r="T53" s="1395"/>
      <c r="U53" s="1394"/>
      <c r="V53" s="1952"/>
      <c r="W53" s="1952"/>
      <c r="X53" s="1952"/>
      <c r="Y53" s="1952"/>
      <c r="Z53" s="1952"/>
      <c r="AA53" s="1952"/>
      <c r="AB53" s="1952"/>
      <c r="AC53" s="1952"/>
      <c r="AD53" s="1952"/>
      <c r="AE53" s="1952"/>
      <c r="AF53" s="1952"/>
      <c r="AG53" s="1952"/>
      <c r="AH53" s="1960"/>
      <c r="AI53" s="1960"/>
      <c r="AJ53" s="2676"/>
    </row>
    <row r="54" spans="1:36" ht="78.75" customHeight="1">
      <c r="A54" s="2389"/>
      <c r="B54" s="2390"/>
      <c r="C54" s="2395"/>
      <c r="D54" s="2111"/>
      <c r="E54" s="2388"/>
      <c r="F54" s="2390"/>
      <c r="G54" s="426">
        <v>85</v>
      </c>
      <c r="H54" s="1382" t="s">
        <v>540</v>
      </c>
      <c r="I54" s="426" t="s">
        <v>65</v>
      </c>
      <c r="J54" s="142">
        <v>4</v>
      </c>
      <c r="K54" s="1902"/>
      <c r="L54" s="1902"/>
      <c r="M54" s="1953"/>
      <c r="N54" s="1791">
        <f t="shared" si="0"/>
        <v>0.023076923076923078</v>
      </c>
      <c r="O54" s="2779"/>
      <c r="P54" s="2782"/>
      <c r="Q54" s="465" t="s">
        <v>541</v>
      </c>
      <c r="R54" s="1382" t="s">
        <v>540</v>
      </c>
      <c r="S54" s="1469">
        <v>15000000</v>
      </c>
      <c r="T54" s="1391">
        <v>35</v>
      </c>
      <c r="U54" s="1394" t="s">
        <v>464</v>
      </c>
      <c r="V54" s="1952"/>
      <c r="W54" s="1952"/>
      <c r="X54" s="1952"/>
      <c r="Y54" s="1952"/>
      <c r="Z54" s="1952"/>
      <c r="AA54" s="1952"/>
      <c r="AB54" s="1952"/>
      <c r="AC54" s="1952"/>
      <c r="AD54" s="1952"/>
      <c r="AE54" s="1952"/>
      <c r="AF54" s="1952"/>
      <c r="AG54" s="1952"/>
      <c r="AH54" s="1960"/>
      <c r="AI54" s="1960"/>
      <c r="AJ54" s="2676"/>
    </row>
    <row r="55" spans="1:36" ht="98.25" customHeight="1">
      <c r="A55" s="2389"/>
      <c r="B55" s="2390"/>
      <c r="C55" s="2395"/>
      <c r="D55" s="2111"/>
      <c r="E55" s="2388"/>
      <c r="F55" s="2390"/>
      <c r="G55" s="426">
        <v>87</v>
      </c>
      <c r="H55" s="1382" t="s">
        <v>542</v>
      </c>
      <c r="I55" s="426" t="s">
        <v>65</v>
      </c>
      <c r="J55" s="1492">
        <v>30</v>
      </c>
      <c r="K55" s="1902"/>
      <c r="L55" s="1902"/>
      <c r="M55" s="1953"/>
      <c r="N55" s="1791">
        <f t="shared" si="0"/>
        <v>0.18461538461538463</v>
      </c>
      <c r="O55" s="2779"/>
      <c r="P55" s="2782"/>
      <c r="Q55" s="470" t="s">
        <v>543</v>
      </c>
      <c r="R55" s="1382" t="s">
        <v>542</v>
      </c>
      <c r="S55" s="1469">
        <v>120000000</v>
      </c>
      <c r="T55" s="1395" t="s">
        <v>544</v>
      </c>
      <c r="U55" s="1394" t="s">
        <v>545</v>
      </c>
      <c r="V55" s="1952"/>
      <c r="W55" s="1952"/>
      <c r="X55" s="1952"/>
      <c r="Y55" s="1952"/>
      <c r="Z55" s="1952"/>
      <c r="AA55" s="1952"/>
      <c r="AB55" s="1952"/>
      <c r="AC55" s="1952"/>
      <c r="AD55" s="1952"/>
      <c r="AE55" s="1952"/>
      <c r="AF55" s="1952"/>
      <c r="AG55" s="1952"/>
      <c r="AH55" s="1960"/>
      <c r="AI55" s="1960"/>
      <c r="AJ55" s="2676"/>
    </row>
    <row r="56" spans="1:36" ht="71.25" customHeight="1">
      <c r="A56" s="2389"/>
      <c r="B56" s="2390"/>
      <c r="C56" s="2395"/>
      <c r="D56" s="2111"/>
      <c r="E56" s="2388"/>
      <c r="F56" s="2390"/>
      <c r="G56" s="426">
        <v>88</v>
      </c>
      <c r="H56" s="1382" t="s">
        <v>546</v>
      </c>
      <c r="I56" s="426" t="s">
        <v>65</v>
      </c>
      <c r="J56" s="142">
        <v>23</v>
      </c>
      <c r="K56" s="1902"/>
      <c r="L56" s="1902"/>
      <c r="M56" s="1953"/>
      <c r="N56" s="1791">
        <f t="shared" si="0"/>
        <v>0</v>
      </c>
      <c r="O56" s="2779"/>
      <c r="P56" s="2782"/>
      <c r="Q56" s="1333" t="s">
        <v>547</v>
      </c>
      <c r="R56" s="1382" t="s">
        <v>546</v>
      </c>
      <c r="S56" s="1469">
        <v>0</v>
      </c>
      <c r="T56" s="1395"/>
      <c r="U56" s="1394"/>
      <c r="V56" s="1952"/>
      <c r="W56" s="1952"/>
      <c r="X56" s="1952"/>
      <c r="Y56" s="1952"/>
      <c r="Z56" s="1952"/>
      <c r="AA56" s="1952"/>
      <c r="AB56" s="1952"/>
      <c r="AC56" s="1952"/>
      <c r="AD56" s="1952"/>
      <c r="AE56" s="1952"/>
      <c r="AF56" s="1952"/>
      <c r="AG56" s="1952"/>
      <c r="AH56" s="1960"/>
      <c r="AI56" s="1960"/>
      <c r="AJ56" s="2676"/>
    </row>
    <row r="57" spans="1:36" ht="110.25" customHeight="1">
      <c r="A57" s="2389"/>
      <c r="B57" s="2390"/>
      <c r="C57" s="2395"/>
      <c r="D57" s="2111"/>
      <c r="E57" s="2388"/>
      <c r="F57" s="2390"/>
      <c r="G57" s="426">
        <v>86</v>
      </c>
      <c r="H57" s="1490" t="s">
        <v>1907</v>
      </c>
      <c r="I57" s="426" t="s">
        <v>65</v>
      </c>
      <c r="J57" s="142">
        <v>1</v>
      </c>
      <c r="K57" s="1902"/>
      <c r="L57" s="1902"/>
      <c r="M57" s="1953"/>
      <c r="N57" s="1791">
        <f t="shared" si="0"/>
        <v>0</v>
      </c>
      <c r="O57" s="2779"/>
      <c r="P57" s="2782"/>
      <c r="Q57" s="1333" t="s">
        <v>549</v>
      </c>
      <c r="R57" s="1387" t="s">
        <v>548</v>
      </c>
      <c r="S57" s="1469">
        <v>0</v>
      </c>
      <c r="T57" s="1395"/>
      <c r="U57" s="1394"/>
      <c r="V57" s="1952"/>
      <c r="W57" s="1952"/>
      <c r="X57" s="1952"/>
      <c r="Y57" s="1952"/>
      <c r="Z57" s="1952"/>
      <c r="AA57" s="1952"/>
      <c r="AB57" s="1952"/>
      <c r="AC57" s="1952"/>
      <c r="AD57" s="1952"/>
      <c r="AE57" s="1952"/>
      <c r="AF57" s="1952"/>
      <c r="AG57" s="1952"/>
      <c r="AH57" s="1960"/>
      <c r="AI57" s="1960"/>
      <c r="AJ57" s="2676"/>
    </row>
    <row r="58" spans="1:36" ht="81" customHeight="1">
      <c r="A58" s="2389"/>
      <c r="B58" s="2390"/>
      <c r="C58" s="2395"/>
      <c r="D58" s="2111"/>
      <c r="E58" s="2388"/>
      <c r="F58" s="2390"/>
      <c r="G58" s="426">
        <v>89</v>
      </c>
      <c r="H58" s="1382" t="s">
        <v>550</v>
      </c>
      <c r="I58" s="426" t="s">
        <v>65</v>
      </c>
      <c r="J58" s="142">
        <v>9000</v>
      </c>
      <c r="K58" s="1902"/>
      <c r="L58" s="1902"/>
      <c r="M58" s="1953"/>
      <c r="N58" s="1791">
        <f t="shared" si="0"/>
        <v>0</v>
      </c>
      <c r="O58" s="2779"/>
      <c r="P58" s="2782"/>
      <c r="Q58" s="1333" t="s">
        <v>549</v>
      </c>
      <c r="R58" s="1382" t="s">
        <v>550</v>
      </c>
      <c r="S58" s="1469">
        <v>0</v>
      </c>
      <c r="T58" s="1395"/>
      <c r="U58" s="1394"/>
      <c r="V58" s="1952"/>
      <c r="W58" s="1952"/>
      <c r="X58" s="1952"/>
      <c r="Y58" s="1952"/>
      <c r="Z58" s="1952"/>
      <c r="AA58" s="1952"/>
      <c r="AB58" s="1952"/>
      <c r="AC58" s="1952"/>
      <c r="AD58" s="1952"/>
      <c r="AE58" s="1952"/>
      <c r="AF58" s="1952"/>
      <c r="AG58" s="1952"/>
      <c r="AH58" s="1960"/>
      <c r="AI58" s="1960"/>
      <c r="AJ58" s="2676"/>
    </row>
    <row r="59" spans="1:36" ht="64.5" customHeight="1">
      <c r="A59" s="2389"/>
      <c r="B59" s="2390"/>
      <c r="C59" s="2395"/>
      <c r="D59" s="2111"/>
      <c r="E59" s="2388"/>
      <c r="F59" s="2390"/>
      <c r="G59" s="426">
        <v>90</v>
      </c>
      <c r="H59" s="1382" t="s">
        <v>551</v>
      </c>
      <c r="I59" s="426" t="s">
        <v>65</v>
      </c>
      <c r="J59" s="142">
        <v>104</v>
      </c>
      <c r="K59" s="1902"/>
      <c r="L59" s="1902"/>
      <c r="M59" s="1953"/>
      <c r="N59" s="1791">
        <f t="shared" si="0"/>
        <v>0.35384615384615387</v>
      </c>
      <c r="O59" s="2779"/>
      <c r="P59" s="2782"/>
      <c r="Q59" s="1333" t="s">
        <v>552</v>
      </c>
      <c r="R59" s="1382" t="s">
        <v>551</v>
      </c>
      <c r="S59" s="1469">
        <v>230000000</v>
      </c>
      <c r="T59" s="1395" t="s">
        <v>544</v>
      </c>
      <c r="U59" s="1394" t="s">
        <v>545</v>
      </c>
      <c r="V59" s="1952"/>
      <c r="W59" s="1952"/>
      <c r="X59" s="1952"/>
      <c r="Y59" s="1952"/>
      <c r="Z59" s="1952"/>
      <c r="AA59" s="1952"/>
      <c r="AB59" s="1952"/>
      <c r="AC59" s="1952"/>
      <c r="AD59" s="1952"/>
      <c r="AE59" s="1952"/>
      <c r="AF59" s="1952"/>
      <c r="AG59" s="1952"/>
      <c r="AH59" s="1960"/>
      <c r="AI59" s="1960"/>
      <c r="AJ59" s="2676"/>
    </row>
    <row r="60" spans="1:36" ht="84.75" customHeight="1">
      <c r="A60" s="2389"/>
      <c r="B60" s="2390"/>
      <c r="C60" s="2395"/>
      <c r="D60" s="2111"/>
      <c r="E60" s="2388"/>
      <c r="F60" s="2390"/>
      <c r="G60" s="426">
        <v>91</v>
      </c>
      <c r="H60" s="1382" t="s">
        <v>553</v>
      </c>
      <c r="I60" s="426" t="s">
        <v>65</v>
      </c>
      <c r="J60" s="142">
        <v>54</v>
      </c>
      <c r="K60" s="1902"/>
      <c r="L60" s="1902"/>
      <c r="M60" s="1953"/>
      <c r="N60" s="1791">
        <f t="shared" si="0"/>
        <v>0.4153846153846154</v>
      </c>
      <c r="O60" s="2779"/>
      <c r="P60" s="2782"/>
      <c r="Q60" s="465" t="s">
        <v>554</v>
      </c>
      <c r="R60" s="1382" t="s">
        <v>553</v>
      </c>
      <c r="S60" s="1469">
        <v>270000000</v>
      </c>
      <c r="T60" s="1391">
        <v>35</v>
      </c>
      <c r="U60" s="1394" t="s">
        <v>464</v>
      </c>
      <c r="V60" s="1952"/>
      <c r="W60" s="1952"/>
      <c r="X60" s="1952"/>
      <c r="Y60" s="1952"/>
      <c r="Z60" s="1952"/>
      <c r="AA60" s="1952"/>
      <c r="AB60" s="1952"/>
      <c r="AC60" s="1952"/>
      <c r="AD60" s="1952"/>
      <c r="AE60" s="1952"/>
      <c r="AF60" s="1952"/>
      <c r="AG60" s="1952"/>
      <c r="AH60" s="1960"/>
      <c r="AI60" s="1960"/>
      <c r="AJ60" s="2676"/>
    </row>
    <row r="61" spans="1:36" ht="106.5" customHeight="1">
      <c r="A61" s="2389"/>
      <c r="B61" s="2390"/>
      <c r="C61" s="2395"/>
      <c r="D61" s="2111"/>
      <c r="E61" s="2391"/>
      <c r="F61" s="2393"/>
      <c r="G61" s="426">
        <v>92</v>
      </c>
      <c r="H61" s="1382" t="s">
        <v>555</v>
      </c>
      <c r="I61" s="426" t="s">
        <v>65</v>
      </c>
      <c r="J61" s="142">
        <v>1</v>
      </c>
      <c r="K61" s="1903"/>
      <c r="L61" s="1903"/>
      <c r="M61" s="1953"/>
      <c r="N61" s="1791">
        <f t="shared" si="0"/>
        <v>0</v>
      </c>
      <c r="O61" s="2780"/>
      <c r="P61" s="2783"/>
      <c r="Q61" s="465" t="s">
        <v>556</v>
      </c>
      <c r="R61" s="1387" t="s">
        <v>555</v>
      </c>
      <c r="S61" s="1469">
        <v>0</v>
      </c>
      <c r="T61" s="1392"/>
      <c r="U61" s="1389"/>
      <c r="V61" s="2361"/>
      <c r="W61" s="2361"/>
      <c r="X61" s="2361"/>
      <c r="Y61" s="2361"/>
      <c r="Z61" s="2361"/>
      <c r="AA61" s="2361"/>
      <c r="AB61" s="2361"/>
      <c r="AC61" s="2361"/>
      <c r="AD61" s="2361"/>
      <c r="AE61" s="2361"/>
      <c r="AF61" s="2361"/>
      <c r="AG61" s="2361"/>
      <c r="AH61" s="2365"/>
      <c r="AI61" s="2365"/>
      <c r="AJ61" s="2762"/>
    </row>
    <row r="62" spans="1:36" ht="15">
      <c r="A62" s="2389"/>
      <c r="B62" s="2390"/>
      <c r="C62" s="2395"/>
      <c r="D62" s="2111"/>
      <c r="E62" s="440">
        <v>21</v>
      </c>
      <c r="F62" s="432" t="s">
        <v>557</v>
      </c>
      <c r="G62" s="433"/>
      <c r="H62" s="331"/>
      <c r="I62" s="433"/>
      <c r="J62" s="433"/>
      <c r="K62" s="433"/>
      <c r="L62" s="433"/>
      <c r="M62" s="433"/>
      <c r="N62" s="433"/>
      <c r="O62" s="433"/>
      <c r="P62" s="433"/>
      <c r="Q62" s="331"/>
      <c r="R62" s="331"/>
      <c r="S62" s="1470"/>
      <c r="T62" s="1396"/>
      <c r="U62" s="331"/>
      <c r="V62" s="451"/>
      <c r="W62" s="451"/>
      <c r="X62" s="451"/>
      <c r="Y62" s="451"/>
      <c r="Z62" s="451"/>
      <c r="AA62" s="451"/>
      <c r="AB62" s="451"/>
      <c r="AC62" s="451"/>
      <c r="AD62" s="451"/>
      <c r="AE62" s="451"/>
      <c r="AF62" s="451"/>
      <c r="AG62" s="451"/>
      <c r="AH62" s="1267"/>
      <c r="AI62" s="1267"/>
      <c r="AJ62" s="452"/>
    </row>
    <row r="63" spans="1:36" ht="72.75" customHeight="1">
      <c r="A63" s="2389"/>
      <c r="B63" s="2390"/>
      <c r="C63" s="2395"/>
      <c r="D63" s="2111"/>
      <c r="E63" s="2385"/>
      <c r="F63" s="2387"/>
      <c r="G63" s="426">
        <v>93</v>
      </c>
      <c r="H63" s="1382" t="s">
        <v>558</v>
      </c>
      <c r="I63" s="426" t="s">
        <v>65</v>
      </c>
      <c r="J63" s="142">
        <v>4</v>
      </c>
      <c r="K63" s="426"/>
      <c r="L63" s="1901">
        <v>91</v>
      </c>
      <c r="M63" s="1953" t="s">
        <v>559</v>
      </c>
      <c r="N63" s="444">
        <v>0</v>
      </c>
      <c r="O63" s="2787">
        <v>267500000</v>
      </c>
      <c r="P63" s="2784" t="s">
        <v>560</v>
      </c>
      <c r="Q63" s="470" t="s">
        <v>561</v>
      </c>
      <c r="R63" s="1390" t="s">
        <v>558</v>
      </c>
      <c r="S63" s="1469">
        <v>0</v>
      </c>
      <c r="T63" s="1391"/>
      <c r="U63" s="1383"/>
      <c r="V63" s="1951">
        <v>2732</v>
      </c>
      <c r="W63" s="1951">
        <v>17360</v>
      </c>
      <c r="X63" s="1951">
        <v>21116</v>
      </c>
      <c r="Y63" s="1951"/>
      <c r="Z63" s="1951">
        <v>4451</v>
      </c>
      <c r="AA63" s="1951"/>
      <c r="AB63" s="1951">
        <v>247</v>
      </c>
      <c r="AC63" s="1951">
        <v>217</v>
      </c>
      <c r="AD63" s="1951">
        <v>60</v>
      </c>
      <c r="AE63" s="1951">
        <v>2484</v>
      </c>
      <c r="AF63" s="1951">
        <v>4575</v>
      </c>
      <c r="AG63" s="1951">
        <v>56</v>
      </c>
      <c r="AH63" s="1959"/>
      <c r="AI63" s="1959"/>
      <c r="AJ63" s="1901" t="s">
        <v>461</v>
      </c>
    </row>
    <row r="64" spans="1:36" ht="72" customHeight="1">
      <c r="A64" s="2389"/>
      <c r="B64" s="2390"/>
      <c r="C64" s="2395"/>
      <c r="D64" s="2111"/>
      <c r="E64" s="2388"/>
      <c r="F64" s="2390"/>
      <c r="G64" s="426">
        <v>94</v>
      </c>
      <c r="H64" s="1382" t="s">
        <v>562</v>
      </c>
      <c r="I64" s="426" t="s">
        <v>65</v>
      </c>
      <c r="J64" s="142">
        <v>79</v>
      </c>
      <c r="K64" s="426" t="s">
        <v>563</v>
      </c>
      <c r="L64" s="1902"/>
      <c r="M64" s="1953"/>
      <c r="N64" s="444">
        <v>0.9065</v>
      </c>
      <c r="O64" s="2779"/>
      <c r="P64" s="2788"/>
      <c r="Q64" s="470" t="s">
        <v>564</v>
      </c>
      <c r="R64" s="1390" t="s">
        <v>562</v>
      </c>
      <c r="S64" s="1469">
        <v>267500000</v>
      </c>
      <c r="T64" s="1395">
        <v>25</v>
      </c>
      <c r="U64" s="1384" t="s">
        <v>498</v>
      </c>
      <c r="V64" s="1952"/>
      <c r="W64" s="1952"/>
      <c r="X64" s="1952"/>
      <c r="Y64" s="1952"/>
      <c r="Z64" s="1952"/>
      <c r="AA64" s="1952"/>
      <c r="AB64" s="1952"/>
      <c r="AC64" s="1952"/>
      <c r="AD64" s="1952"/>
      <c r="AE64" s="1952"/>
      <c r="AF64" s="1952"/>
      <c r="AG64" s="1952"/>
      <c r="AH64" s="1960"/>
      <c r="AI64" s="1960"/>
      <c r="AJ64" s="2676"/>
    </row>
    <row r="65" spans="1:36" ht="89.25" customHeight="1">
      <c r="A65" s="2389"/>
      <c r="B65" s="2390"/>
      <c r="C65" s="2395"/>
      <c r="D65" s="2111"/>
      <c r="E65" s="2388"/>
      <c r="F65" s="2390"/>
      <c r="G65" s="426">
        <v>95</v>
      </c>
      <c r="H65" s="1382" t="s">
        <v>565</v>
      </c>
      <c r="I65" s="426" t="s">
        <v>65</v>
      </c>
      <c r="J65" s="142">
        <v>500</v>
      </c>
      <c r="K65" s="426" t="s">
        <v>566</v>
      </c>
      <c r="L65" s="1902"/>
      <c r="M65" s="1953"/>
      <c r="N65" s="444">
        <v>0.037</v>
      </c>
      <c r="O65" s="2779"/>
      <c r="P65" s="2788"/>
      <c r="Q65" s="470" t="s">
        <v>567</v>
      </c>
      <c r="R65" s="1390" t="s">
        <v>565</v>
      </c>
      <c r="S65" s="1469"/>
      <c r="T65" s="1395">
        <v>20</v>
      </c>
      <c r="U65" s="1384" t="s">
        <v>202</v>
      </c>
      <c r="V65" s="1952"/>
      <c r="W65" s="1952"/>
      <c r="X65" s="1952"/>
      <c r="Y65" s="1952"/>
      <c r="Z65" s="1952"/>
      <c r="AA65" s="1952"/>
      <c r="AB65" s="1952"/>
      <c r="AC65" s="1952"/>
      <c r="AD65" s="1952"/>
      <c r="AE65" s="1952"/>
      <c r="AF65" s="1952"/>
      <c r="AG65" s="1952"/>
      <c r="AH65" s="1960"/>
      <c r="AI65" s="1960"/>
      <c r="AJ65" s="2676"/>
    </row>
    <row r="66" spans="1:36" ht="97.5" customHeight="1">
      <c r="A66" s="2389"/>
      <c r="B66" s="2390"/>
      <c r="C66" s="2395"/>
      <c r="D66" s="2111"/>
      <c r="E66" s="2388"/>
      <c r="F66" s="2390"/>
      <c r="G66" s="426">
        <v>96</v>
      </c>
      <c r="H66" s="1382" t="s">
        <v>568</v>
      </c>
      <c r="I66" s="426" t="s">
        <v>65</v>
      </c>
      <c r="J66" s="142">
        <v>0.75</v>
      </c>
      <c r="K66" s="426"/>
      <c r="L66" s="1903"/>
      <c r="M66" s="1953"/>
      <c r="N66" s="444">
        <v>0.056</v>
      </c>
      <c r="O66" s="2780"/>
      <c r="P66" s="2789"/>
      <c r="Q66" s="470" t="s">
        <v>569</v>
      </c>
      <c r="R66" s="1382" t="s">
        <v>568</v>
      </c>
      <c r="S66" s="1469"/>
      <c r="T66" s="1395">
        <v>20</v>
      </c>
      <c r="U66" s="1384" t="s">
        <v>202</v>
      </c>
      <c r="V66" s="2361"/>
      <c r="W66" s="2361"/>
      <c r="X66" s="2361"/>
      <c r="Y66" s="2361"/>
      <c r="Z66" s="2361"/>
      <c r="AA66" s="2361"/>
      <c r="AB66" s="2361"/>
      <c r="AC66" s="2361"/>
      <c r="AD66" s="2361"/>
      <c r="AE66" s="2361"/>
      <c r="AF66" s="2361"/>
      <c r="AG66" s="2361"/>
      <c r="AH66" s="2365"/>
      <c r="AI66" s="2365"/>
      <c r="AJ66" s="2762"/>
    </row>
    <row r="67" spans="1:36" ht="112.5" customHeight="1">
      <c r="A67" s="2389"/>
      <c r="B67" s="2390"/>
      <c r="C67" s="2395"/>
      <c r="D67" s="2111"/>
      <c r="E67" s="2391"/>
      <c r="F67" s="2393"/>
      <c r="G67" s="426">
        <v>95</v>
      </c>
      <c r="H67" s="1382" t="s">
        <v>565</v>
      </c>
      <c r="I67" s="426" t="s">
        <v>65</v>
      </c>
      <c r="J67" s="1492">
        <v>500</v>
      </c>
      <c r="K67" s="426" t="s">
        <v>570</v>
      </c>
      <c r="L67" s="426">
        <v>92</v>
      </c>
      <c r="M67" s="431" t="s">
        <v>571</v>
      </c>
      <c r="N67" s="444">
        <v>1</v>
      </c>
      <c r="O67" s="474">
        <v>7500000</v>
      </c>
      <c r="P67" s="475" t="s">
        <v>560</v>
      </c>
      <c r="Q67" s="470" t="s">
        <v>567</v>
      </c>
      <c r="R67" s="1390" t="s">
        <v>565</v>
      </c>
      <c r="S67" s="1469">
        <v>7500000</v>
      </c>
      <c r="T67" s="1395">
        <v>25</v>
      </c>
      <c r="U67" s="1384" t="s">
        <v>498</v>
      </c>
      <c r="V67" s="142">
        <v>2732</v>
      </c>
      <c r="W67" s="142">
        <v>17360</v>
      </c>
      <c r="X67" s="142">
        <v>21116</v>
      </c>
      <c r="Y67" s="142"/>
      <c r="Z67" s="142">
        <v>4451</v>
      </c>
      <c r="AA67" s="142"/>
      <c r="AB67" s="142">
        <v>247</v>
      </c>
      <c r="AC67" s="142">
        <v>217</v>
      </c>
      <c r="AD67" s="142">
        <v>60</v>
      </c>
      <c r="AE67" s="142">
        <v>2484</v>
      </c>
      <c r="AF67" s="142">
        <v>4575</v>
      </c>
      <c r="AG67" s="142">
        <v>56</v>
      </c>
      <c r="AH67" s="1237">
        <v>42583</v>
      </c>
      <c r="AI67" s="1237">
        <v>42735</v>
      </c>
      <c r="AJ67" s="1242" t="s">
        <v>461</v>
      </c>
    </row>
    <row r="68" spans="1:36" ht="15">
      <c r="A68" s="2389"/>
      <c r="B68" s="2390"/>
      <c r="C68" s="2395"/>
      <c r="D68" s="2111"/>
      <c r="E68" s="440">
        <v>22</v>
      </c>
      <c r="F68" s="432" t="s">
        <v>572</v>
      </c>
      <c r="G68" s="433"/>
      <c r="H68" s="331"/>
      <c r="I68" s="433"/>
      <c r="J68" s="433"/>
      <c r="K68" s="433"/>
      <c r="L68" s="433"/>
      <c r="M68" s="433"/>
      <c r="N68" s="433"/>
      <c r="O68" s="433"/>
      <c r="P68" s="433"/>
      <c r="Q68" s="331"/>
      <c r="R68" s="331"/>
      <c r="S68" s="1470"/>
      <c r="T68" s="1396"/>
      <c r="U68" s="331"/>
      <c r="V68" s="451"/>
      <c r="W68" s="451"/>
      <c r="X68" s="451"/>
      <c r="Y68" s="451"/>
      <c r="Z68" s="451"/>
      <c r="AA68" s="451"/>
      <c r="AB68" s="451"/>
      <c r="AC68" s="451"/>
      <c r="AD68" s="451"/>
      <c r="AE68" s="451"/>
      <c r="AF68" s="451"/>
      <c r="AG68" s="451"/>
      <c r="AH68" s="1267"/>
      <c r="AI68" s="1267"/>
      <c r="AJ68" s="452"/>
    </row>
    <row r="69" spans="1:36" ht="137.25" customHeight="1">
      <c r="A69" s="2389"/>
      <c r="B69" s="2390"/>
      <c r="C69" s="2763"/>
      <c r="D69" s="2112"/>
      <c r="E69" s="2790"/>
      <c r="F69" s="2791"/>
      <c r="G69" s="426">
        <v>97</v>
      </c>
      <c r="H69" s="1382" t="s">
        <v>573</v>
      </c>
      <c r="I69" s="426" t="s">
        <v>65</v>
      </c>
      <c r="J69" s="142">
        <v>7</v>
      </c>
      <c r="K69" s="476" t="s">
        <v>574</v>
      </c>
      <c r="L69" s="476">
        <v>93</v>
      </c>
      <c r="M69" s="431" t="s">
        <v>575</v>
      </c>
      <c r="N69" s="444">
        <v>1</v>
      </c>
      <c r="O69" s="474">
        <v>110000000</v>
      </c>
      <c r="P69" s="477" t="s">
        <v>576</v>
      </c>
      <c r="Q69" s="477" t="s">
        <v>577</v>
      </c>
      <c r="R69" s="1390" t="s">
        <v>573</v>
      </c>
      <c r="S69" s="1469">
        <v>110000000</v>
      </c>
      <c r="T69" s="1395">
        <v>25</v>
      </c>
      <c r="U69" s="1384" t="s">
        <v>498</v>
      </c>
      <c r="V69" s="142">
        <v>2732</v>
      </c>
      <c r="W69" s="142">
        <v>17360</v>
      </c>
      <c r="X69" s="142">
        <v>21116</v>
      </c>
      <c r="Y69" s="142"/>
      <c r="Z69" s="142">
        <v>4451</v>
      </c>
      <c r="AA69" s="142"/>
      <c r="AB69" s="142">
        <v>247</v>
      </c>
      <c r="AC69" s="142">
        <v>217</v>
      </c>
      <c r="AD69" s="142">
        <v>60</v>
      </c>
      <c r="AE69" s="142">
        <v>2484</v>
      </c>
      <c r="AF69" s="142">
        <v>4575</v>
      </c>
      <c r="AG69" s="142">
        <v>56</v>
      </c>
      <c r="AH69" s="1237"/>
      <c r="AI69" s="1237"/>
      <c r="AJ69" s="1242" t="s">
        <v>461</v>
      </c>
    </row>
    <row r="70" spans="1:36" ht="15">
      <c r="A70" s="2389"/>
      <c r="B70" s="2390"/>
      <c r="C70" s="438">
        <v>7</v>
      </c>
      <c r="D70" s="2760" t="s">
        <v>578</v>
      </c>
      <c r="E70" s="2761"/>
      <c r="F70" s="2761"/>
      <c r="G70" s="2761"/>
      <c r="H70" s="2761"/>
      <c r="I70" s="478"/>
      <c r="J70" s="478"/>
      <c r="K70" s="478"/>
      <c r="L70" s="478"/>
      <c r="M70" s="478"/>
      <c r="N70" s="478"/>
      <c r="O70" s="478"/>
      <c r="P70" s="478"/>
      <c r="Q70" s="1339"/>
      <c r="R70" s="1339"/>
      <c r="S70" s="1474"/>
      <c r="T70" s="177"/>
      <c r="U70" s="1339"/>
      <c r="V70" s="479"/>
      <c r="W70" s="479"/>
      <c r="X70" s="479"/>
      <c r="Y70" s="479"/>
      <c r="Z70" s="479"/>
      <c r="AA70" s="479"/>
      <c r="AB70" s="479"/>
      <c r="AC70" s="479"/>
      <c r="AD70" s="479"/>
      <c r="AE70" s="479"/>
      <c r="AF70" s="479"/>
      <c r="AG70" s="479"/>
      <c r="AH70" s="478"/>
      <c r="AI70" s="478"/>
      <c r="AJ70" s="480"/>
    </row>
    <row r="71" spans="1:36" ht="15">
      <c r="A71" s="2389"/>
      <c r="B71" s="2390"/>
      <c r="C71" s="2385"/>
      <c r="D71" s="2387"/>
      <c r="E71" s="481">
        <v>23</v>
      </c>
      <c r="F71" s="482" t="s">
        <v>579</v>
      </c>
      <c r="G71" s="483"/>
      <c r="H71" s="788"/>
      <c r="I71" s="483"/>
      <c r="J71" s="483"/>
      <c r="K71" s="483"/>
      <c r="L71" s="483"/>
      <c r="M71" s="483"/>
      <c r="N71" s="483"/>
      <c r="O71" s="483"/>
      <c r="P71" s="483"/>
      <c r="Q71" s="788"/>
      <c r="R71" s="788"/>
      <c r="S71" s="1475"/>
      <c r="T71" s="182"/>
      <c r="U71" s="788"/>
      <c r="V71" s="484"/>
      <c r="W71" s="484"/>
      <c r="X71" s="484"/>
      <c r="Y71" s="484"/>
      <c r="Z71" s="484"/>
      <c r="AA71" s="484"/>
      <c r="AB71" s="484"/>
      <c r="AC71" s="484"/>
      <c r="AD71" s="484"/>
      <c r="AE71" s="484"/>
      <c r="AF71" s="484"/>
      <c r="AG71" s="484"/>
      <c r="AH71" s="483"/>
      <c r="AI71" s="483"/>
      <c r="AJ71" s="485"/>
    </row>
    <row r="72" spans="1:36" ht="72" customHeight="1">
      <c r="A72" s="2389"/>
      <c r="B72" s="2390"/>
      <c r="C72" s="2388"/>
      <c r="D72" s="2390"/>
      <c r="E72" s="2385"/>
      <c r="F72" s="2387"/>
      <c r="G72" s="426">
        <v>98</v>
      </c>
      <c r="H72" s="1382" t="s">
        <v>580</v>
      </c>
      <c r="I72" s="426" t="s">
        <v>65</v>
      </c>
      <c r="J72" s="142">
        <v>55</v>
      </c>
      <c r="K72" s="1901" t="s">
        <v>581</v>
      </c>
      <c r="L72" s="1901">
        <v>94</v>
      </c>
      <c r="M72" s="1953" t="s">
        <v>582</v>
      </c>
      <c r="N72" s="444">
        <v>0.175</v>
      </c>
      <c r="O72" s="2768">
        <v>100000000</v>
      </c>
      <c r="P72" s="2792" t="s">
        <v>583</v>
      </c>
      <c r="Q72" s="470" t="s">
        <v>584</v>
      </c>
      <c r="R72" s="1390" t="s">
        <v>580</v>
      </c>
      <c r="S72" s="1469">
        <v>17500000</v>
      </c>
      <c r="T72" s="2764">
        <v>25</v>
      </c>
      <c r="U72" s="1954" t="s">
        <v>498</v>
      </c>
      <c r="V72" s="1951">
        <v>2732</v>
      </c>
      <c r="W72" s="1951">
        <v>17360</v>
      </c>
      <c r="X72" s="1951">
        <v>21116</v>
      </c>
      <c r="Y72" s="1951"/>
      <c r="Z72" s="1951">
        <v>4451</v>
      </c>
      <c r="AA72" s="1951"/>
      <c r="AB72" s="1951">
        <v>247</v>
      </c>
      <c r="AC72" s="1951">
        <v>217</v>
      </c>
      <c r="AD72" s="1951">
        <v>60</v>
      </c>
      <c r="AE72" s="1951">
        <v>2484</v>
      </c>
      <c r="AF72" s="1951">
        <v>4575</v>
      </c>
      <c r="AG72" s="1951">
        <v>56</v>
      </c>
      <c r="AH72" s="1959">
        <v>42583</v>
      </c>
      <c r="AI72" s="1959">
        <v>42735</v>
      </c>
      <c r="AJ72" s="1901" t="s">
        <v>461</v>
      </c>
    </row>
    <row r="73" spans="1:36" ht="104.25" customHeight="1">
      <c r="A73" s="2389"/>
      <c r="B73" s="2390"/>
      <c r="C73" s="2388"/>
      <c r="D73" s="2390"/>
      <c r="E73" s="2388"/>
      <c r="F73" s="2390"/>
      <c r="G73" s="426">
        <v>99</v>
      </c>
      <c r="H73" s="1382" t="s">
        <v>585</v>
      </c>
      <c r="I73" s="426" t="s">
        <v>65</v>
      </c>
      <c r="J73" s="142">
        <v>150</v>
      </c>
      <c r="K73" s="1902"/>
      <c r="L73" s="1902"/>
      <c r="M73" s="1953"/>
      <c r="N73" s="444">
        <v>0</v>
      </c>
      <c r="O73" s="2779"/>
      <c r="P73" s="2785"/>
      <c r="Q73" s="465" t="s">
        <v>586</v>
      </c>
      <c r="R73" s="1390" t="s">
        <v>585</v>
      </c>
      <c r="S73" s="1469">
        <v>0</v>
      </c>
      <c r="T73" s="2774"/>
      <c r="U73" s="2115"/>
      <c r="V73" s="1952"/>
      <c r="W73" s="1952"/>
      <c r="X73" s="1952"/>
      <c r="Y73" s="1952"/>
      <c r="Z73" s="1952"/>
      <c r="AA73" s="1952"/>
      <c r="AB73" s="1952"/>
      <c r="AC73" s="1952"/>
      <c r="AD73" s="1952"/>
      <c r="AE73" s="1952"/>
      <c r="AF73" s="1952"/>
      <c r="AG73" s="1952"/>
      <c r="AH73" s="1960"/>
      <c r="AI73" s="1960"/>
      <c r="AJ73" s="2676"/>
    </row>
    <row r="74" spans="1:36" ht="84" customHeight="1">
      <c r="A74" s="2389"/>
      <c r="B74" s="2390"/>
      <c r="C74" s="2388"/>
      <c r="D74" s="2390"/>
      <c r="E74" s="2388"/>
      <c r="F74" s="2390"/>
      <c r="G74" s="426">
        <v>100</v>
      </c>
      <c r="H74" s="1382" t="s">
        <v>587</v>
      </c>
      <c r="I74" s="426" t="s">
        <v>65</v>
      </c>
      <c r="J74" s="142">
        <v>6</v>
      </c>
      <c r="K74" s="1902"/>
      <c r="L74" s="1902"/>
      <c r="M74" s="1953"/>
      <c r="N74" s="444">
        <v>0</v>
      </c>
      <c r="O74" s="2779"/>
      <c r="P74" s="2785"/>
      <c r="Q74" s="465" t="s">
        <v>588</v>
      </c>
      <c r="R74" s="1390" t="s">
        <v>587</v>
      </c>
      <c r="S74" s="1469">
        <v>0</v>
      </c>
      <c r="T74" s="2774"/>
      <c r="U74" s="2115"/>
      <c r="V74" s="1952"/>
      <c r="W74" s="1952"/>
      <c r="X74" s="1952"/>
      <c r="Y74" s="1952"/>
      <c r="Z74" s="1952"/>
      <c r="AA74" s="1952"/>
      <c r="AB74" s="1952"/>
      <c r="AC74" s="1952"/>
      <c r="AD74" s="1952"/>
      <c r="AE74" s="1952"/>
      <c r="AF74" s="1952"/>
      <c r="AG74" s="1952"/>
      <c r="AH74" s="1960"/>
      <c r="AI74" s="1960"/>
      <c r="AJ74" s="2676"/>
    </row>
    <row r="75" spans="1:36" ht="72" customHeight="1">
      <c r="A75" s="2389"/>
      <c r="B75" s="2390"/>
      <c r="C75" s="2388"/>
      <c r="D75" s="2390"/>
      <c r="E75" s="2388"/>
      <c r="F75" s="2390"/>
      <c r="G75" s="426">
        <v>101</v>
      </c>
      <c r="H75" s="1382" t="s">
        <v>589</v>
      </c>
      <c r="I75" s="426" t="s">
        <v>65</v>
      </c>
      <c r="J75" s="142">
        <v>54</v>
      </c>
      <c r="K75" s="1902"/>
      <c r="L75" s="1902"/>
      <c r="M75" s="1953"/>
      <c r="N75" s="444">
        <v>0.725</v>
      </c>
      <c r="O75" s="2779"/>
      <c r="P75" s="2785"/>
      <c r="Q75" s="465" t="s">
        <v>590</v>
      </c>
      <c r="R75" s="1390" t="s">
        <v>589</v>
      </c>
      <c r="S75" s="1469">
        <v>72500000</v>
      </c>
      <c r="T75" s="2774"/>
      <c r="U75" s="2115"/>
      <c r="V75" s="1952"/>
      <c r="W75" s="1952"/>
      <c r="X75" s="1952"/>
      <c r="Y75" s="1952"/>
      <c r="Z75" s="1952"/>
      <c r="AA75" s="1952"/>
      <c r="AB75" s="1952"/>
      <c r="AC75" s="1952"/>
      <c r="AD75" s="1952"/>
      <c r="AE75" s="1952"/>
      <c r="AF75" s="1952"/>
      <c r="AG75" s="1952"/>
      <c r="AH75" s="1960"/>
      <c r="AI75" s="1960"/>
      <c r="AJ75" s="2676"/>
    </row>
    <row r="76" spans="1:36" ht="72" customHeight="1">
      <c r="A76" s="2389"/>
      <c r="B76" s="2390"/>
      <c r="C76" s="2388"/>
      <c r="D76" s="2390"/>
      <c r="E76" s="2391"/>
      <c r="F76" s="2393"/>
      <c r="G76" s="426">
        <v>102</v>
      </c>
      <c r="H76" s="1382" t="s">
        <v>591</v>
      </c>
      <c r="I76" s="426" t="s">
        <v>65</v>
      </c>
      <c r="J76" s="142">
        <v>0.875</v>
      </c>
      <c r="K76" s="1903"/>
      <c r="L76" s="1903"/>
      <c r="M76" s="1953"/>
      <c r="N76" s="444">
        <v>0.1</v>
      </c>
      <c r="O76" s="2780"/>
      <c r="P76" s="2786"/>
      <c r="Q76" s="465" t="s">
        <v>592</v>
      </c>
      <c r="R76" s="1390" t="s">
        <v>591</v>
      </c>
      <c r="S76" s="1469">
        <v>10000000</v>
      </c>
      <c r="T76" s="2777"/>
      <c r="U76" s="2116"/>
      <c r="V76" s="2361"/>
      <c r="W76" s="2361"/>
      <c r="X76" s="2361"/>
      <c r="Y76" s="2361"/>
      <c r="Z76" s="2361"/>
      <c r="AA76" s="2361"/>
      <c r="AB76" s="2361"/>
      <c r="AC76" s="2361"/>
      <c r="AD76" s="2361"/>
      <c r="AE76" s="2361"/>
      <c r="AF76" s="2361"/>
      <c r="AG76" s="2361"/>
      <c r="AH76" s="2365"/>
      <c r="AI76" s="2365"/>
      <c r="AJ76" s="2762"/>
    </row>
    <row r="77" spans="1:36" ht="15">
      <c r="A77" s="2389"/>
      <c r="B77" s="2390"/>
      <c r="C77" s="2388"/>
      <c r="D77" s="2390"/>
      <c r="E77" s="440">
        <v>24</v>
      </c>
      <c r="F77" s="432" t="s">
        <v>593</v>
      </c>
      <c r="G77" s="433"/>
      <c r="H77" s="331"/>
      <c r="I77" s="433"/>
      <c r="J77" s="433"/>
      <c r="K77" s="433"/>
      <c r="L77" s="433"/>
      <c r="M77" s="433"/>
      <c r="N77" s="433"/>
      <c r="O77" s="433"/>
      <c r="P77" s="433"/>
      <c r="Q77" s="331"/>
      <c r="R77" s="331"/>
      <c r="S77" s="1470"/>
      <c r="T77" s="1396"/>
      <c r="U77" s="331"/>
      <c r="V77" s="451"/>
      <c r="W77" s="451"/>
      <c r="X77" s="451"/>
      <c r="Y77" s="451"/>
      <c r="Z77" s="451"/>
      <c r="AA77" s="451"/>
      <c r="AB77" s="451"/>
      <c r="AC77" s="451"/>
      <c r="AD77" s="451"/>
      <c r="AE77" s="451"/>
      <c r="AF77" s="451"/>
      <c r="AG77" s="451"/>
      <c r="AH77" s="1267"/>
      <c r="AI77" s="1267"/>
      <c r="AJ77" s="452"/>
    </row>
    <row r="78" spans="1:36" ht="72" customHeight="1">
      <c r="A78" s="2389"/>
      <c r="B78" s="2390"/>
      <c r="C78" s="2388"/>
      <c r="D78" s="2390"/>
      <c r="E78" s="2385"/>
      <c r="F78" s="2387"/>
      <c r="G78" s="426">
        <v>103</v>
      </c>
      <c r="H78" s="1382" t="s">
        <v>594</v>
      </c>
      <c r="I78" s="426" t="s">
        <v>65</v>
      </c>
      <c r="J78" s="142">
        <v>4</v>
      </c>
      <c r="K78" s="423"/>
      <c r="L78" s="1901">
        <v>95</v>
      </c>
      <c r="M78" s="1953" t="s">
        <v>595</v>
      </c>
      <c r="N78" s="444">
        <v>0.1111111111111111</v>
      </c>
      <c r="O78" s="2768">
        <v>180000000</v>
      </c>
      <c r="P78" s="1954" t="s">
        <v>596</v>
      </c>
      <c r="Q78" s="1953" t="s">
        <v>597</v>
      </c>
      <c r="R78" s="1382" t="s">
        <v>594</v>
      </c>
      <c r="S78" s="1469">
        <v>20000000</v>
      </c>
      <c r="T78" s="1391"/>
      <c r="U78" s="1394" t="s">
        <v>498</v>
      </c>
      <c r="V78" s="1951">
        <v>2732</v>
      </c>
      <c r="W78" s="1951">
        <v>17360</v>
      </c>
      <c r="X78" s="1951">
        <v>21116</v>
      </c>
      <c r="Y78" s="1951"/>
      <c r="Z78" s="1951">
        <v>4451</v>
      </c>
      <c r="AA78" s="1951"/>
      <c r="AB78" s="1951">
        <v>247</v>
      </c>
      <c r="AC78" s="1951">
        <v>217</v>
      </c>
      <c r="AD78" s="1951">
        <v>60</v>
      </c>
      <c r="AE78" s="1951">
        <v>2484</v>
      </c>
      <c r="AF78" s="1951">
        <v>4575</v>
      </c>
      <c r="AG78" s="1951">
        <v>56</v>
      </c>
      <c r="AH78" s="1959">
        <v>42583</v>
      </c>
      <c r="AI78" s="1959">
        <v>42735</v>
      </c>
      <c r="AJ78" s="1901" t="s">
        <v>461</v>
      </c>
    </row>
    <row r="79" spans="1:36" ht="72" customHeight="1">
      <c r="A79" s="2389"/>
      <c r="B79" s="2390"/>
      <c r="C79" s="2388"/>
      <c r="D79" s="2390"/>
      <c r="E79" s="2388"/>
      <c r="F79" s="2390"/>
      <c r="G79" s="426">
        <v>104</v>
      </c>
      <c r="H79" s="1382" t="s">
        <v>598</v>
      </c>
      <c r="I79" s="426" t="s">
        <v>65</v>
      </c>
      <c r="J79" s="142">
        <v>10</v>
      </c>
      <c r="K79" s="428"/>
      <c r="L79" s="1902"/>
      <c r="M79" s="1953"/>
      <c r="N79" s="444">
        <v>0.16666666666666666</v>
      </c>
      <c r="O79" s="2779"/>
      <c r="P79" s="2775"/>
      <c r="Q79" s="2793"/>
      <c r="R79" s="1382" t="s">
        <v>598</v>
      </c>
      <c r="S79" s="1469">
        <v>30000000</v>
      </c>
      <c r="T79" s="1395"/>
      <c r="U79" s="1394" t="s">
        <v>498</v>
      </c>
      <c r="V79" s="1952"/>
      <c r="W79" s="1952"/>
      <c r="X79" s="1952"/>
      <c r="Y79" s="1952"/>
      <c r="Z79" s="1952"/>
      <c r="AA79" s="1952"/>
      <c r="AB79" s="1952"/>
      <c r="AC79" s="1952"/>
      <c r="AD79" s="1952"/>
      <c r="AE79" s="1952"/>
      <c r="AF79" s="1952"/>
      <c r="AG79" s="1952"/>
      <c r="AH79" s="1960"/>
      <c r="AI79" s="1960"/>
      <c r="AJ79" s="2676"/>
    </row>
    <row r="80" spans="1:36" ht="81" customHeight="1">
      <c r="A80" s="2389"/>
      <c r="B80" s="2390"/>
      <c r="C80" s="2388"/>
      <c r="D80" s="2390"/>
      <c r="E80" s="2388"/>
      <c r="F80" s="2390"/>
      <c r="G80" s="426">
        <v>105</v>
      </c>
      <c r="H80" s="1382" t="s">
        <v>1908</v>
      </c>
      <c r="I80" s="426" t="s">
        <v>65</v>
      </c>
      <c r="J80" s="142">
        <v>47</v>
      </c>
      <c r="K80" s="486" t="s">
        <v>600</v>
      </c>
      <c r="L80" s="1902"/>
      <c r="M80" s="1953"/>
      <c r="N80" s="444">
        <v>0.16666666666666666</v>
      </c>
      <c r="O80" s="2779"/>
      <c r="P80" s="2775"/>
      <c r="Q80" s="2793"/>
      <c r="R80" s="1382" t="s">
        <v>599</v>
      </c>
      <c r="S80" s="1469">
        <v>0</v>
      </c>
      <c r="T80" s="1395">
        <v>20</v>
      </c>
      <c r="U80" s="1394" t="s">
        <v>202</v>
      </c>
      <c r="V80" s="1952"/>
      <c r="W80" s="1952"/>
      <c r="X80" s="1952"/>
      <c r="Y80" s="1952"/>
      <c r="Z80" s="1952"/>
      <c r="AA80" s="1952"/>
      <c r="AB80" s="1952"/>
      <c r="AC80" s="1952"/>
      <c r="AD80" s="1952"/>
      <c r="AE80" s="1952"/>
      <c r="AF80" s="1952"/>
      <c r="AG80" s="1952"/>
      <c r="AH80" s="1960"/>
      <c r="AI80" s="1960"/>
      <c r="AJ80" s="2676"/>
    </row>
    <row r="81" spans="1:36" ht="72" customHeight="1">
      <c r="A81" s="2389"/>
      <c r="B81" s="2390"/>
      <c r="C81" s="2388"/>
      <c r="D81" s="2390"/>
      <c r="E81" s="2388"/>
      <c r="F81" s="2390"/>
      <c r="G81" s="426">
        <v>106</v>
      </c>
      <c r="H81" s="1382" t="s">
        <v>601</v>
      </c>
      <c r="I81" s="426" t="s">
        <v>65</v>
      </c>
      <c r="J81" s="142">
        <v>1</v>
      </c>
      <c r="K81" s="486" t="s">
        <v>602</v>
      </c>
      <c r="L81" s="1902"/>
      <c r="M81" s="1953"/>
      <c r="N81" s="444">
        <v>0.2777777777777778</v>
      </c>
      <c r="O81" s="2779"/>
      <c r="P81" s="2775"/>
      <c r="Q81" s="2793"/>
      <c r="R81" s="1382" t="s">
        <v>601</v>
      </c>
      <c r="S81" s="1469">
        <v>0</v>
      </c>
      <c r="T81" s="1395">
        <v>25</v>
      </c>
      <c r="U81" s="1394" t="s">
        <v>202</v>
      </c>
      <c r="V81" s="1952"/>
      <c r="W81" s="1952"/>
      <c r="X81" s="1952"/>
      <c r="Y81" s="1952"/>
      <c r="Z81" s="1952"/>
      <c r="AA81" s="1952"/>
      <c r="AB81" s="1952"/>
      <c r="AC81" s="1952"/>
      <c r="AD81" s="1952"/>
      <c r="AE81" s="1952"/>
      <c r="AF81" s="1952"/>
      <c r="AG81" s="1952"/>
      <c r="AH81" s="1960"/>
      <c r="AI81" s="1960"/>
      <c r="AJ81" s="2676"/>
    </row>
    <row r="82" spans="1:36" ht="81.75" customHeight="1">
      <c r="A82" s="2389"/>
      <c r="B82" s="2390"/>
      <c r="C82" s="2391"/>
      <c r="D82" s="2393"/>
      <c r="E82" s="2391"/>
      <c r="F82" s="2393"/>
      <c r="G82" s="426">
        <v>107</v>
      </c>
      <c r="H82" s="1382" t="s">
        <v>603</v>
      </c>
      <c r="I82" s="426" t="s">
        <v>65</v>
      </c>
      <c r="J82" s="142">
        <v>1</v>
      </c>
      <c r="K82" s="424"/>
      <c r="L82" s="1903"/>
      <c r="M82" s="1953"/>
      <c r="N82" s="444">
        <v>0.2777777777777778</v>
      </c>
      <c r="O82" s="2780"/>
      <c r="P82" s="2776"/>
      <c r="Q82" s="2793"/>
      <c r="R82" s="1382" t="s">
        <v>603</v>
      </c>
      <c r="S82" s="1469">
        <v>130000000</v>
      </c>
      <c r="T82" s="1392"/>
      <c r="U82" s="1394" t="s">
        <v>1909</v>
      </c>
      <c r="V82" s="2361"/>
      <c r="W82" s="2361"/>
      <c r="X82" s="2361"/>
      <c r="Y82" s="2361"/>
      <c r="Z82" s="2361"/>
      <c r="AA82" s="2361"/>
      <c r="AB82" s="2361"/>
      <c r="AC82" s="2361"/>
      <c r="AD82" s="2361"/>
      <c r="AE82" s="2361"/>
      <c r="AF82" s="2361"/>
      <c r="AG82" s="2361"/>
      <c r="AH82" s="2365"/>
      <c r="AI82" s="2365"/>
      <c r="AJ82" s="2762"/>
    </row>
    <row r="83" spans="1:36" ht="15">
      <c r="A83" s="2389"/>
      <c r="B83" s="2390"/>
      <c r="C83" s="487">
        <v>8</v>
      </c>
      <c r="D83" s="488" t="s">
        <v>604</v>
      </c>
      <c r="E83" s="418"/>
      <c r="F83" s="418"/>
      <c r="G83" s="418"/>
      <c r="H83" s="1340"/>
      <c r="I83" s="418"/>
      <c r="J83" s="418"/>
      <c r="K83" s="418"/>
      <c r="L83" s="418"/>
      <c r="M83" s="418"/>
      <c r="N83" s="418"/>
      <c r="O83" s="418"/>
      <c r="P83" s="418"/>
      <c r="Q83" s="1340"/>
      <c r="R83" s="1340"/>
      <c r="S83" s="1476"/>
      <c r="T83" s="1345"/>
      <c r="U83" s="1340"/>
      <c r="V83" s="489"/>
      <c r="W83" s="489"/>
      <c r="X83" s="489"/>
      <c r="Y83" s="489"/>
      <c r="Z83" s="489"/>
      <c r="AA83" s="489"/>
      <c r="AB83" s="489"/>
      <c r="AC83" s="489"/>
      <c r="AD83" s="489"/>
      <c r="AE83" s="489"/>
      <c r="AF83" s="489"/>
      <c r="AG83" s="489"/>
      <c r="AH83" s="1275"/>
      <c r="AI83" s="1275"/>
      <c r="AJ83" s="490"/>
    </row>
    <row r="84" spans="1:36" ht="15">
      <c r="A84" s="2389"/>
      <c r="B84" s="2390"/>
      <c r="C84" s="2388"/>
      <c r="D84" s="2390"/>
      <c r="E84" s="491">
        <v>25</v>
      </c>
      <c r="F84" s="492" t="s">
        <v>605</v>
      </c>
      <c r="G84" s="493"/>
      <c r="H84" s="897"/>
      <c r="I84" s="493"/>
      <c r="J84" s="493"/>
      <c r="K84" s="493"/>
      <c r="L84" s="493"/>
      <c r="M84" s="493"/>
      <c r="N84" s="493"/>
      <c r="O84" s="493"/>
      <c r="P84" s="493"/>
      <c r="Q84" s="897"/>
      <c r="R84" s="897"/>
      <c r="S84" s="1477"/>
      <c r="T84" s="898"/>
      <c r="U84" s="897"/>
      <c r="V84" s="494"/>
      <c r="W84" s="494"/>
      <c r="X84" s="494"/>
      <c r="Y84" s="494"/>
      <c r="Z84" s="494"/>
      <c r="AA84" s="494"/>
      <c r="AB84" s="494"/>
      <c r="AC84" s="494"/>
      <c r="AD84" s="494"/>
      <c r="AE84" s="494"/>
      <c r="AF84" s="494"/>
      <c r="AG84" s="494"/>
      <c r="AH84" s="493"/>
      <c r="AI84" s="493"/>
      <c r="AJ84" s="495"/>
    </row>
    <row r="85" spans="1:36" ht="109.5" customHeight="1">
      <c r="A85" s="2389"/>
      <c r="B85" s="2390"/>
      <c r="C85" s="2388"/>
      <c r="D85" s="2390"/>
      <c r="E85" s="2385"/>
      <c r="F85" s="2387"/>
      <c r="G85" s="426">
        <v>108</v>
      </c>
      <c r="H85" s="1382" t="s">
        <v>606</v>
      </c>
      <c r="I85" s="426" t="s">
        <v>65</v>
      </c>
      <c r="J85" s="142">
        <v>4</v>
      </c>
      <c r="K85" s="1901" t="s">
        <v>607</v>
      </c>
      <c r="L85" s="1901">
        <v>96</v>
      </c>
      <c r="M85" s="1953" t="s">
        <v>608</v>
      </c>
      <c r="N85" s="444">
        <v>0.13</v>
      </c>
      <c r="O85" s="2768">
        <v>80000000</v>
      </c>
      <c r="P85" s="1954" t="s">
        <v>609</v>
      </c>
      <c r="Q85" s="1319" t="s">
        <v>610</v>
      </c>
      <c r="R85" s="1382" t="s">
        <v>606</v>
      </c>
      <c r="S85" s="1469">
        <v>10000000</v>
      </c>
      <c r="T85" s="2764">
        <v>20</v>
      </c>
      <c r="U85" s="1954" t="s">
        <v>202</v>
      </c>
      <c r="V85" s="1951">
        <v>2732</v>
      </c>
      <c r="W85" s="1951">
        <v>17360</v>
      </c>
      <c r="X85" s="1951">
        <v>21116</v>
      </c>
      <c r="Y85" s="1951"/>
      <c r="Z85" s="1951">
        <v>4451</v>
      </c>
      <c r="AA85" s="1951"/>
      <c r="AB85" s="1951">
        <v>247</v>
      </c>
      <c r="AC85" s="1951">
        <v>217</v>
      </c>
      <c r="AD85" s="1951">
        <v>60</v>
      </c>
      <c r="AE85" s="1951">
        <v>2484</v>
      </c>
      <c r="AF85" s="1951">
        <v>4575</v>
      </c>
      <c r="AG85" s="1951">
        <v>56</v>
      </c>
      <c r="AH85" s="1959">
        <v>42583</v>
      </c>
      <c r="AI85" s="1959">
        <v>42735</v>
      </c>
      <c r="AJ85" s="1901" t="s">
        <v>461</v>
      </c>
    </row>
    <row r="86" spans="1:36" ht="129.75" customHeight="1">
      <c r="A86" s="2389"/>
      <c r="B86" s="2390"/>
      <c r="C86" s="2388"/>
      <c r="D86" s="2390"/>
      <c r="E86" s="2391"/>
      <c r="F86" s="2393"/>
      <c r="G86" s="426">
        <v>109</v>
      </c>
      <c r="H86" s="1382" t="s">
        <v>611</v>
      </c>
      <c r="I86" s="426" t="s">
        <v>65</v>
      </c>
      <c r="J86" s="142">
        <v>52</v>
      </c>
      <c r="K86" s="1903"/>
      <c r="L86" s="1903"/>
      <c r="M86" s="1953"/>
      <c r="N86" s="444">
        <v>0.87</v>
      </c>
      <c r="O86" s="2780"/>
      <c r="P86" s="2776"/>
      <c r="Q86" s="1319" t="s">
        <v>612</v>
      </c>
      <c r="R86" s="1382" t="s">
        <v>611</v>
      </c>
      <c r="S86" s="1469">
        <v>70000000</v>
      </c>
      <c r="T86" s="2777"/>
      <c r="U86" s="2776"/>
      <c r="V86" s="2361"/>
      <c r="W86" s="2361"/>
      <c r="X86" s="2361"/>
      <c r="Y86" s="2361"/>
      <c r="Z86" s="2361"/>
      <c r="AA86" s="2361"/>
      <c r="AB86" s="2361"/>
      <c r="AC86" s="2361"/>
      <c r="AD86" s="2361"/>
      <c r="AE86" s="2361"/>
      <c r="AF86" s="2361"/>
      <c r="AG86" s="2361"/>
      <c r="AH86" s="2365"/>
      <c r="AI86" s="2365"/>
      <c r="AJ86" s="2762"/>
    </row>
    <row r="87" spans="1:36" ht="15">
      <c r="A87" s="2389"/>
      <c r="B87" s="2390"/>
      <c r="C87" s="2388"/>
      <c r="D87" s="2390"/>
      <c r="E87" s="440">
        <v>26</v>
      </c>
      <c r="F87" s="432" t="s">
        <v>613</v>
      </c>
      <c r="G87" s="483"/>
      <c r="H87" s="788"/>
      <c r="I87" s="483"/>
      <c r="J87" s="483"/>
      <c r="K87" s="483"/>
      <c r="L87" s="483"/>
      <c r="M87" s="483"/>
      <c r="N87" s="483"/>
      <c r="O87" s="483"/>
      <c r="P87" s="483"/>
      <c r="Q87" s="788"/>
      <c r="R87" s="788"/>
      <c r="S87" s="1475"/>
      <c r="T87" s="182"/>
      <c r="U87" s="788"/>
      <c r="V87" s="484"/>
      <c r="W87" s="484"/>
      <c r="X87" s="484"/>
      <c r="Y87" s="484"/>
      <c r="Z87" s="484"/>
      <c r="AA87" s="484"/>
      <c r="AB87" s="484"/>
      <c r="AC87" s="484"/>
      <c r="AD87" s="484"/>
      <c r="AE87" s="484"/>
      <c r="AF87" s="484"/>
      <c r="AG87" s="484"/>
      <c r="AH87" s="483"/>
      <c r="AI87" s="483"/>
      <c r="AJ87" s="485"/>
    </row>
    <row r="88" spans="1:36" ht="70.5" customHeight="1">
      <c r="A88" s="2389"/>
      <c r="B88" s="2390"/>
      <c r="C88" s="2388"/>
      <c r="D88" s="2390"/>
      <c r="E88" s="2385"/>
      <c r="F88" s="2387"/>
      <c r="G88" s="1973">
        <v>110</v>
      </c>
      <c r="H88" s="1953" t="s">
        <v>614</v>
      </c>
      <c r="I88" s="1973" t="s">
        <v>65</v>
      </c>
      <c r="J88" s="2362">
        <v>200</v>
      </c>
      <c r="K88" s="497" t="s">
        <v>615</v>
      </c>
      <c r="L88" s="1973">
        <v>97</v>
      </c>
      <c r="M88" s="1953" t="s">
        <v>616</v>
      </c>
      <c r="N88" s="2795">
        <v>1</v>
      </c>
      <c r="O88" s="1967">
        <v>929538539.44</v>
      </c>
      <c r="P88" s="1901" t="s">
        <v>617</v>
      </c>
      <c r="Q88" s="1954" t="s">
        <v>618</v>
      </c>
      <c r="R88" s="1954" t="s">
        <v>614</v>
      </c>
      <c r="S88" s="2796">
        <v>929538539</v>
      </c>
      <c r="T88" s="1391">
        <v>35</v>
      </c>
      <c r="U88" s="1383" t="s">
        <v>619</v>
      </c>
      <c r="V88" s="1951">
        <v>2732</v>
      </c>
      <c r="W88" s="1951">
        <v>17360</v>
      </c>
      <c r="X88" s="1951">
        <v>21116</v>
      </c>
      <c r="Y88" s="1951"/>
      <c r="Z88" s="1951">
        <v>4451</v>
      </c>
      <c r="AA88" s="1951"/>
      <c r="AB88" s="1951">
        <v>247</v>
      </c>
      <c r="AC88" s="1951">
        <v>217</v>
      </c>
      <c r="AD88" s="1951">
        <v>60</v>
      </c>
      <c r="AE88" s="1951">
        <v>2484</v>
      </c>
      <c r="AF88" s="1951">
        <v>4575</v>
      </c>
      <c r="AG88" s="1951">
        <v>56</v>
      </c>
      <c r="AH88" s="1959">
        <v>42583</v>
      </c>
      <c r="AI88" s="1959">
        <v>42735</v>
      </c>
      <c r="AJ88" s="1901" t="s">
        <v>461</v>
      </c>
    </row>
    <row r="89" spans="1:36" ht="70.5" customHeight="1">
      <c r="A89" s="2389"/>
      <c r="B89" s="2390"/>
      <c r="C89" s="2388"/>
      <c r="D89" s="2390"/>
      <c r="E89" s="2388"/>
      <c r="F89" s="2390"/>
      <c r="G89" s="1973"/>
      <c r="H89" s="1953"/>
      <c r="I89" s="1973"/>
      <c r="J89" s="2362"/>
      <c r="K89" s="486" t="s">
        <v>620</v>
      </c>
      <c r="L89" s="1973"/>
      <c r="M89" s="1953"/>
      <c r="N89" s="2795"/>
      <c r="O89" s="1967"/>
      <c r="P89" s="1902"/>
      <c r="Q89" s="2115"/>
      <c r="R89" s="2115"/>
      <c r="S89" s="2796"/>
      <c r="T89" s="2764">
        <v>25</v>
      </c>
      <c r="U89" s="2794" t="s">
        <v>498</v>
      </c>
      <c r="V89" s="1952"/>
      <c r="W89" s="1952"/>
      <c r="X89" s="1952"/>
      <c r="Y89" s="1952"/>
      <c r="Z89" s="1952"/>
      <c r="AA89" s="1952"/>
      <c r="AB89" s="1952"/>
      <c r="AC89" s="1952"/>
      <c r="AD89" s="1952"/>
      <c r="AE89" s="1952"/>
      <c r="AF89" s="1952"/>
      <c r="AG89" s="1952"/>
      <c r="AH89" s="1960"/>
      <c r="AI89" s="1960"/>
      <c r="AJ89" s="1902"/>
    </row>
    <row r="90" spans="1:36" ht="70.5" customHeight="1">
      <c r="A90" s="2389"/>
      <c r="B90" s="2390"/>
      <c r="C90" s="2388"/>
      <c r="D90" s="2390"/>
      <c r="E90" s="2388"/>
      <c r="F90" s="2390"/>
      <c r="G90" s="1973"/>
      <c r="H90" s="1953"/>
      <c r="I90" s="1973"/>
      <c r="J90" s="2362"/>
      <c r="K90" s="498" t="s">
        <v>621</v>
      </c>
      <c r="L90" s="1973"/>
      <c r="M90" s="1953"/>
      <c r="N90" s="2795"/>
      <c r="O90" s="1967"/>
      <c r="P90" s="1902"/>
      <c r="Q90" s="2115"/>
      <c r="R90" s="2115"/>
      <c r="S90" s="2796"/>
      <c r="T90" s="2777"/>
      <c r="U90" s="2776"/>
      <c r="V90" s="2361"/>
      <c r="W90" s="2361"/>
      <c r="X90" s="2361"/>
      <c r="Y90" s="2361"/>
      <c r="Z90" s="2361"/>
      <c r="AA90" s="2361"/>
      <c r="AB90" s="2361"/>
      <c r="AC90" s="2361"/>
      <c r="AD90" s="2361"/>
      <c r="AE90" s="2361"/>
      <c r="AF90" s="2361"/>
      <c r="AG90" s="2361"/>
      <c r="AH90" s="2365"/>
      <c r="AI90" s="2365"/>
      <c r="AJ90" s="1903"/>
    </row>
    <row r="91" spans="1:36" ht="70.5" customHeight="1">
      <c r="A91" s="2389"/>
      <c r="B91" s="2390"/>
      <c r="C91" s="2388"/>
      <c r="D91" s="2390"/>
      <c r="E91" s="2391"/>
      <c r="F91" s="2393"/>
      <c r="G91" s="426">
        <f>G88</f>
        <v>110</v>
      </c>
      <c r="H91" s="1382" t="s">
        <v>614</v>
      </c>
      <c r="I91" s="426" t="s">
        <v>216</v>
      </c>
      <c r="J91" s="142">
        <v>200</v>
      </c>
      <c r="K91" s="498" t="s">
        <v>622</v>
      </c>
      <c r="L91" s="426">
        <v>8</v>
      </c>
      <c r="M91" s="431" t="s">
        <v>623</v>
      </c>
      <c r="N91" s="444">
        <v>1</v>
      </c>
      <c r="O91" s="427">
        <v>585122890.56</v>
      </c>
      <c r="P91" s="1903"/>
      <c r="Q91" s="2116"/>
      <c r="R91" s="2116"/>
      <c r="S91" s="1469">
        <v>585122891</v>
      </c>
      <c r="T91" s="454">
        <v>25</v>
      </c>
      <c r="U91" s="1390" t="s">
        <v>498</v>
      </c>
      <c r="V91" s="142"/>
      <c r="W91" s="142"/>
      <c r="X91" s="142"/>
      <c r="Y91" s="142"/>
      <c r="Z91" s="142"/>
      <c r="AA91" s="142"/>
      <c r="AB91" s="142"/>
      <c r="AC91" s="142"/>
      <c r="AD91" s="142"/>
      <c r="AE91" s="142"/>
      <c r="AF91" s="142"/>
      <c r="AG91" s="142"/>
      <c r="AH91" s="1237">
        <v>42583</v>
      </c>
      <c r="AI91" s="1237">
        <v>42735</v>
      </c>
      <c r="AJ91" s="1242" t="s">
        <v>461</v>
      </c>
    </row>
    <row r="92" spans="1:36" ht="15">
      <c r="A92" s="2389"/>
      <c r="B92" s="2390"/>
      <c r="C92" s="2388"/>
      <c r="D92" s="2390"/>
      <c r="E92" s="440">
        <v>27</v>
      </c>
      <c r="F92" s="441" t="s">
        <v>624</v>
      </c>
      <c r="G92" s="50"/>
      <c r="H92" s="331"/>
      <c r="I92" s="50"/>
      <c r="J92" s="50"/>
      <c r="K92" s="50"/>
      <c r="L92" s="50"/>
      <c r="M92" s="50"/>
      <c r="N92" s="50"/>
      <c r="O92" s="50"/>
      <c r="P92" s="50"/>
      <c r="Q92" s="331"/>
      <c r="R92" s="331"/>
      <c r="S92" s="1217"/>
      <c r="T92" s="1396"/>
      <c r="U92" s="331"/>
      <c r="V92" s="447"/>
      <c r="W92" s="447"/>
      <c r="X92" s="447"/>
      <c r="Y92" s="447"/>
      <c r="Z92" s="447"/>
      <c r="AA92" s="447"/>
      <c r="AB92" s="447"/>
      <c r="AC92" s="447"/>
      <c r="AD92" s="447"/>
      <c r="AE92" s="447"/>
      <c r="AF92" s="447"/>
      <c r="AG92" s="447"/>
      <c r="AH92" s="50"/>
      <c r="AI92" s="50"/>
      <c r="AJ92" s="442"/>
    </row>
    <row r="93" spans="1:36" ht="140.25" customHeight="1">
      <c r="A93" s="2389"/>
      <c r="B93" s="2390"/>
      <c r="C93" s="2388"/>
      <c r="D93" s="2390"/>
      <c r="E93" s="2385"/>
      <c r="F93" s="2387"/>
      <c r="G93" s="426">
        <v>111</v>
      </c>
      <c r="H93" s="1382" t="s">
        <v>625</v>
      </c>
      <c r="I93" s="426" t="s">
        <v>65</v>
      </c>
      <c r="J93" s="499">
        <v>1</v>
      </c>
      <c r="K93" s="426" t="s">
        <v>626</v>
      </c>
      <c r="L93" s="426">
        <v>98</v>
      </c>
      <c r="M93" s="431" t="s">
        <v>627</v>
      </c>
      <c r="N93" s="444">
        <v>1</v>
      </c>
      <c r="O93" s="453">
        <v>7710882667.89</v>
      </c>
      <c r="P93" s="431" t="s">
        <v>628</v>
      </c>
      <c r="Q93" s="1319" t="s">
        <v>629</v>
      </c>
      <c r="R93" s="1382" t="s">
        <v>625</v>
      </c>
      <c r="S93" s="1463">
        <v>7710882667.89</v>
      </c>
      <c r="T93" s="454">
        <v>25</v>
      </c>
      <c r="U93" s="1390" t="s">
        <v>498</v>
      </c>
      <c r="V93" s="142">
        <v>2732</v>
      </c>
      <c r="W93" s="142">
        <v>17360</v>
      </c>
      <c r="X93" s="142">
        <v>21116</v>
      </c>
      <c r="Y93" s="142"/>
      <c r="Z93" s="142">
        <v>4451</v>
      </c>
      <c r="AA93" s="142"/>
      <c r="AB93" s="142">
        <v>247</v>
      </c>
      <c r="AC93" s="142">
        <v>217</v>
      </c>
      <c r="AD93" s="142">
        <v>60</v>
      </c>
      <c r="AE93" s="142">
        <v>2484</v>
      </c>
      <c r="AF93" s="142">
        <v>4575</v>
      </c>
      <c r="AG93" s="142">
        <v>56</v>
      </c>
      <c r="AH93" s="1237">
        <v>42583</v>
      </c>
      <c r="AI93" s="1237">
        <v>42735</v>
      </c>
      <c r="AJ93" s="1242" t="s">
        <v>461</v>
      </c>
    </row>
    <row r="94" spans="1:36" ht="139.5" customHeight="1">
      <c r="A94" s="2389"/>
      <c r="B94" s="2390"/>
      <c r="C94" s="2388"/>
      <c r="D94" s="2390"/>
      <c r="E94" s="2391"/>
      <c r="F94" s="2393"/>
      <c r="G94" s="426">
        <v>111</v>
      </c>
      <c r="H94" s="1382" t="s">
        <v>625</v>
      </c>
      <c r="I94" s="426" t="s">
        <v>65</v>
      </c>
      <c r="J94" s="499">
        <v>1</v>
      </c>
      <c r="K94" s="426" t="s">
        <v>630</v>
      </c>
      <c r="L94" s="426">
        <v>99</v>
      </c>
      <c r="M94" s="431" t="s">
        <v>507</v>
      </c>
      <c r="N94" s="444">
        <v>1</v>
      </c>
      <c r="O94" s="500">
        <v>6500674020.11</v>
      </c>
      <c r="P94" s="431" t="s">
        <v>628</v>
      </c>
      <c r="Q94" s="1319" t="s">
        <v>631</v>
      </c>
      <c r="R94" s="1382" t="s">
        <v>625</v>
      </c>
      <c r="S94" s="1469">
        <v>6500674020.11</v>
      </c>
      <c r="T94" s="1395">
        <v>25</v>
      </c>
      <c r="U94" s="1394" t="s">
        <v>498</v>
      </c>
      <c r="V94" s="142">
        <v>2732</v>
      </c>
      <c r="W94" s="142">
        <v>17360</v>
      </c>
      <c r="X94" s="142">
        <v>21116</v>
      </c>
      <c r="Y94" s="142"/>
      <c r="Z94" s="142">
        <v>4451</v>
      </c>
      <c r="AA94" s="142"/>
      <c r="AB94" s="142">
        <v>247</v>
      </c>
      <c r="AC94" s="142">
        <v>217</v>
      </c>
      <c r="AD94" s="142">
        <v>60</v>
      </c>
      <c r="AE94" s="142">
        <v>2484</v>
      </c>
      <c r="AF94" s="142">
        <v>4575</v>
      </c>
      <c r="AG94" s="142">
        <v>56</v>
      </c>
      <c r="AH94" s="1237">
        <v>42371</v>
      </c>
      <c r="AI94" s="1237">
        <v>42521</v>
      </c>
      <c r="AJ94" s="1242" t="s">
        <v>461</v>
      </c>
    </row>
    <row r="95" spans="1:36" ht="15">
      <c r="A95" s="2389"/>
      <c r="B95" s="2390"/>
      <c r="C95" s="2388"/>
      <c r="D95" s="2390"/>
      <c r="E95" s="440">
        <v>28</v>
      </c>
      <c r="F95" s="432" t="s">
        <v>632</v>
      </c>
      <c r="G95" s="433"/>
      <c r="H95" s="331"/>
      <c r="I95" s="433"/>
      <c r="J95" s="433"/>
      <c r="K95" s="433"/>
      <c r="L95" s="433"/>
      <c r="M95" s="433"/>
      <c r="N95" s="433"/>
      <c r="O95" s="433"/>
      <c r="P95" s="433"/>
      <c r="Q95" s="331"/>
      <c r="R95" s="331"/>
      <c r="S95" s="1470"/>
      <c r="T95" s="1396"/>
      <c r="U95" s="331"/>
      <c r="V95" s="451"/>
      <c r="W95" s="451"/>
      <c r="X95" s="451"/>
      <c r="Y95" s="451"/>
      <c r="Z95" s="451"/>
      <c r="AA95" s="451"/>
      <c r="AB95" s="451"/>
      <c r="AC95" s="451"/>
      <c r="AD95" s="451"/>
      <c r="AE95" s="451"/>
      <c r="AF95" s="451"/>
      <c r="AG95" s="451"/>
      <c r="AH95" s="1267"/>
      <c r="AI95" s="1267"/>
      <c r="AJ95" s="452"/>
    </row>
    <row r="96" spans="1:36" ht="72" customHeight="1">
      <c r="A96" s="2389"/>
      <c r="B96" s="2390"/>
      <c r="C96" s="2388"/>
      <c r="D96" s="2390"/>
      <c r="E96" s="2385"/>
      <c r="F96" s="2387"/>
      <c r="G96" s="426">
        <v>112</v>
      </c>
      <c r="H96" s="1382" t="s">
        <v>633</v>
      </c>
      <c r="I96" s="426" t="s">
        <v>65</v>
      </c>
      <c r="J96" s="142">
        <v>8</v>
      </c>
      <c r="K96" s="501" t="s">
        <v>634</v>
      </c>
      <c r="L96" s="1901">
        <v>100</v>
      </c>
      <c r="M96" s="1953" t="s">
        <v>635</v>
      </c>
      <c r="N96" s="444">
        <v>0.37</v>
      </c>
      <c r="O96" s="2768">
        <f>81142637</f>
        <v>81142637</v>
      </c>
      <c r="P96" s="1954" t="s">
        <v>636</v>
      </c>
      <c r="Q96" s="1953" t="s">
        <v>637</v>
      </c>
      <c r="R96" s="1382" t="s">
        <v>633</v>
      </c>
      <c r="S96" s="1469">
        <v>0</v>
      </c>
      <c r="T96" s="1391">
        <v>20</v>
      </c>
      <c r="U96" s="1383" t="s">
        <v>202</v>
      </c>
      <c r="V96" s="1951">
        <v>2732</v>
      </c>
      <c r="W96" s="1951">
        <v>17360</v>
      </c>
      <c r="X96" s="1951">
        <v>21116</v>
      </c>
      <c r="Y96" s="1951"/>
      <c r="Z96" s="1951">
        <v>4451</v>
      </c>
      <c r="AA96" s="1951"/>
      <c r="AB96" s="1951">
        <v>247</v>
      </c>
      <c r="AC96" s="1951">
        <v>217</v>
      </c>
      <c r="AD96" s="1951">
        <v>60</v>
      </c>
      <c r="AE96" s="1951">
        <v>2484</v>
      </c>
      <c r="AF96" s="1951">
        <v>4575</v>
      </c>
      <c r="AG96" s="1951">
        <v>56</v>
      </c>
      <c r="AH96" s="1237">
        <v>42644</v>
      </c>
      <c r="AI96" s="1959">
        <v>42735</v>
      </c>
      <c r="AJ96" s="1901" t="s">
        <v>461</v>
      </c>
    </row>
    <row r="97" spans="1:36" ht="93.75" customHeight="1">
      <c r="A97" s="2389"/>
      <c r="B97" s="2390"/>
      <c r="C97" s="2391"/>
      <c r="D97" s="2393"/>
      <c r="E97" s="2391"/>
      <c r="F97" s="2393"/>
      <c r="G97" s="426">
        <v>113</v>
      </c>
      <c r="H97" s="1382" t="s">
        <v>638</v>
      </c>
      <c r="I97" s="426" t="s">
        <v>65</v>
      </c>
      <c r="J97" s="142">
        <v>1</v>
      </c>
      <c r="K97" s="502" t="s">
        <v>639</v>
      </c>
      <c r="L97" s="1903"/>
      <c r="M97" s="1953"/>
      <c r="N97" s="444">
        <v>0.63</v>
      </c>
      <c r="O97" s="2780"/>
      <c r="P97" s="2776"/>
      <c r="Q97" s="2793"/>
      <c r="R97" s="1382" t="s">
        <v>638</v>
      </c>
      <c r="S97" s="1469">
        <v>81142637</v>
      </c>
      <c r="T97" s="1392">
        <v>25</v>
      </c>
      <c r="U97" s="1389" t="s">
        <v>202</v>
      </c>
      <c r="V97" s="2361"/>
      <c r="W97" s="2361"/>
      <c r="X97" s="2361"/>
      <c r="Y97" s="2361"/>
      <c r="Z97" s="2361"/>
      <c r="AA97" s="2361"/>
      <c r="AB97" s="2361"/>
      <c r="AC97" s="2361"/>
      <c r="AD97" s="2361"/>
      <c r="AE97" s="2361"/>
      <c r="AF97" s="2361"/>
      <c r="AG97" s="2361"/>
      <c r="AH97" s="1316"/>
      <c r="AI97" s="2365"/>
      <c r="AJ97" s="2762"/>
    </row>
    <row r="98" spans="1:36" ht="14.25">
      <c r="A98" s="2389"/>
      <c r="B98" s="2390"/>
      <c r="C98" s="503">
        <v>16</v>
      </c>
      <c r="D98" s="504" t="s">
        <v>640</v>
      </c>
      <c r="E98" s="505"/>
      <c r="F98" s="505"/>
      <c r="G98" s="505"/>
      <c r="H98" s="1341"/>
      <c r="I98" s="505"/>
      <c r="J98" s="505"/>
      <c r="K98" s="505"/>
      <c r="L98" s="505"/>
      <c r="M98" s="505"/>
      <c r="N98" s="505"/>
      <c r="O98" s="505"/>
      <c r="P98" s="505"/>
      <c r="Q98" s="1341"/>
      <c r="R98" s="1341"/>
      <c r="S98" s="1478"/>
      <c r="T98" s="1346"/>
      <c r="U98" s="1341"/>
      <c r="V98" s="506"/>
      <c r="W98" s="506"/>
      <c r="X98" s="506"/>
      <c r="Y98" s="506"/>
      <c r="Z98" s="506"/>
      <c r="AA98" s="506"/>
      <c r="AB98" s="506"/>
      <c r="AC98" s="506"/>
      <c r="AD98" s="506"/>
      <c r="AE98" s="506"/>
      <c r="AF98" s="506"/>
      <c r="AG98" s="506"/>
      <c r="AH98" s="505"/>
      <c r="AI98" s="505"/>
      <c r="AJ98" s="59"/>
    </row>
    <row r="99" spans="1:36" ht="15">
      <c r="A99" s="2389"/>
      <c r="B99" s="2390"/>
      <c r="C99" s="2385"/>
      <c r="D99" s="2387"/>
      <c r="E99" s="440">
        <v>57</v>
      </c>
      <c r="F99" s="441" t="s">
        <v>641</v>
      </c>
      <c r="G99" s="50"/>
      <c r="H99" s="331"/>
      <c r="I99" s="50"/>
      <c r="J99" s="50"/>
      <c r="K99" s="50"/>
      <c r="L99" s="50"/>
      <c r="M99" s="50"/>
      <c r="N99" s="50"/>
      <c r="O99" s="50"/>
      <c r="P99" s="50"/>
      <c r="Q99" s="331"/>
      <c r="R99" s="331"/>
      <c r="S99" s="1217"/>
      <c r="T99" s="1396"/>
      <c r="U99" s="331"/>
      <c r="V99" s="447"/>
      <c r="W99" s="447"/>
      <c r="X99" s="447"/>
      <c r="Y99" s="447"/>
      <c r="Z99" s="447"/>
      <c r="AA99" s="447"/>
      <c r="AB99" s="447"/>
      <c r="AC99" s="447"/>
      <c r="AD99" s="447"/>
      <c r="AE99" s="447"/>
      <c r="AF99" s="447"/>
      <c r="AG99" s="447"/>
      <c r="AH99" s="50"/>
      <c r="AI99" s="50"/>
      <c r="AJ99" s="442"/>
    </row>
    <row r="100" spans="1:36" ht="72" customHeight="1" thickBot="1">
      <c r="A100" s="2389"/>
      <c r="B100" s="2390"/>
      <c r="C100" s="2388"/>
      <c r="D100" s="2390"/>
      <c r="E100" s="2385"/>
      <c r="F100" s="2387"/>
      <c r="G100" s="423">
        <v>182</v>
      </c>
      <c r="H100" s="1383" t="s">
        <v>642</v>
      </c>
      <c r="I100" s="423" t="s">
        <v>65</v>
      </c>
      <c r="J100" s="430">
        <v>1</v>
      </c>
      <c r="K100" s="423" t="s">
        <v>643</v>
      </c>
      <c r="L100" s="423">
        <v>101</v>
      </c>
      <c r="M100" s="421" t="s">
        <v>644</v>
      </c>
      <c r="N100" s="467">
        <v>1</v>
      </c>
      <c r="O100" s="507">
        <v>40000000</v>
      </c>
      <c r="P100" s="421" t="s">
        <v>645</v>
      </c>
      <c r="Q100" s="1320" t="s">
        <v>646</v>
      </c>
      <c r="R100" s="1383" t="s">
        <v>642</v>
      </c>
      <c r="S100" s="1473">
        <v>40000000</v>
      </c>
      <c r="T100" s="1391">
        <v>20</v>
      </c>
      <c r="U100" s="1383" t="s">
        <v>202</v>
      </c>
      <c r="V100" s="430">
        <v>2732</v>
      </c>
      <c r="W100" s="430">
        <v>17360</v>
      </c>
      <c r="X100" s="430">
        <v>21116</v>
      </c>
      <c r="Y100" s="430"/>
      <c r="Z100" s="430">
        <v>4451</v>
      </c>
      <c r="AA100" s="430"/>
      <c r="AB100" s="430">
        <v>247</v>
      </c>
      <c r="AC100" s="430">
        <v>217</v>
      </c>
      <c r="AD100" s="430">
        <v>60</v>
      </c>
      <c r="AE100" s="430">
        <v>2484</v>
      </c>
      <c r="AF100" s="430">
        <v>4575</v>
      </c>
      <c r="AG100" s="430">
        <v>56</v>
      </c>
      <c r="AH100" s="1238"/>
      <c r="AI100" s="1238"/>
      <c r="AJ100" s="1239" t="s">
        <v>461</v>
      </c>
    </row>
    <row r="101" spans="1:36" ht="30.75" customHeight="1" thickBot="1">
      <c r="A101" s="2121" t="s">
        <v>94</v>
      </c>
      <c r="B101" s="2122"/>
      <c r="C101" s="2122"/>
      <c r="D101" s="2122"/>
      <c r="E101" s="2122"/>
      <c r="F101" s="2122"/>
      <c r="G101" s="2122"/>
      <c r="H101" s="2122"/>
      <c r="I101" s="2122"/>
      <c r="J101" s="2122"/>
      <c r="K101" s="2122"/>
      <c r="L101" s="2122"/>
      <c r="M101" s="2122"/>
      <c r="N101" s="2123"/>
      <c r="O101" s="508">
        <f>SUM(O13:O100)</f>
        <v>129442224490.84</v>
      </c>
      <c r="P101" s="509"/>
      <c r="Q101" s="1347"/>
      <c r="R101" s="1349"/>
      <c r="S101" s="1479">
        <f>SUM(S16:S100)</f>
        <v>129524353288.84</v>
      </c>
      <c r="T101" s="1464"/>
      <c r="U101" s="1467"/>
      <c r="V101" s="78"/>
      <c r="W101" s="78"/>
      <c r="X101" s="78"/>
      <c r="Y101" s="78"/>
      <c r="Z101" s="78"/>
      <c r="AA101" s="78"/>
      <c r="AB101" s="78"/>
      <c r="AC101" s="78"/>
      <c r="AD101" s="78"/>
      <c r="AE101" s="78"/>
      <c r="AF101" s="78"/>
      <c r="AG101" s="78"/>
      <c r="AH101" s="78"/>
      <c r="AI101" s="78"/>
      <c r="AJ101" s="510"/>
    </row>
    <row r="102" ht="18.75" customHeight="1"/>
    <row r="103" spans="18:20" ht="30" customHeight="1">
      <c r="R103" s="1342"/>
      <c r="S103" s="1481"/>
      <c r="T103" s="1466"/>
    </row>
    <row r="104" spans="18:20" ht="14.25">
      <c r="R104" s="1350"/>
      <c r="S104" s="1482"/>
      <c r="T104" s="1466"/>
    </row>
    <row r="105" spans="16:20" ht="34.5" customHeight="1">
      <c r="P105" s="511"/>
      <c r="R105" s="1350"/>
      <c r="S105" s="1827"/>
      <c r="T105" s="1466"/>
    </row>
    <row r="106" spans="18:20" ht="14.25">
      <c r="R106" s="1350"/>
      <c r="S106" s="1482"/>
      <c r="T106" s="1466"/>
    </row>
    <row r="107" spans="13:20" ht="30">
      <c r="M107" s="512" t="s">
        <v>647</v>
      </c>
      <c r="N107" s="513"/>
      <c r="R107" s="1350"/>
      <c r="S107" s="1483"/>
      <c r="T107" s="1466"/>
    </row>
    <row r="108" ht="14.25">
      <c r="M108" s="514" t="s">
        <v>648</v>
      </c>
    </row>
  </sheetData>
  <sheetProtection/>
  <mergeCells count="336">
    <mergeCell ref="N7:N15"/>
    <mergeCell ref="O7:O15"/>
    <mergeCell ref="P7:P15"/>
    <mergeCell ref="A5:M6"/>
    <mergeCell ref="A7:A15"/>
    <mergeCell ref="D7:D15"/>
    <mergeCell ref="G7:G15"/>
    <mergeCell ref="J7:J15"/>
    <mergeCell ref="K7:K15"/>
    <mergeCell ref="L7:L15"/>
    <mergeCell ref="M7:M15"/>
    <mergeCell ref="V6:AG6"/>
    <mergeCell ref="N5:AH5"/>
    <mergeCell ref="A1:AH4"/>
    <mergeCell ref="C7:C15"/>
    <mergeCell ref="E7:E15"/>
    <mergeCell ref="F7:F15"/>
    <mergeCell ref="H7:H15"/>
    <mergeCell ref="I7:I15"/>
    <mergeCell ref="V7:AA7"/>
    <mergeCell ref="AB7:AG7"/>
    <mergeCell ref="AJ7:AJ15"/>
    <mergeCell ref="T8:T15"/>
    <mergeCell ref="Y8:Y15"/>
    <mergeCell ref="Z8:Z15"/>
    <mergeCell ref="AA8:AA15"/>
    <mergeCell ref="AB8:AB15"/>
    <mergeCell ref="AC8:AC15"/>
    <mergeCell ref="AD8:AD15"/>
    <mergeCell ref="AE8:AE15"/>
    <mergeCell ref="AF8:AF15"/>
    <mergeCell ref="Q7:Q15"/>
    <mergeCell ref="R7:R15"/>
    <mergeCell ref="S7:S15"/>
    <mergeCell ref="B7:B15"/>
    <mergeCell ref="AH7:AH15"/>
    <mergeCell ref="AI7:AI15"/>
    <mergeCell ref="AG8:AG15"/>
    <mergeCell ref="V8:V15"/>
    <mergeCell ref="W8:W15"/>
    <mergeCell ref="X8:X15"/>
    <mergeCell ref="M88:M90"/>
    <mergeCell ref="A17:B100"/>
    <mergeCell ref="E93:F94"/>
    <mergeCell ref="M19:M24"/>
    <mergeCell ref="Y88:Y90"/>
    <mergeCell ref="Z88:Z90"/>
    <mergeCell ref="AF88:AF90"/>
    <mergeCell ref="AA88:AA90"/>
    <mergeCell ref="AB88:AB90"/>
    <mergeCell ref="V96:V97"/>
    <mergeCell ref="N88:N90"/>
    <mergeCell ref="O88:O90"/>
    <mergeCell ref="P88:P91"/>
    <mergeCell ref="Q88:Q91"/>
    <mergeCell ref="R88:R91"/>
    <mergeCell ref="S88:S90"/>
    <mergeCell ref="A101:N101"/>
    <mergeCell ref="AI96:AI97"/>
    <mergeCell ref="M96:M97"/>
    <mergeCell ref="O96:O97"/>
    <mergeCell ref="P96:P97"/>
    <mergeCell ref="Q96:Q97"/>
    <mergeCell ref="E96:F97"/>
    <mergeCell ref="L96:L97"/>
    <mergeCell ref="C84:D97"/>
    <mergeCell ref="AJ88:AJ90"/>
    <mergeCell ref="T89:T90"/>
    <mergeCell ref="U89:U90"/>
    <mergeCell ref="AH88:AH90"/>
    <mergeCell ref="AI88:AI90"/>
    <mergeCell ref="AC88:AC90"/>
    <mergeCell ref="X88:X90"/>
    <mergeCell ref="AC96:AC97"/>
    <mergeCell ref="AD96:AD97"/>
    <mergeCell ref="Y96:Y97"/>
    <mergeCell ref="Z96:Z97"/>
    <mergeCell ref="AA96:AA97"/>
    <mergeCell ref="W96:W97"/>
    <mergeCell ref="X96:X97"/>
    <mergeCell ref="M85:M86"/>
    <mergeCell ref="O85:O86"/>
    <mergeCell ref="P85:P86"/>
    <mergeCell ref="AJ96:AJ97"/>
    <mergeCell ref="C99:D100"/>
    <mergeCell ref="E100:F100"/>
    <mergeCell ref="AE96:AE97"/>
    <mergeCell ref="AF96:AF97"/>
    <mergeCell ref="AG96:AG97"/>
    <mergeCell ref="AB96:AB97"/>
    <mergeCell ref="AG88:AG90"/>
    <mergeCell ref="V88:V90"/>
    <mergeCell ref="W88:W90"/>
    <mergeCell ref="AH85:AH86"/>
    <mergeCell ref="AG85:AG86"/>
    <mergeCell ref="AA85:AA86"/>
    <mergeCell ref="X85:X86"/>
    <mergeCell ref="Y85:Y86"/>
    <mergeCell ref="AD88:AD90"/>
    <mergeCell ref="AE88:AE90"/>
    <mergeCell ref="V85:V86"/>
    <mergeCell ref="AG78:AG82"/>
    <mergeCell ref="AB78:AB82"/>
    <mergeCell ref="AD78:AD82"/>
    <mergeCell ref="Y78:Y82"/>
    <mergeCell ref="Z78:Z82"/>
    <mergeCell ref="Q78:Q82"/>
    <mergeCell ref="V78:V82"/>
    <mergeCell ref="W78:W82"/>
    <mergeCell ref="X78:X82"/>
    <mergeCell ref="AB85:AB86"/>
    <mergeCell ref="AC85:AC86"/>
    <mergeCell ref="Z85:Z86"/>
    <mergeCell ref="W85:W86"/>
    <mergeCell ref="T85:T86"/>
    <mergeCell ref="U85:U86"/>
    <mergeCell ref="AH78:AH82"/>
    <mergeCell ref="AJ78:AJ82"/>
    <mergeCell ref="AA78:AA82"/>
    <mergeCell ref="AD85:AD86"/>
    <mergeCell ref="AE85:AE86"/>
    <mergeCell ref="AF85:AF86"/>
    <mergeCell ref="AJ85:AJ86"/>
    <mergeCell ref="AI85:AI86"/>
    <mergeCell ref="AI78:AI82"/>
    <mergeCell ref="AF72:AF76"/>
    <mergeCell ref="AA72:AA76"/>
    <mergeCell ref="AB72:AB76"/>
    <mergeCell ref="AC72:AC76"/>
    <mergeCell ref="T72:T76"/>
    <mergeCell ref="AI72:AI76"/>
    <mergeCell ref="AH72:AH76"/>
    <mergeCell ref="X72:X76"/>
    <mergeCell ref="Y72:Y76"/>
    <mergeCell ref="Z72:Z76"/>
    <mergeCell ref="AC78:AC82"/>
    <mergeCell ref="AJ72:AJ76"/>
    <mergeCell ref="E78:F82"/>
    <mergeCell ref="L78:L82"/>
    <mergeCell ref="M78:M82"/>
    <mergeCell ref="O78:O82"/>
    <mergeCell ref="P78:P82"/>
    <mergeCell ref="AG72:AG76"/>
    <mergeCell ref="AD72:AD76"/>
    <mergeCell ref="AE72:AE76"/>
    <mergeCell ref="C71:D82"/>
    <mergeCell ref="E72:F76"/>
    <mergeCell ref="K72:K76"/>
    <mergeCell ref="L72:L76"/>
    <mergeCell ref="M72:M76"/>
    <mergeCell ref="O72:O76"/>
    <mergeCell ref="Z63:Z66"/>
    <mergeCell ref="AA63:AA66"/>
    <mergeCell ref="AB63:AB66"/>
    <mergeCell ref="AE78:AE82"/>
    <mergeCell ref="AF78:AF82"/>
    <mergeCell ref="E69:F69"/>
    <mergeCell ref="P72:P76"/>
    <mergeCell ref="U72:U76"/>
    <mergeCell ref="V72:V76"/>
    <mergeCell ref="W72:W76"/>
    <mergeCell ref="AH63:AH66"/>
    <mergeCell ref="AF63:AF66"/>
    <mergeCell ref="AG63:AG66"/>
    <mergeCell ref="AC63:AC66"/>
    <mergeCell ref="AD63:AD66"/>
    <mergeCell ref="AE63:AE66"/>
    <mergeCell ref="W63:W66"/>
    <mergeCell ref="X63:X66"/>
    <mergeCell ref="Y63:Y66"/>
    <mergeCell ref="E63:F67"/>
    <mergeCell ref="L63:L66"/>
    <mergeCell ref="M63:M66"/>
    <mergeCell ref="O63:O66"/>
    <mergeCell ref="P63:P66"/>
    <mergeCell ref="V63:V66"/>
    <mergeCell ref="AJ52:AJ61"/>
    <mergeCell ref="AE52:AE61"/>
    <mergeCell ref="AF52:AF61"/>
    <mergeCell ref="AG52:AG61"/>
    <mergeCell ref="AB52:AB61"/>
    <mergeCell ref="AC52:AC61"/>
    <mergeCell ref="AD52:AD61"/>
    <mergeCell ref="V52:V61"/>
    <mergeCell ref="W52:W61"/>
    <mergeCell ref="X52:X61"/>
    <mergeCell ref="P43:P50"/>
    <mergeCell ref="AH52:AH61"/>
    <mergeCell ref="AI52:AI61"/>
    <mergeCell ref="AA43:AA50"/>
    <mergeCell ref="M43:M50"/>
    <mergeCell ref="O43:O50"/>
    <mergeCell ref="AI63:AI66"/>
    <mergeCell ref="AJ63:AJ66"/>
    <mergeCell ref="X43:X50"/>
    <mergeCell ref="Y52:Y61"/>
    <mergeCell ref="Z52:Z61"/>
    <mergeCell ref="AA52:AA61"/>
    <mergeCell ref="P52:P61"/>
    <mergeCell ref="AJ43:AJ50"/>
    <mergeCell ref="E52:F61"/>
    <mergeCell ref="K52:K61"/>
    <mergeCell ref="L52:L61"/>
    <mergeCell ref="M52:M61"/>
    <mergeCell ref="O52:O61"/>
    <mergeCell ref="AE43:AE50"/>
    <mergeCell ref="AF43:AF50"/>
    <mergeCell ref="AG43:AG50"/>
    <mergeCell ref="AB43:AB50"/>
    <mergeCell ref="V43:V50"/>
    <mergeCell ref="W43:W50"/>
    <mergeCell ref="U36:U40"/>
    <mergeCell ref="V36:V40"/>
    <mergeCell ref="AH43:AH50"/>
    <mergeCell ref="AI43:AI50"/>
    <mergeCell ref="AC43:AC50"/>
    <mergeCell ref="AD43:AD50"/>
    <mergeCell ref="Y43:Y50"/>
    <mergeCell ref="Z43:Z50"/>
    <mergeCell ref="AE36:AE40"/>
    <mergeCell ref="Z36:Z40"/>
    <mergeCell ref="AA36:AA40"/>
    <mergeCell ref="AH36:AH40"/>
    <mergeCell ref="AF36:AF40"/>
    <mergeCell ref="AG36:AG40"/>
    <mergeCell ref="AC36:AC40"/>
    <mergeCell ref="AD36:AD40"/>
    <mergeCell ref="AB36:AB40"/>
    <mergeCell ref="N36:N40"/>
    <mergeCell ref="O36:O40"/>
    <mergeCell ref="P36:P40"/>
    <mergeCell ref="Q36:Q40"/>
    <mergeCell ref="R36:R40"/>
    <mergeCell ref="AJ36:AJ40"/>
    <mergeCell ref="W36:W40"/>
    <mergeCell ref="X36:X40"/>
    <mergeCell ref="Y36:Y40"/>
    <mergeCell ref="AI36:AI40"/>
    <mergeCell ref="AD28:AD33"/>
    <mergeCell ref="Z28:Z33"/>
    <mergeCell ref="AA28:AA33"/>
    <mergeCell ref="AF28:AF33"/>
    <mergeCell ref="AG28:AG33"/>
    <mergeCell ref="E35:F40"/>
    <mergeCell ref="G36:G40"/>
    <mergeCell ref="H36:H40"/>
    <mergeCell ref="I36:I40"/>
    <mergeCell ref="J36:J40"/>
    <mergeCell ref="AH28:AH33"/>
    <mergeCell ref="T30:T33"/>
    <mergeCell ref="AI28:AI33"/>
    <mergeCell ref="AJ28:AJ33"/>
    <mergeCell ref="U28:U32"/>
    <mergeCell ref="V28:V33"/>
    <mergeCell ref="W28:W33"/>
    <mergeCell ref="X28:X33"/>
    <mergeCell ref="AE28:AE33"/>
    <mergeCell ref="AB28:AB33"/>
    <mergeCell ref="AH25:AH26"/>
    <mergeCell ref="AF25:AF26"/>
    <mergeCell ref="AG25:AG26"/>
    <mergeCell ref="Y25:Y26"/>
    <mergeCell ref="AD25:AD26"/>
    <mergeCell ref="AC25:AC26"/>
    <mergeCell ref="AA25:AA26"/>
    <mergeCell ref="AB25:AB26"/>
    <mergeCell ref="AE25:AE26"/>
    <mergeCell ref="Z25:Z26"/>
    <mergeCell ref="M28:M33"/>
    <mergeCell ref="O28:O33"/>
    <mergeCell ref="P28:P33"/>
    <mergeCell ref="T28:T29"/>
    <mergeCell ref="Y28:Y33"/>
    <mergeCell ref="AC28:AC33"/>
    <mergeCell ref="AJ19:AJ24"/>
    <mergeCell ref="T21:T22"/>
    <mergeCell ref="U21:U22"/>
    <mergeCell ref="AH19:AH24"/>
    <mergeCell ref="AI19:AI24"/>
    <mergeCell ref="AB19:AB24"/>
    <mergeCell ref="AC19:AC24"/>
    <mergeCell ref="X19:X24"/>
    <mergeCell ref="Y19:Y24"/>
    <mergeCell ref="Z19:Z24"/>
    <mergeCell ref="M25:M26"/>
    <mergeCell ref="O25:O26"/>
    <mergeCell ref="P25:P26"/>
    <mergeCell ref="C18:D40"/>
    <mergeCell ref="S19:S22"/>
    <mergeCell ref="V19:V24"/>
    <mergeCell ref="L36:L40"/>
    <mergeCell ref="S36:S40"/>
    <mergeCell ref="T36:T40"/>
    <mergeCell ref="M36:M40"/>
    <mergeCell ref="AF19:AF24"/>
    <mergeCell ref="AA19:AA24"/>
    <mergeCell ref="W25:W26"/>
    <mergeCell ref="X25:X26"/>
    <mergeCell ref="N19:N22"/>
    <mergeCell ref="O19:O24"/>
    <mergeCell ref="P19:P24"/>
    <mergeCell ref="Q19:Q22"/>
    <mergeCell ref="R19:R22"/>
    <mergeCell ref="W19:W24"/>
    <mergeCell ref="D70:H70"/>
    <mergeCell ref="K32:K33"/>
    <mergeCell ref="AI25:AI26"/>
    <mergeCell ref="AJ25:AJ26"/>
    <mergeCell ref="U7:U15"/>
    <mergeCell ref="C42:D69"/>
    <mergeCell ref="V25:V26"/>
    <mergeCell ref="AG19:AG24"/>
    <mergeCell ref="AD19:AD24"/>
    <mergeCell ref="AE19:AE24"/>
    <mergeCell ref="K30:K31"/>
    <mergeCell ref="E28:F33"/>
    <mergeCell ref="K28:K29"/>
    <mergeCell ref="L28:L33"/>
    <mergeCell ref="E43:F50"/>
    <mergeCell ref="L43:L50"/>
    <mergeCell ref="E19:F26"/>
    <mergeCell ref="G19:G22"/>
    <mergeCell ref="H19:H22"/>
    <mergeCell ref="I19:I22"/>
    <mergeCell ref="J19:J22"/>
    <mergeCell ref="L19:L24"/>
    <mergeCell ref="E85:F86"/>
    <mergeCell ref="K85:K86"/>
    <mergeCell ref="L85:L86"/>
    <mergeCell ref="L25:L26"/>
    <mergeCell ref="E88:F91"/>
    <mergeCell ref="G88:G90"/>
    <mergeCell ref="H88:H90"/>
    <mergeCell ref="I88:I90"/>
    <mergeCell ref="J88:J90"/>
    <mergeCell ref="L88:L90"/>
  </mergeCells>
  <printOptions/>
  <pageMargins left="0.7" right="0.7" top="0.75" bottom="0.75" header="0.3" footer="0.3"/>
  <pageSetup horizontalDpi="600" verticalDpi="600" orientation="portrait" r:id="rId2"/>
  <colBreaks count="2" manualBreakCount="2">
    <brk id="17" max="102" man="1"/>
    <brk id="19" max="65535" man="1"/>
  </colBreaks>
  <drawing r:id="rId1"/>
</worksheet>
</file>

<file path=xl/worksheets/sheet11.xml><?xml version="1.0" encoding="utf-8"?>
<worksheet xmlns="http://schemas.openxmlformats.org/spreadsheetml/2006/main" xmlns:r="http://schemas.openxmlformats.org/officeDocument/2006/relationships">
  <dimension ref="A1:BR134"/>
  <sheetViews>
    <sheetView zoomScale="55" zoomScaleNormal="55" zoomScaleSheetLayoutView="68" zoomScalePageLayoutView="0" workbookViewId="0" topLeftCell="A1">
      <selection activeCell="A1" sqref="A1:AI4"/>
    </sheetView>
  </sheetViews>
  <sheetFormatPr defaultColWidth="11.421875" defaultRowHeight="15"/>
  <cols>
    <col min="1" max="1" width="13.57421875" style="4" customWidth="1"/>
    <col min="2" max="2" width="19.00390625" style="4" customWidth="1"/>
    <col min="3" max="3" width="12.28125" style="4" bestFit="1" customWidth="1"/>
    <col min="4" max="4" width="25.140625" style="1503" customWidth="1"/>
    <col min="5" max="5" width="13.421875" style="4" customWidth="1"/>
    <col min="6" max="6" width="16.00390625" style="4" customWidth="1"/>
    <col min="7" max="7" width="12.8515625" style="4" customWidth="1"/>
    <col min="8" max="8" width="11.421875" style="4" customWidth="1"/>
    <col min="9" max="9" width="32.28125" style="4" customWidth="1"/>
    <col min="10" max="10" width="44.8515625" style="1348" bestFit="1" customWidth="1"/>
    <col min="11" max="11" width="28.140625" style="4" customWidth="1"/>
    <col min="12" max="12" width="23.140625" style="4" customWidth="1"/>
    <col min="13" max="13" width="20.421875" style="511" bestFit="1" customWidth="1"/>
    <col min="14" max="14" width="36.421875" style="4" customWidth="1"/>
    <col min="15" max="15" width="15.00390625" style="4" customWidth="1"/>
    <col min="16" max="16" width="24.00390625" style="4" bestFit="1" customWidth="1"/>
    <col min="17" max="17" width="28.00390625" style="511" customWidth="1"/>
    <col min="18" max="18" width="43.28125" style="1348" customWidth="1"/>
    <col min="19" max="19" width="33.7109375" style="4" customWidth="1"/>
    <col min="20" max="20" width="24.00390625" style="4" bestFit="1" customWidth="1"/>
    <col min="21" max="21" width="12.140625" style="4" bestFit="1" customWidth="1"/>
    <col min="22" max="22" width="17.00390625" style="4" customWidth="1"/>
    <col min="23" max="34" width="7.7109375" style="4" customWidth="1"/>
    <col min="35" max="35" width="23.57421875" style="4" bestFit="1" customWidth="1"/>
    <col min="36" max="36" width="24.8515625" style="4" customWidth="1"/>
    <col min="37" max="37" width="35.140625" style="4" bestFit="1" customWidth="1"/>
    <col min="38" max="254" width="11.421875" style="4" customWidth="1"/>
    <col min="255" max="255" width="14.140625" style="4" customWidth="1"/>
    <col min="256" max="16384" width="11.421875" style="4" customWidth="1"/>
  </cols>
  <sheetData>
    <row r="1" spans="1:70"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4"/>
      <c r="AJ1" s="1829" t="s">
        <v>95</v>
      </c>
      <c r="AK1" s="1829" t="s">
        <v>1931</v>
      </c>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4"/>
      <c r="AJ2" s="1830" t="s">
        <v>96</v>
      </c>
      <c r="AK2" s="1829" t="s">
        <v>1932</v>
      </c>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4"/>
      <c r="AJ3" s="1829" t="s">
        <v>97</v>
      </c>
      <c r="AK3" s="1829" t="s">
        <v>1933</v>
      </c>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6"/>
      <c r="AJ4" s="1829" t="s">
        <v>98</v>
      </c>
      <c r="AK4" s="1758" t="s">
        <v>1934</v>
      </c>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ht="27" customHeight="1">
      <c r="A5" s="1857" t="s">
        <v>0</v>
      </c>
      <c r="B5" s="1857"/>
      <c r="C5" s="1857"/>
      <c r="D5" s="1857"/>
      <c r="E5" s="1857"/>
      <c r="F5" s="1857"/>
      <c r="G5" s="1857"/>
      <c r="H5" s="1857"/>
      <c r="I5" s="1857"/>
      <c r="J5" s="1857"/>
      <c r="K5" s="1857"/>
      <c r="L5" s="1975" t="s">
        <v>1</v>
      </c>
      <c r="M5" s="1975"/>
      <c r="N5" s="1975"/>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27" customHeight="1">
      <c r="A6" s="1858"/>
      <c r="B6" s="1858"/>
      <c r="C6" s="1858"/>
      <c r="D6" s="1858"/>
      <c r="E6" s="1858"/>
      <c r="F6" s="1858"/>
      <c r="G6" s="1858"/>
      <c r="H6" s="1858"/>
      <c r="I6" s="1858"/>
      <c r="J6" s="1858"/>
      <c r="K6" s="1858"/>
      <c r="L6" s="1831"/>
      <c r="M6" s="1832"/>
      <c r="N6" s="1832"/>
      <c r="O6" s="1832"/>
      <c r="P6" s="1832"/>
      <c r="Q6" s="1832"/>
      <c r="R6" s="1835"/>
      <c r="S6" s="1832"/>
      <c r="T6" s="1832"/>
      <c r="U6" s="1832"/>
      <c r="V6" s="1832"/>
      <c r="W6" s="1859" t="s">
        <v>2</v>
      </c>
      <c r="X6" s="1858"/>
      <c r="Y6" s="1858"/>
      <c r="Z6" s="1858"/>
      <c r="AA6" s="1858"/>
      <c r="AB6" s="1858"/>
      <c r="AC6" s="1858"/>
      <c r="AD6" s="1858"/>
      <c r="AE6" s="1858"/>
      <c r="AF6" s="1858"/>
      <c r="AG6" s="1858"/>
      <c r="AH6" s="1860"/>
      <c r="AI6" s="1832"/>
      <c r="AJ6" s="1832"/>
      <c r="AK6" s="183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27" customHeight="1">
      <c r="A7" s="1870" t="s">
        <v>3</v>
      </c>
      <c r="B7" s="1873" t="s">
        <v>4</v>
      </c>
      <c r="C7" s="2800" t="s">
        <v>3</v>
      </c>
      <c r="D7" s="2800" t="s">
        <v>5</v>
      </c>
      <c r="E7" s="1861" t="s">
        <v>3</v>
      </c>
      <c r="F7" s="1873" t="s">
        <v>6</v>
      </c>
      <c r="G7" s="1861"/>
      <c r="H7" s="1861" t="s">
        <v>3</v>
      </c>
      <c r="I7" s="1864" t="s">
        <v>7</v>
      </c>
      <c r="J7" s="1867" t="s">
        <v>8</v>
      </c>
      <c r="K7" s="1867" t="s">
        <v>9</v>
      </c>
      <c r="L7" s="1867" t="s">
        <v>10</v>
      </c>
      <c r="M7" s="1867" t="s">
        <v>76</v>
      </c>
      <c r="N7" s="1867" t="s">
        <v>1</v>
      </c>
      <c r="O7" s="1879" t="s">
        <v>11</v>
      </c>
      <c r="P7" s="1882" t="s">
        <v>12</v>
      </c>
      <c r="Q7" s="1864" t="s">
        <v>13</v>
      </c>
      <c r="R7" s="1864" t="s">
        <v>14</v>
      </c>
      <c r="S7" s="1867" t="s">
        <v>15</v>
      </c>
      <c r="T7" s="1990" t="s">
        <v>12</v>
      </c>
      <c r="U7" s="1828"/>
      <c r="V7" s="1867" t="s">
        <v>16</v>
      </c>
      <c r="W7" s="1876" t="s">
        <v>17</v>
      </c>
      <c r="X7" s="1877"/>
      <c r="Y7" s="1877"/>
      <c r="Z7" s="1877"/>
      <c r="AA7" s="1877"/>
      <c r="AB7" s="1878"/>
      <c r="AC7" s="1876" t="s">
        <v>18</v>
      </c>
      <c r="AD7" s="1877"/>
      <c r="AE7" s="1877"/>
      <c r="AF7" s="1877"/>
      <c r="AG7" s="1877"/>
      <c r="AH7" s="1878"/>
      <c r="AI7" s="1976" t="s">
        <v>19</v>
      </c>
      <c r="AJ7" s="1976" t="s">
        <v>20</v>
      </c>
      <c r="AK7" s="1979" t="s">
        <v>21</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27" customHeight="1">
      <c r="A8" s="1871"/>
      <c r="B8" s="1874"/>
      <c r="C8" s="2800"/>
      <c r="D8" s="2800"/>
      <c r="E8" s="1862"/>
      <c r="F8" s="1874"/>
      <c r="G8" s="1862"/>
      <c r="H8" s="1862"/>
      <c r="I8" s="1865"/>
      <c r="J8" s="1868"/>
      <c r="K8" s="1868"/>
      <c r="L8" s="1868"/>
      <c r="M8" s="1868"/>
      <c r="N8" s="1868"/>
      <c r="O8" s="1880"/>
      <c r="P8" s="1883"/>
      <c r="Q8" s="1865"/>
      <c r="R8" s="1865"/>
      <c r="S8" s="1868"/>
      <c r="T8" s="1991"/>
      <c r="U8" s="1982" t="s">
        <v>3</v>
      </c>
      <c r="V8" s="1868"/>
      <c r="W8" s="1984" t="s">
        <v>22</v>
      </c>
      <c r="X8" s="1987" t="s">
        <v>23</v>
      </c>
      <c r="Y8" s="1984" t="s">
        <v>24</v>
      </c>
      <c r="Z8" s="1984" t="s">
        <v>25</v>
      </c>
      <c r="AA8" s="1984" t="s">
        <v>26</v>
      </c>
      <c r="AB8" s="1984" t="s">
        <v>27</v>
      </c>
      <c r="AC8" s="1984" t="s">
        <v>28</v>
      </c>
      <c r="AD8" s="1984" t="s">
        <v>29</v>
      </c>
      <c r="AE8" s="1984" t="s">
        <v>30</v>
      </c>
      <c r="AF8" s="1984" t="s">
        <v>31</v>
      </c>
      <c r="AG8" s="1984" t="s">
        <v>32</v>
      </c>
      <c r="AH8" s="1984" t="s">
        <v>33</v>
      </c>
      <c r="AI8" s="1977"/>
      <c r="AJ8" s="1977"/>
      <c r="AK8" s="1980"/>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27" customHeight="1">
      <c r="A9" s="1871"/>
      <c r="B9" s="1874"/>
      <c r="C9" s="2800"/>
      <c r="D9" s="2800"/>
      <c r="E9" s="1862"/>
      <c r="F9" s="1874"/>
      <c r="G9" s="1862"/>
      <c r="H9" s="1862"/>
      <c r="I9" s="1865"/>
      <c r="J9" s="1868"/>
      <c r="K9" s="1868"/>
      <c r="L9" s="1868"/>
      <c r="M9" s="1868"/>
      <c r="N9" s="1868"/>
      <c r="O9" s="1880"/>
      <c r="P9" s="1883"/>
      <c r="Q9" s="1865"/>
      <c r="R9" s="1865"/>
      <c r="S9" s="1868"/>
      <c r="T9" s="1991"/>
      <c r="U9" s="1982"/>
      <c r="V9" s="1868"/>
      <c r="W9" s="1985"/>
      <c r="X9" s="1988"/>
      <c r="Y9" s="1985"/>
      <c r="Z9" s="1985"/>
      <c r="AA9" s="1985"/>
      <c r="AB9" s="1985"/>
      <c r="AC9" s="1985"/>
      <c r="AD9" s="1985"/>
      <c r="AE9" s="1985"/>
      <c r="AF9" s="1985"/>
      <c r="AG9" s="1985"/>
      <c r="AH9" s="1985"/>
      <c r="AI9" s="1977"/>
      <c r="AJ9" s="1977"/>
      <c r="AK9" s="1980"/>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ht="9.75" customHeight="1">
      <c r="A10" s="1871"/>
      <c r="B10" s="1874"/>
      <c r="C10" s="2800"/>
      <c r="D10" s="2800"/>
      <c r="E10" s="1862"/>
      <c r="F10" s="1874"/>
      <c r="G10" s="1862"/>
      <c r="H10" s="1862"/>
      <c r="I10" s="1865"/>
      <c r="J10" s="1868"/>
      <c r="K10" s="1868"/>
      <c r="L10" s="1868"/>
      <c r="M10" s="1868"/>
      <c r="N10" s="1868"/>
      <c r="O10" s="1880"/>
      <c r="P10" s="1883"/>
      <c r="Q10" s="1865"/>
      <c r="R10" s="1865"/>
      <c r="S10" s="1868"/>
      <c r="T10" s="1991"/>
      <c r="U10" s="1982"/>
      <c r="V10" s="1868"/>
      <c r="W10" s="1985"/>
      <c r="X10" s="1988"/>
      <c r="Y10" s="1985"/>
      <c r="Z10" s="1985"/>
      <c r="AA10" s="1985"/>
      <c r="AB10" s="1985"/>
      <c r="AC10" s="1985"/>
      <c r="AD10" s="1985"/>
      <c r="AE10" s="1985"/>
      <c r="AF10" s="1985"/>
      <c r="AG10" s="1985"/>
      <c r="AH10" s="1985"/>
      <c r="AI10" s="1977"/>
      <c r="AJ10" s="1977"/>
      <c r="AK10" s="1980"/>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9.75" customHeight="1">
      <c r="A11" s="1871"/>
      <c r="B11" s="1874"/>
      <c r="C11" s="2800"/>
      <c r="D11" s="2800"/>
      <c r="E11" s="1862"/>
      <c r="F11" s="1874"/>
      <c r="G11" s="1862"/>
      <c r="H11" s="1862"/>
      <c r="I11" s="1865"/>
      <c r="J11" s="1868"/>
      <c r="K11" s="1868"/>
      <c r="L11" s="1868"/>
      <c r="M11" s="1868"/>
      <c r="N11" s="1868"/>
      <c r="O11" s="1880"/>
      <c r="P11" s="1883"/>
      <c r="Q11" s="1865"/>
      <c r="R11" s="1865"/>
      <c r="S11" s="1868"/>
      <c r="T11" s="1991"/>
      <c r="U11" s="1982"/>
      <c r="V11" s="1868"/>
      <c r="W11" s="1985"/>
      <c r="X11" s="1988"/>
      <c r="Y11" s="1985"/>
      <c r="Z11" s="1985"/>
      <c r="AA11" s="1985"/>
      <c r="AB11" s="1985"/>
      <c r="AC11" s="1985"/>
      <c r="AD11" s="1985"/>
      <c r="AE11" s="1985"/>
      <c r="AF11" s="1985"/>
      <c r="AG11" s="1985"/>
      <c r="AH11" s="1985"/>
      <c r="AI11" s="1977"/>
      <c r="AJ11" s="1977"/>
      <c r="AK11" s="1980"/>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9.75" customHeight="1">
      <c r="A12" s="1871"/>
      <c r="B12" s="1874"/>
      <c r="C12" s="2800"/>
      <c r="D12" s="2800"/>
      <c r="E12" s="1862"/>
      <c r="F12" s="1874"/>
      <c r="G12" s="1862"/>
      <c r="H12" s="1862"/>
      <c r="I12" s="1865"/>
      <c r="J12" s="1868"/>
      <c r="K12" s="1868"/>
      <c r="L12" s="1868"/>
      <c r="M12" s="1868"/>
      <c r="N12" s="1868"/>
      <c r="O12" s="1880"/>
      <c r="P12" s="1883"/>
      <c r="Q12" s="1865"/>
      <c r="R12" s="1865"/>
      <c r="S12" s="1868"/>
      <c r="T12" s="1991"/>
      <c r="U12" s="1982"/>
      <c r="V12" s="1868"/>
      <c r="W12" s="1985"/>
      <c r="X12" s="1988"/>
      <c r="Y12" s="1985"/>
      <c r="Z12" s="1985"/>
      <c r="AA12" s="1985"/>
      <c r="AB12" s="1985"/>
      <c r="AC12" s="1985"/>
      <c r="AD12" s="1985"/>
      <c r="AE12" s="1985"/>
      <c r="AF12" s="1985"/>
      <c r="AG12" s="1985"/>
      <c r="AH12" s="1985"/>
      <c r="AI12" s="1977"/>
      <c r="AJ12" s="1977"/>
      <c r="AK12" s="1980"/>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ht="9.75" customHeight="1">
      <c r="A13" s="1871"/>
      <c r="B13" s="1874"/>
      <c r="C13" s="2800"/>
      <c r="D13" s="2800"/>
      <c r="E13" s="1862"/>
      <c r="F13" s="1874"/>
      <c r="G13" s="1862"/>
      <c r="H13" s="1862"/>
      <c r="I13" s="1865"/>
      <c r="J13" s="1868"/>
      <c r="K13" s="1868"/>
      <c r="L13" s="1868"/>
      <c r="M13" s="1868"/>
      <c r="N13" s="1868"/>
      <c r="O13" s="1880"/>
      <c r="P13" s="1883"/>
      <c r="Q13" s="1865"/>
      <c r="R13" s="1865"/>
      <c r="S13" s="1868"/>
      <c r="T13" s="1991"/>
      <c r="U13" s="1982"/>
      <c r="V13" s="1868"/>
      <c r="W13" s="1985"/>
      <c r="X13" s="1988"/>
      <c r="Y13" s="1985"/>
      <c r="Z13" s="1985"/>
      <c r="AA13" s="1985"/>
      <c r="AB13" s="1985"/>
      <c r="AC13" s="1985"/>
      <c r="AD13" s="1985"/>
      <c r="AE13" s="1985"/>
      <c r="AF13" s="1985"/>
      <c r="AG13" s="1985"/>
      <c r="AH13" s="1985"/>
      <c r="AI13" s="1977"/>
      <c r="AJ13" s="1977"/>
      <c r="AK13" s="1980"/>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ht="9.75" customHeight="1">
      <c r="A14" s="1871"/>
      <c r="B14" s="1874"/>
      <c r="C14" s="2800"/>
      <c r="D14" s="2800"/>
      <c r="E14" s="1862"/>
      <c r="F14" s="1874"/>
      <c r="G14" s="1862"/>
      <c r="H14" s="1862"/>
      <c r="I14" s="1865"/>
      <c r="J14" s="1868"/>
      <c r="K14" s="1868"/>
      <c r="L14" s="1868"/>
      <c r="M14" s="1868"/>
      <c r="N14" s="1868"/>
      <c r="O14" s="1880"/>
      <c r="P14" s="1883"/>
      <c r="Q14" s="1865"/>
      <c r="R14" s="1865"/>
      <c r="S14" s="1868"/>
      <c r="T14" s="1991"/>
      <c r="U14" s="1982"/>
      <c r="V14" s="1868"/>
      <c r="W14" s="1985"/>
      <c r="X14" s="1988"/>
      <c r="Y14" s="1985"/>
      <c r="Z14" s="1985"/>
      <c r="AA14" s="1985"/>
      <c r="AB14" s="1985"/>
      <c r="AC14" s="1985"/>
      <c r="AD14" s="1985"/>
      <c r="AE14" s="1985"/>
      <c r="AF14" s="1985"/>
      <c r="AG14" s="1985"/>
      <c r="AH14" s="1985"/>
      <c r="AI14" s="1977"/>
      <c r="AJ14" s="1977"/>
      <c r="AK14" s="1980"/>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27" customHeight="1" thickBot="1">
      <c r="A15" s="1872"/>
      <c r="B15" s="1875"/>
      <c r="C15" s="2800"/>
      <c r="D15" s="2800"/>
      <c r="E15" s="1863"/>
      <c r="F15" s="1875"/>
      <c r="G15" s="1863"/>
      <c r="H15" s="1863"/>
      <c r="I15" s="1866"/>
      <c r="J15" s="1869"/>
      <c r="K15" s="1869"/>
      <c r="L15" s="1869"/>
      <c r="M15" s="1869"/>
      <c r="N15" s="1869"/>
      <c r="O15" s="1881"/>
      <c r="P15" s="1884"/>
      <c r="Q15" s="1866"/>
      <c r="R15" s="1866"/>
      <c r="S15" s="1869"/>
      <c r="T15" s="1992"/>
      <c r="U15" s="1983"/>
      <c r="V15" s="1869"/>
      <c r="W15" s="1986"/>
      <c r="X15" s="1989"/>
      <c r="Y15" s="1986"/>
      <c r="Z15" s="1986"/>
      <c r="AA15" s="1986"/>
      <c r="AB15" s="1986"/>
      <c r="AC15" s="1986"/>
      <c r="AD15" s="1986"/>
      <c r="AE15" s="1986"/>
      <c r="AF15" s="1986"/>
      <c r="AG15" s="1986"/>
      <c r="AH15" s="1986"/>
      <c r="AI15" s="1978"/>
      <c r="AJ15" s="1978"/>
      <c r="AK15" s="1981"/>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37" s="20" customFormat="1" ht="15">
      <c r="A16" s="1397">
        <v>3</v>
      </c>
      <c r="B16" s="1398" t="s">
        <v>450</v>
      </c>
      <c r="C16" s="1834"/>
      <c r="D16" s="1834"/>
      <c r="E16" s="1399"/>
      <c r="F16" s="1399"/>
      <c r="G16" s="1399"/>
      <c r="H16" s="1399"/>
      <c r="I16" s="1399"/>
      <c r="J16" s="1836"/>
      <c r="K16" s="1399"/>
      <c r="L16" s="1399"/>
      <c r="M16" s="1399"/>
      <c r="N16" s="1399"/>
      <c r="O16" s="1399"/>
      <c r="P16" s="1399"/>
      <c r="Q16" s="1399"/>
      <c r="R16" s="1836"/>
      <c r="S16" s="1399"/>
      <c r="T16" s="1399"/>
      <c r="U16" s="1399"/>
      <c r="V16" s="1399"/>
      <c r="W16" s="1399"/>
      <c r="X16" s="1399"/>
      <c r="Y16" s="1399"/>
      <c r="Z16" s="1399"/>
      <c r="AA16" s="1399"/>
      <c r="AB16" s="1399"/>
      <c r="AC16" s="1399"/>
      <c r="AD16" s="1399"/>
      <c r="AE16" s="1399"/>
      <c r="AF16" s="1399"/>
      <c r="AG16" s="1399"/>
      <c r="AH16" s="1399"/>
      <c r="AI16" s="1399"/>
      <c r="AJ16" s="1399"/>
      <c r="AK16" s="1399"/>
    </row>
    <row r="17" spans="1:37" s="20" customFormat="1" ht="15">
      <c r="A17" s="2919"/>
      <c r="B17" s="2920"/>
      <c r="C17" s="1400">
        <v>16</v>
      </c>
      <c r="D17" s="69" t="s">
        <v>640</v>
      </c>
      <c r="E17" s="457"/>
      <c r="F17" s="457"/>
      <c r="G17" s="457"/>
      <c r="H17" s="457"/>
      <c r="I17" s="457"/>
      <c r="J17" s="1337"/>
      <c r="K17" s="457"/>
      <c r="L17" s="457"/>
      <c r="M17" s="457"/>
      <c r="N17" s="457"/>
      <c r="O17" s="457"/>
      <c r="P17" s="457"/>
      <c r="Q17" s="457"/>
      <c r="R17" s="1337"/>
      <c r="S17" s="457"/>
      <c r="T17" s="457"/>
      <c r="U17" s="457"/>
      <c r="V17" s="457"/>
      <c r="W17" s="457"/>
      <c r="X17" s="457"/>
      <c r="Y17" s="457"/>
      <c r="Z17" s="457"/>
      <c r="AA17" s="457"/>
      <c r="AB17" s="457"/>
      <c r="AC17" s="457"/>
      <c r="AD17" s="457"/>
      <c r="AE17" s="457"/>
      <c r="AF17" s="457"/>
      <c r="AG17" s="457"/>
      <c r="AH17" s="457"/>
      <c r="AI17" s="457"/>
      <c r="AJ17" s="457"/>
      <c r="AK17" s="457"/>
    </row>
    <row r="18" spans="1:37" s="3" customFormat="1" ht="15">
      <c r="A18" s="2919"/>
      <c r="B18" s="2920"/>
      <c r="C18" s="1824"/>
      <c r="D18" s="2879"/>
      <c r="E18" s="481">
        <v>56</v>
      </c>
      <c r="F18" s="1637" t="s">
        <v>1718</v>
      </c>
      <c r="G18" s="1638"/>
      <c r="H18" s="1638"/>
      <c r="I18" s="1638"/>
      <c r="J18" s="331"/>
      <c r="K18" s="1638"/>
      <c r="L18" s="1638"/>
      <c r="M18" s="1638"/>
      <c r="N18" s="1638"/>
      <c r="O18" s="1638"/>
      <c r="P18" s="1638"/>
      <c r="Q18" s="1638"/>
      <c r="R18" s="331"/>
      <c r="S18" s="1638"/>
      <c r="T18" s="1638"/>
      <c r="U18" s="1638"/>
      <c r="V18" s="1638"/>
      <c r="W18" s="1638"/>
      <c r="X18" s="1638"/>
      <c r="Y18" s="1638"/>
      <c r="Z18" s="1638"/>
      <c r="AA18" s="1638"/>
      <c r="AB18" s="1638"/>
      <c r="AC18" s="1638"/>
      <c r="AD18" s="1638"/>
      <c r="AE18" s="1638"/>
      <c r="AF18" s="1638"/>
      <c r="AG18" s="1638"/>
      <c r="AH18" s="1638"/>
      <c r="AI18" s="1805"/>
      <c r="AJ18" s="1805"/>
      <c r="AK18" s="1805"/>
    </row>
    <row r="19" spans="1:37" s="3" customFormat="1" ht="115.5" customHeight="1">
      <c r="A19" s="2919"/>
      <c r="B19" s="2920"/>
      <c r="C19" s="1824"/>
      <c r="D19" s="2879"/>
      <c r="E19" s="2167"/>
      <c r="F19" s="2168"/>
      <c r="G19" s="1806"/>
      <c r="H19" s="1547">
        <v>180</v>
      </c>
      <c r="I19" s="1548" t="s">
        <v>1719</v>
      </c>
      <c r="J19" s="1809" t="s">
        <v>1720</v>
      </c>
      <c r="K19" s="1549">
        <v>1</v>
      </c>
      <c r="L19" s="2922" t="s">
        <v>1721</v>
      </c>
      <c r="M19" s="2923">
        <v>102</v>
      </c>
      <c r="N19" s="2888" t="s">
        <v>1722</v>
      </c>
      <c r="O19" s="1811">
        <f>+T19/P19</f>
        <v>0.7916666666666666</v>
      </c>
      <c r="P19" s="2844">
        <v>60000000</v>
      </c>
      <c r="Q19" s="2888" t="s">
        <v>1723</v>
      </c>
      <c r="R19" s="1812" t="s">
        <v>1724</v>
      </c>
      <c r="S19" s="1506" t="s">
        <v>1725</v>
      </c>
      <c r="T19" s="1403">
        <v>47500000</v>
      </c>
      <c r="U19" s="2811">
        <v>20</v>
      </c>
      <c r="V19" s="2811" t="s">
        <v>202</v>
      </c>
      <c r="W19" s="2918">
        <f>35+2800</f>
        <v>2835</v>
      </c>
      <c r="X19" s="2916">
        <v>4440</v>
      </c>
      <c r="Y19" s="2916"/>
      <c r="Z19" s="2681"/>
      <c r="AA19" s="2681"/>
      <c r="AB19" s="2681"/>
      <c r="AC19" s="2681"/>
      <c r="AD19" s="2681"/>
      <c r="AE19" s="2681"/>
      <c r="AF19" s="2681"/>
      <c r="AG19" s="2681"/>
      <c r="AH19" s="2681"/>
      <c r="AI19" s="2848">
        <v>42642</v>
      </c>
      <c r="AJ19" s="2848">
        <v>42731</v>
      </c>
      <c r="AK19" s="2804" t="s">
        <v>1726</v>
      </c>
    </row>
    <row r="20" spans="1:37" s="3" customFormat="1" ht="53.25" customHeight="1">
      <c r="A20" s="2919"/>
      <c r="B20" s="2920"/>
      <c r="C20" s="1824"/>
      <c r="D20" s="2879"/>
      <c r="E20" s="2169"/>
      <c r="F20" s="2142"/>
      <c r="G20" s="1807"/>
      <c r="H20" s="2827">
        <v>181</v>
      </c>
      <c r="I20" s="2827" t="s">
        <v>1729</v>
      </c>
      <c r="J20" s="2665" t="s">
        <v>1730</v>
      </c>
      <c r="K20" s="1887">
        <v>6</v>
      </c>
      <c r="L20" s="2922"/>
      <c r="M20" s="2923"/>
      <c r="N20" s="2888"/>
      <c r="O20" s="2325">
        <f>+(T20+T21+T22)/P19</f>
        <v>0.20833333333333334</v>
      </c>
      <c r="P20" s="2844"/>
      <c r="Q20" s="2888"/>
      <c r="R20" s="2665" t="s">
        <v>1727</v>
      </c>
      <c r="S20" s="1510" t="s">
        <v>1728</v>
      </c>
      <c r="T20" s="1405">
        <v>800000</v>
      </c>
      <c r="U20" s="2812"/>
      <c r="V20" s="2812"/>
      <c r="W20" s="2918"/>
      <c r="X20" s="2917"/>
      <c r="Y20" s="2917"/>
      <c r="Z20" s="2910"/>
      <c r="AA20" s="2910"/>
      <c r="AB20" s="2910"/>
      <c r="AC20" s="2910"/>
      <c r="AD20" s="2910"/>
      <c r="AE20" s="2910"/>
      <c r="AF20" s="2910"/>
      <c r="AG20" s="2910"/>
      <c r="AH20" s="2910"/>
      <c r="AI20" s="2801"/>
      <c r="AJ20" s="2801"/>
      <c r="AK20" s="2804"/>
    </row>
    <row r="21" spans="1:37" s="3" customFormat="1" ht="71.25">
      <c r="A21" s="2919"/>
      <c r="B21" s="2920"/>
      <c r="C21" s="1824"/>
      <c r="D21" s="2879"/>
      <c r="E21" s="2169"/>
      <c r="F21" s="2142"/>
      <c r="G21" s="1807"/>
      <c r="H21" s="2827"/>
      <c r="I21" s="2827"/>
      <c r="J21" s="2665"/>
      <c r="K21" s="1887"/>
      <c r="L21" s="2922"/>
      <c r="M21" s="2923"/>
      <c r="N21" s="2888"/>
      <c r="O21" s="2325"/>
      <c r="P21" s="2844"/>
      <c r="Q21" s="2888"/>
      <c r="R21" s="2665"/>
      <c r="S21" s="1510" t="s">
        <v>1731</v>
      </c>
      <c r="T21" s="1405">
        <v>8130000</v>
      </c>
      <c r="U21" s="2812"/>
      <c r="V21" s="2812"/>
      <c r="W21" s="2914">
        <v>200</v>
      </c>
      <c r="X21" s="2916">
        <v>200</v>
      </c>
      <c r="Y21" s="2916">
        <v>131</v>
      </c>
      <c r="Z21" s="2681"/>
      <c r="AA21" s="2681"/>
      <c r="AB21" s="2681"/>
      <c r="AC21" s="2681"/>
      <c r="AD21" s="2681"/>
      <c r="AE21" s="2681"/>
      <c r="AF21" s="2681"/>
      <c r="AG21" s="2681"/>
      <c r="AH21" s="2681"/>
      <c r="AI21" s="2801"/>
      <c r="AJ21" s="2801"/>
      <c r="AK21" s="2804"/>
    </row>
    <row r="22" spans="1:37" s="3" customFormat="1" ht="42" customHeight="1">
      <c r="A22" s="2919"/>
      <c r="B22" s="2920"/>
      <c r="C22" s="1824"/>
      <c r="D22" s="2881"/>
      <c r="E22" s="2170"/>
      <c r="F22" s="2171"/>
      <c r="G22" s="1808"/>
      <c r="H22" s="2827"/>
      <c r="I22" s="2827"/>
      <c r="J22" s="2665"/>
      <c r="K22" s="1887"/>
      <c r="L22" s="2922"/>
      <c r="M22" s="2923"/>
      <c r="N22" s="2888"/>
      <c r="O22" s="2325"/>
      <c r="P22" s="2844"/>
      <c r="Q22" s="2888"/>
      <c r="R22" s="2665"/>
      <c r="S22" s="1510" t="s">
        <v>1732</v>
      </c>
      <c r="T22" s="1405">
        <v>3570000</v>
      </c>
      <c r="U22" s="2813"/>
      <c r="V22" s="2813"/>
      <c r="W22" s="2915"/>
      <c r="X22" s="2917"/>
      <c r="Y22" s="2917"/>
      <c r="Z22" s="2910"/>
      <c r="AA22" s="2910"/>
      <c r="AB22" s="2910"/>
      <c r="AC22" s="2910"/>
      <c r="AD22" s="2910"/>
      <c r="AE22" s="2910"/>
      <c r="AF22" s="2910"/>
      <c r="AG22" s="2910"/>
      <c r="AH22" s="2910"/>
      <c r="AI22" s="2849"/>
      <c r="AJ22" s="2849"/>
      <c r="AK22" s="2861"/>
    </row>
    <row r="23" spans="1:37" s="3" customFormat="1" ht="15">
      <c r="A23" s="2919"/>
      <c r="B23" s="2920"/>
      <c r="C23" s="1696">
        <v>17</v>
      </c>
      <c r="D23" s="1697" t="s">
        <v>1733</v>
      </c>
      <c r="E23" s="1698"/>
      <c r="F23" s="1698"/>
      <c r="G23" s="1698"/>
      <c r="H23" s="1698"/>
      <c r="I23" s="1698"/>
      <c r="J23" s="1837"/>
      <c r="K23" s="1698"/>
      <c r="L23" s="1698"/>
      <c r="M23" s="1698"/>
      <c r="N23" s="1698"/>
      <c r="O23" s="1698"/>
      <c r="P23" s="1698"/>
      <c r="Q23" s="1698"/>
      <c r="R23" s="1837"/>
      <c r="S23" s="1698"/>
      <c r="T23" s="1698"/>
      <c r="U23" s="1698"/>
      <c r="V23" s="1698"/>
      <c r="W23" s="1698"/>
      <c r="X23" s="1698"/>
      <c r="Y23" s="1698"/>
      <c r="Z23" s="1698"/>
      <c r="AA23" s="1698"/>
      <c r="AB23" s="1698"/>
      <c r="AC23" s="1698"/>
      <c r="AD23" s="1698"/>
      <c r="AE23" s="1698"/>
      <c r="AF23" s="1698"/>
      <c r="AG23" s="1698"/>
      <c r="AH23" s="1698"/>
      <c r="AI23" s="1698"/>
      <c r="AJ23" s="1698"/>
      <c r="AK23" s="1699"/>
    </row>
    <row r="24" spans="1:37" s="3" customFormat="1" ht="15">
      <c r="A24" s="2919"/>
      <c r="B24" s="2920"/>
      <c r="C24" s="1824"/>
      <c r="D24" s="2898"/>
      <c r="E24" s="1692">
        <v>58</v>
      </c>
      <c r="F24" s="1693" t="s">
        <v>1734</v>
      </c>
      <c r="G24" s="1694"/>
      <c r="H24" s="1694"/>
      <c r="I24" s="1694"/>
      <c r="J24" s="1838"/>
      <c r="K24" s="1694"/>
      <c r="L24" s="1694"/>
      <c r="M24" s="1694"/>
      <c r="N24" s="1694"/>
      <c r="O24" s="1694"/>
      <c r="P24" s="1694"/>
      <c r="Q24" s="1694"/>
      <c r="R24" s="1838"/>
      <c r="S24" s="1694"/>
      <c r="T24" s="1694"/>
      <c r="U24" s="1694"/>
      <c r="V24" s="1694"/>
      <c r="W24" s="1694"/>
      <c r="X24" s="1694"/>
      <c r="Y24" s="1694"/>
      <c r="Z24" s="1694"/>
      <c r="AA24" s="1694"/>
      <c r="AB24" s="1694"/>
      <c r="AC24" s="1694"/>
      <c r="AD24" s="1694"/>
      <c r="AE24" s="1694"/>
      <c r="AF24" s="1694"/>
      <c r="AG24" s="1694"/>
      <c r="AH24" s="1694"/>
      <c r="AI24" s="1694"/>
      <c r="AJ24" s="1694"/>
      <c r="AK24" s="1695"/>
    </row>
    <row r="25" spans="1:37" s="3" customFormat="1" ht="42.75">
      <c r="A25" s="2919"/>
      <c r="B25" s="2920"/>
      <c r="C25" s="1824"/>
      <c r="D25" s="2898"/>
      <c r="E25" s="2167"/>
      <c r="F25" s="2168"/>
      <c r="G25" s="1807"/>
      <c r="H25" s="2080">
        <v>183</v>
      </c>
      <c r="I25" s="2824" t="s">
        <v>1735</v>
      </c>
      <c r="J25" s="2824" t="s">
        <v>1736</v>
      </c>
      <c r="K25" s="2924">
        <v>1</v>
      </c>
      <c r="L25" s="2864" t="s">
        <v>1737</v>
      </c>
      <c r="M25" s="2835">
        <v>103</v>
      </c>
      <c r="N25" s="2824" t="s">
        <v>1738</v>
      </c>
      <c r="O25" s="2669">
        <v>100</v>
      </c>
      <c r="P25" s="2885">
        <v>73000000</v>
      </c>
      <c r="Q25" s="2824" t="s">
        <v>1739</v>
      </c>
      <c r="R25" s="2135" t="s">
        <v>1740</v>
      </c>
      <c r="S25" s="1498" t="s">
        <v>1741</v>
      </c>
      <c r="T25" s="1403">
        <v>40000000</v>
      </c>
      <c r="U25" s="2812">
        <v>20</v>
      </c>
      <c r="V25" s="2812" t="s">
        <v>202</v>
      </c>
      <c r="W25" s="2911"/>
      <c r="X25" s="2911"/>
      <c r="Y25" s="2911"/>
      <c r="Z25" s="2910"/>
      <c r="AA25" s="2909">
        <v>60</v>
      </c>
      <c r="AB25" s="2910"/>
      <c r="AC25" s="2910"/>
      <c r="AD25" s="2910"/>
      <c r="AE25" s="2910"/>
      <c r="AF25" s="2910"/>
      <c r="AG25" s="2910"/>
      <c r="AH25" s="2839"/>
      <c r="AI25" s="2849">
        <v>42696</v>
      </c>
      <c r="AJ25" s="2849">
        <v>42731</v>
      </c>
      <c r="AK25" s="2804" t="s">
        <v>1726</v>
      </c>
    </row>
    <row r="26" spans="1:37" s="3" customFormat="1" ht="71.25">
      <c r="A26" s="2919"/>
      <c r="B26" s="2920"/>
      <c r="C26" s="1824"/>
      <c r="D26" s="2898"/>
      <c r="E26" s="2169"/>
      <c r="F26" s="2142"/>
      <c r="G26" s="1807"/>
      <c r="H26" s="2080"/>
      <c r="I26" s="2824"/>
      <c r="J26" s="2824"/>
      <c r="K26" s="2925"/>
      <c r="L26" s="2864"/>
      <c r="M26" s="2835"/>
      <c r="N26" s="2824"/>
      <c r="O26" s="2669"/>
      <c r="P26" s="2844"/>
      <c r="Q26" s="2824"/>
      <c r="R26" s="2665"/>
      <c r="S26" s="1496" t="s">
        <v>1742</v>
      </c>
      <c r="T26" s="1405">
        <v>25000000</v>
      </c>
      <c r="U26" s="2812"/>
      <c r="V26" s="2812"/>
      <c r="W26" s="2911"/>
      <c r="X26" s="2911"/>
      <c r="Y26" s="2911"/>
      <c r="Z26" s="2671"/>
      <c r="AA26" s="2913"/>
      <c r="AB26" s="2671"/>
      <c r="AC26" s="2671"/>
      <c r="AD26" s="2671"/>
      <c r="AE26" s="2671"/>
      <c r="AF26" s="2671"/>
      <c r="AG26" s="2671"/>
      <c r="AH26" s="2877"/>
      <c r="AI26" s="2837"/>
      <c r="AJ26" s="2837"/>
      <c r="AK26" s="2804"/>
    </row>
    <row r="27" spans="1:37" s="3" customFormat="1" ht="36.75" customHeight="1">
      <c r="A27" s="2919"/>
      <c r="B27" s="2920"/>
      <c r="C27" s="1824"/>
      <c r="D27" s="2898"/>
      <c r="E27" s="2169"/>
      <c r="F27" s="2142"/>
      <c r="G27" s="1807"/>
      <c r="H27" s="2080"/>
      <c r="I27" s="2824"/>
      <c r="J27" s="2824"/>
      <c r="K27" s="2925"/>
      <c r="L27" s="2864"/>
      <c r="M27" s="2835"/>
      <c r="N27" s="2824"/>
      <c r="O27" s="2669"/>
      <c r="P27" s="2844"/>
      <c r="Q27" s="2824"/>
      <c r="R27" s="2665"/>
      <c r="S27" s="1496" t="s">
        <v>1743</v>
      </c>
      <c r="T27" s="1405">
        <v>3000000</v>
      </c>
      <c r="U27" s="2812"/>
      <c r="V27" s="2812"/>
      <c r="W27" s="2911"/>
      <c r="X27" s="2911"/>
      <c r="Y27" s="2911"/>
      <c r="Z27" s="2671"/>
      <c r="AA27" s="2913"/>
      <c r="AB27" s="2671"/>
      <c r="AC27" s="2671"/>
      <c r="AD27" s="2671"/>
      <c r="AE27" s="2671"/>
      <c r="AF27" s="2671"/>
      <c r="AG27" s="2671"/>
      <c r="AH27" s="2877"/>
      <c r="AI27" s="2837"/>
      <c r="AJ27" s="2837"/>
      <c r="AK27" s="2804"/>
    </row>
    <row r="28" spans="1:37" s="3" customFormat="1" ht="28.5">
      <c r="A28" s="2919"/>
      <c r="B28" s="2920"/>
      <c r="C28" s="1824"/>
      <c r="D28" s="2898"/>
      <c r="E28" s="2169"/>
      <c r="F28" s="2142"/>
      <c r="G28" s="1807"/>
      <c r="H28" s="2088"/>
      <c r="I28" s="2842"/>
      <c r="J28" s="2842"/>
      <c r="K28" s="2925"/>
      <c r="L28" s="2865"/>
      <c r="M28" s="2840"/>
      <c r="N28" s="2842"/>
      <c r="O28" s="2843"/>
      <c r="P28" s="2844"/>
      <c r="Q28" s="2842"/>
      <c r="R28" s="2665"/>
      <c r="S28" s="1496" t="s">
        <v>1744</v>
      </c>
      <c r="T28" s="1405">
        <v>5000000</v>
      </c>
      <c r="U28" s="2813"/>
      <c r="V28" s="2813"/>
      <c r="W28" s="2909"/>
      <c r="X28" s="2909"/>
      <c r="Y28" s="2909"/>
      <c r="Z28" s="2671"/>
      <c r="AA28" s="2913"/>
      <c r="AB28" s="2671"/>
      <c r="AC28" s="2671"/>
      <c r="AD28" s="2671"/>
      <c r="AE28" s="2671"/>
      <c r="AF28" s="2671"/>
      <c r="AG28" s="2671"/>
      <c r="AH28" s="2877"/>
      <c r="AI28" s="2837"/>
      <c r="AJ28" s="2837"/>
      <c r="AK28" s="2861"/>
    </row>
    <row r="29" spans="1:37" s="3" customFormat="1" ht="48.75" customHeight="1">
      <c r="A29" s="2919"/>
      <c r="B29" s="2920"/>
      <c r="C29" s="1824"/>
      <c r="D29" s="2898"/>
      <c r="E29" s="2169"/>
      <c r="F29" s="2142"/>
      <c r="G29" s="1807"/>
      <c r="H29" s="2858">
        <v>183</v>
      </c>
      <c r="I29" s="2926" t="s">
        <v>1735</v>
      </c>
      <c r="J29" s="2926" t="s">
        <v>1730</v>
      </c>
      <c r="K29" s="2858">
        <v>1</v>
      </c>
      <c r="L29" s="2858" t="s">
        <v>1745</v>
      </c>
      <c r="M29" s="2866">
        <v>104</v>
      </c>
      <c r="N29" s="2665" t="s">
        <v>1746</v>
      </c>
      <c r="O29" s="1885">
        <v>100</v>
      </c>
      <c r="P29" s="2912">
        <v>17000000</v>
      </c>
      <c r="Q29" s="2665" t="s">
        <v>1739</v>
      </c>
      <c r="R29" s="2134" t="s">
        <v>1740</v>
      </c>
      <c r="S29" s="1495" t="s">
        <v>1747</v>
      </c>
      <c r="T29" s="1404">
        <v>16000000</v>
      </c>
      <c r="U29" s="2687">
        <v>20</v>
      </c>
      <c r="V29" s="1885" t="s">
        <v>202</v>
      </c>
      <c r="W29" s="2908">
        <v>22500</v>
      </c>
      <c r="X29" s="2908">
        <v>27625</v>
      </c>
      <c r="Y29" s="2908"/>
      <c r="Z29" s="2908"/>
      <c r="AA29" s="2908">
        <v>420</v>
      </c>
      <c r="AB29" s="2681"/>
      <c r="AC29" s="2681"/>
      <c r="AD29" s="2681"/>
      <c r="AE29" s="2681"/>
      <c r="AF29" s="2681"/>
      <c r="AG29" s="2681"/>
      <c r="AH29" s="2838"/>
      <c r="AI29" s="2848">
        <v>42411</v>
      </c>
      <c r="AJ29" s="2848">
        <v>42560</v>
      </c>
      <c r="AK29" s="2828" t="s">
        <v>1726</v>
      </c>
    </row>
    <row r="30" spans="1:37" s="20" customFormat="1" ht="81.75" customHeight="1">
      <c r="A30" s="2919"/>
      <c r="B30" s="2920"/>
      <c r="C30" s="1824"/>
      <c r="D30" s="2898"/>
      <c r="E30" s="2170"/>
      <c r="F30" s="2171"/>
      <c r="G30" s="1808"/>
      <c r="H30" s="2860"/>
      <c r="I30" s="2927"/>
      <c r="J30" s="2927"/>
      <c r="K30" s="2860"/>
      <c r="L30" s="2860"/>
      <c r="M30" s="2840"/>
      <c r="N30" s="2665"/>
      <c r="O30" s="1918"/>
      <c r="P30" s="2876"/>
      <c r="Q30" s="2665"/>
      <c r="R30" s="2135"/>
      <c r="S30" s="1487" t="s">
        <v>1748</v>
      </c>
      <c r="T30" s="1406">
        <v>1000000</v>
      </c>
      <c r="U30" s="2843"/>
      <c r="V30" s="1918"/>
      <c r="W30" s="2909"/>
      <c r="X30" s="2909"/>
      <c r="Y30" s="2909"/>
      <c r="Z30" s="2909"/>
      <c r="AA30" s="2909"/>
      <c r="AB30" s="2910"/>
      <c r="AC30" s="2910"/>
      <c r="AD30" s="2910"/>
      <c r="AE30" s="2910"/>
      <c r="AF30" s="2910"/>
      <c r="AG30" s="2910"/>
      <c r="AH30" s="2839"/>
      <c r="AI30" s="2843"/>
      <c r="AJ30" s="2843"/>
      <c r="AK30" s="2803"/>
    </row>
    <row r="31" spans="1:37" ht="15">
      <c r="A31" s="2919"/>
      <c r="B31" s="2920"/>
      <c r="C31" s="1824"/>
      <c r="D31" s="2898"/>
      <c r="E31" s="1700">
        <v>59</v>
      </c>
      <c r="F31" s="1701" t="s">
        <v>1749</v>
      </c>
      <c r="G31" s="1702"/>
      <c r="H31" s="1702"/>
      <c r="I31" s="1702"/>
      <c r="J31" s="1839"/>
      <c r="K31" s="1702"/>
      <c r="L31" s="1702"/>
      <c r="M31" s="1702"/>
      <c r="N31" s="1702"/>
      <c r="O31" s="1702"/>
      <c r="P31" s="1702"/>
      <c r="Q31" s="1702"/>
      <c r="R31" s="1839"/>
      <c r="S31" s="1702"/>
      <c r="T31" s="1703"/>
      <c r="U31" s="1702"/>
      <c r="V31" s="1702"/>
      <c r="W31" s="1702"/>
      <c r="X31" s="1702"/>
      <c r="Y31" s="1702"/>
      <c r="Z31" s="1702"/>
      <c r="AA31" s="1702"/>
      <c r="AB31" s="1702"/>
      <c r="AC31" s="1702"/>
      <c r="AD31" s="1702"/>
      <c r="AE31" s="1702"/>
      <c r="AF31" s="1702"/>
      <c r="AG31" s="1702"/>
      <c r="AH31" s="1702"/>
      <c r="AI31" s="1702"/>
      <c r="AJ31" s="1702"/>
      <c r="AK31" s="1704"/>
    </row>
    <row r="32" spans="1:37" s="20" customFormat="1" ht="72.75" customHeight="1">
      <c r="A32" s="2919"/>
      <c r="B32" s="2920"/>
      <c r="C32" s="1824"/>
      <c r="D32" s="2898"/>
      <c r="E32" s="2852"/>
      <c r="F32" s="2853"/>
      <c r="G32" s="1815"/>
      <c r="H32" s="454">
        <v>184</v>
      </c>
      <c r="I32" s="1537" t="s">
        <v>1750</v>
      </c>
      <c r="J32" s="1843" t="s">
        <v>1751</v>
      </c>
      <c r="K32" s="2764">
        <v>1</v>
      </c>
      <c r="L32" s="1530" t="s">
        <v>1752</v>
      </c>
      <c r="M32" s="1407">
        <v>105</v>
      </c>
      <c r="N32" s="1490" t="s">
        <v>1753</v>
      </c>
      <c r="O32" s="1489">
        <v>100</v>
      </c>
      <c r="P32" s="1501">
        <v>6500000</v>
      </c>
      <c r="Q32" s="2134" t="s">
        <v>1739</v>
      </c>
      <c r="R32" s="2134" t="s">
        <v>1754</v>
      </c>
      <c r="S32" s="1487" t="s">
        <v>1747</v>
      </c>
      <c r="T32" s="1408">
        <v>6500000</v>
      </c>
      <c r="U32" s="1488">
        <v>20</v>
      </c>
      <c r="V32" s="1489" t="s">
        <v>202</v>
      </c>
      <c r="W32" s="1494">
        <v>64224</v>
      </c>
      <c r="X32" s="1494">
        <v>72224</v>
      </c>
      <c r="Y32" s="1494">
        <v>27477</v>
      </c>
      <c r="Z32" s="1409"/>
      <c r="AA32" s="1409"/>
      <c r="AB32" s="1409"/>
      <c r="AC32" s="1409"/>
      <c r="AD32" s="1409"/>
      <c r="AE32" s="1409"/>
      <c r="AF32" s="1409"/>
      <c r="AG32" s="1409"/>
      <c r="AH32" s="1409"/>
      <c r="AI32" s="821">
        <v>42411</v>
      </c>
      <c r="AJ32" s="821">
        <v>42560</v>
      </c>
      <c r="AK32" s="1487" t="s">
        <v>1726</v>
      </c>
    </row>
    <row r="33" spans="1:37" s="20" customFormat="1" ht="93.75" customHeight="1">
      <c r="A33" s="2919"/>
      <c r="B33" s="2920"/>
      <c r="C33" s="1824"/>
      <c r="D33" s="2898"/>
      <c r="E33" s="2854"/>
      <c r="F33" s="2855"/>
      <c r="G33" s="1816"/>
      <c r="H33" s="1530">
        <v>184</v>
      </c>
      <c r="I33" s="1538" t="s">
        <v>1750</v>
      </c>
      <c r="J33" s="1844" t="s">
        <v>1751</v>
      </c>
      <c r="K33" s="2777"/>
      <c r="L33" s="1530" t="s">
        <v>1755</v>
      </c>
      <c r="M33" s="1407">
        <v>106</v>
      </c>
      <c r="N33" s="148" t="s">
        <v>1756</v>
      </c>
      <c r="O33" s="1489">
        <v>100</v>
      </c>
      <c r="P33" s="1501">
        <v>6000000</v>
      </c>
      <c r="Q33" s="2149"/>
      <c r="R33" s="2149"/>
      <c r="S33" s="1487" t="s">
        <v>1747</v>
      </c>
      <c r="T33" s="1408">
        <v>6000000</v>
      </c>
      <c r="U33" s="1488">
        <v>20</v>
      </c>
      <c r="V33" s="1489" t="s">
        <v>202</v>
      </c>
      <c r="W33" s="1494">
        <v>64224</v>
      </c>
      <c r="X33" s="1494">
        <v>72224</v>
      </c>
      <c r="Y33" s="1494">
        <v>27477</v>
      </c>
      <c r="Z33" s="1410"/>
      <c r="AA33" s="1410"/>
      <c r="AB33" s="1410"/>
      <c r="AC33" s="1410"/>
      <c r="AD33" s="1410"/>
      <c r="AE33" s="1410"/>
      <c r="AF33" s="1410"/>
      <c r="AG33" s="1410"/>
      <c r="AH33" s="1410"/>
      <c r="AI33" s="821">
        <v>42411</v>
      </c>
      <c r="AJ33" s="821">
        <v>42560</v>
      </c>
      <c r="AK33" s="1487" t="s">
        <v>1726</v>
      </c>
    </row>
    <row r="34" spans="1:37" s="20" customFormat="1" ht="86.25" customHeight="1">
      <c r="A34" s="2919"/>
      <c r="B34" s="2920"/>
      <c r="C34" s="1824"/>
      <c r="D34" s="2898"/>
      <c r="E34" s="2854"/>
      <c r="F34" s="2855"/>
      <c r="G34" s="1816"/>
      <c r="H34" s="454">
        <v>186</v>
      </c>
      <c r="I34" s="1529" t="s">
        <v>1757</v>
      </c>
      <c r="J34" s="1803" t="s">
        <v>1758</v>
      </c>
      <c r="K34" s="454">
        <v>1</v>
      </c>
      <c r="L34" s="454" t="s">
        <v>1759</v>
      </c>
      <c r="M34" s="1411">
        <v>107</v>
      </c>
      <c r="N34" s="1490" t="s">
        <v>1760</v>
      </c>
      <c r="O34" s="1489">
        <v>100</v>
      </c>
      <c r="P34" s="1501">
        <v>10000000</v>
      </c>
      <c r="Q34" s="2149"/>
      <c r="R34" s="2149"/>
      <c r="S34" s="1487" t="s">
        <v>1747</v>
      </c>
      <c r="T34" s="1408">
        <v>10000000</v>
      </c>
      <c r="U34" s="1488">
        <v>20</v>
      </c>
      <c r="V34" s="1489" t="s">
        <v>202</v>
      </c>
      <c r="W34" s="1494">
        <v>64224</v>
      </c>
      <c r="X34" s="1494">
        <v>72224</v>
      </c>
      <c r="Y34" s="1494">
        <v>27477</v>
      </c>
      <c r="Z34" s="1410"/>
      <c r="AA34" s="1410"/>
      <c r="AB34" s="1410"/>
      <c r="AC34" s="1410"/>
      <c r="AD34" s="1410"/>
      <c r="AE34" s="1410"/>
      <c r="AF34" s="1410"/>
      <c r="AG34" s="1410"/>
      <c r="AH34" s="1410"/>
      <c r="AI34" s="821" t="s">
        <v>1761</v>
      </c>
      <c r="AJ34" s="821">
        <v>42564</v>
      </c>
      <c r="AK34" s="1487" t="s">
        <v>1726</v>
      </c>
    </row>
    <row r="35" spans="1:37" s="20" customFormat="1" ht="91.5" customHeight="1">
      <c r="A35" s="2919"/>
      <c r="B35" s="2920"/>
      <c r="C35" s="1824"/>
      <c r="D35" s="2898"/>
      <c r="E35" s="2854"/>
      <c r="F35" s="2855"/>
      <c r="G35" s="1816"/>
      <c r="H35" s="454">
        <v>186</v>
      </c>
      <c r="I35" s="1529" t="s">
        <v>1762</v>
      </c>
      <c r="J35" s="1803" t="s">
        <v>1763</v>
      </c>
      <c r="K35" s="454">
        <v>1</v>
      </c>
      <c r="L35" s="454" t="s">
        <v>1764</v>
      </c>
      <c r="M35" s="1411">
        <v>108</v>
      </c>
      <c r="N35" s="1490" t="s">
        <v>1765</v>
      </c>
      <c r="O35" s="1487">
        <v>100</v>
      </c>
      <c r="P35" s="1500">
        <v>1000000</v>
      </c>
      <c r="Q35" s="2135"/>
      <c r="R35" s="2135"/>
      <c r="S35" s="1487" t="s">
        <v>1766</v>
      </c>
      <c r="T35" s="1500">
        <v>1000000</v>
      </c>
      <c r="U35" s="1488">
        <v>20</v>
      </c>
      <c r="V35" s="1489" t="s">
        <v>202</v>
      </c>
      <c r="W35" s="1494">
        <v>64224</v>
      </c>
      <c r="X35" s="1494">
        <v>72224</v>
      </c>
      <c r="Y35" s="1494">
        <v>27477</v>
      </c>
      <c r="Z35" s="1412"/>
      <c r="AA35" s="1412"/>
      <c r="AB35" s="1412"/>
      <c r="AC35" s="1412"/>
      <c r="AD35" s="1412"/>
      <c r="AE35" s="1412"/>
      <c r="AF35" s="1412"/>
      <c r="AG35" s="1412"/>
      <c r="AH35" s="1412"/>
      <c r="AI35" s="821">
        <v>42524</v>
      </c>
      <c r="AJ35" s="821">
        <v>42649</v>
      </c>
      <c r="AK35" s="1487" t="s">
        <v>1726</v>
      </c>
    </row>
    <row r="36" spans="1:37" s="20" customFormat="1" ht="86.25" customHeight="1">
      <c r="A36" s="2919"/>
      <c r="B36" s="2920"/>
      <c r="C36" s="1824"/>
      <c r="D36" s="2898"/>
      <c r="E36" s="2854"/>
      <c r="F36" s="2855"/>
      <c r="G36" s="1816"/>
      <c r="H36" s="1898">
        <v>184</v>
      </c>
      <c r="I36" s="2895" t="s">
        <v>1750</v>
      </c>
      <c r="J36" s="1954" t="s">
        <v>1751</v>
      </c>
      <c r="K36" s="2690">
        <v>1</v>
      </c>
      <c r="L36" s="2873" t="s">
        <v>1767</v>
      </c>
      <c r="M36" s="2866">
        <v>109</v>
      </c>
      <c r="N36" s="2888" t="s">
        <v>1768</v>
      </c>
      <c r="O36" s="2709">
        <v>40</v>
      </c>
      <c r="P36" s="2844">
        <v>246500000</v>
      </c>
      <c r="Q36" s="2841" t="s">
        <v>1739</v>
      </c>
      <c r="R36" s="1954" t="s">
        <v>1754</v>
      </c>
      <c r="S36" s="1490" t="s">
        <v>1769</v>
      </c>
      <c r="T36" s="1405">
        <v>22442993</v>
      </c>
      <c r="U36" s="2811">
        <v>20</v>
      </c>
      <c r="V36" s="2811" t="s">
        <v>202</v>
      </c>
      <c r="W36" s="1539"/>
      <c r="X36" s="1539"/>
      <c r="Y36" s="1539"/>
      <c r="Z36" s="1539"/>
      <c r="AA36" s="1539"/>
      <c r="AB36" s="1539"/>
      <c r="AC36" s="1539"/>
      <c r="AD36" s="1539"/>
      <c r="AE36" s="1539"/>
      <c r="AF36" s="1539"/>
      <c r="AG36" s="1539"/>
      <c r="AH36" s="1539"/>
      <c r="AI36" s="2837">
        <v>42607</v>
      </c>
      <c r="AJ36" s="2837">
        <v>42721</v>
      </c>
      <c r="AK36" s="2828" t="s">
        <v>1726</v>
      </c>
    </row>
    <row r="37" spans="1:37" s="20" customFormat="1" ht="91.5" customHeight="1">
      <c r="A37" s="2919"/>
      <c r="B37" s="2920"/>
      <c r="C37" s="1824"/>
      <c r="D37" s="2898"/>
      <c r="E37" s="2854"/>
      <c r="F37" s="2855"/>
      <c r="G37" s="1816"/>
      <c r="H37" s="1900"/>
      <c r="I37" s="2897"/>
      <c r="J37" s="2116"/>
      <c r="K37" s="2894"/>
      <c r="L37" s="2864"/>
      <c r="M37" s="2835"/>
      <c r="N37" s="2888"/>
      <c r="O37" s="2709"/>
      <c r="P37" s="2844"/>
      <c r="Q37" s="2824"/>
      <c r="R37" s="2116"/>
      <c r="S37" s="1490" t="s">
        <v>1770</v>
      </c>
      <c r="T37" s="1408">
        <v>199999600</v>
      </c>
      <c r="U37" s="2812"/>
      <c r="V37" s="2812"/>
      <c r="W37" s="1539"/>
      <c r="X37" s="1539"/>
      <c r="Y37" s="1539"/>
      <c r="Z37" s="1539"/>
      <c r="AA37" s="1539"/>
      <c r="AB37" s="1539"/>
      <c r="AC37" s="1539"/>
      <c r="AD37" s="1539"/>
      <c r="AE37" s="1539"/>
      <c r="AF37" s="1539"/>
      <c r="AG37" s="1539"/>
      <c r="AH37" s="1539"/>
      <c r="AI37" s="2837"/>
      <c r="AJ37" s="2837"/>
      <c r="AK37" s="2828"/>
    </row>
    <row r="38" spans="1:37" s="3" customFormat="1" ht="91.5" customHeight="1">
      <c r="A38" s="2919"/>
      <c r="B38" s="2920"/>
      <c r="C38" s="1824"/>
      <c r="D38" s="2898"/>
      <c r="E38" s="2854"/>
      <c r="F38" s="2855"/>
      <c r="G38" s="1816"/>
      <c r="H38" s="1499">
        <v>185</v>
      </c>
      <c r="I38" s="1486" t="s">
        <v>1757</v>
      </c>
      <c r="J38" s="1809" t="s">
        <v>1758</v>
      </c>
      <c r="K38" s="1509">
        <v>1</v>
      </c>
      <c r="L38" s="2864"/>
      <c r="M38" s="2835"/>
      <c r="N38" s="2888"/>
      <c r="O38" s="1519">
        <v>30</v>
      </c>
      <c r="P38" s="2844"/>
      <c r="Q38" s="2824"/>
      <c r="R38" s="1809" t="s">
        <v>1771</v>
      </c>
      <c r="S38" s="1510" t="s">
        <v>1757</v>
      </c>
      <c r="T38" s="1405">
        <v>8007407</v>
      </c>
      <c r="U38" s="2812"/>
      <c r="V38" s="2812"/>
      <c r="W38" s="2687"/>
      <c r="X38" s="2687"/>
      <c r="Y38" s="2687"/>
      <c r="Z38" s="2687"/>
      <c r="AA38" s="2687"/>
      <c r="AB38" s="2687"/>
      <c r="AC38" s="2687"/>
      <c r="AD38" s="2687"/>
      <c r="AE38" s="2687"/>
      <c r="AF38" s="2687"/>
      <c r="AG38" s="2687"/>
      <c r="AH38" s="2687"/>
      <c r="AI38" s="2837"/>
      <c r="AJ38" s="2837"/>
      <c r="AK38" s="2828"/>
    </row>
    <row r="39" spans="1:37" s="3" customFormat="1" ht="87.75" customHeight="1">
      <c r="A39" s="2919"/>
      <c r="B39" s="2920"/>
      <c r="C39" s="1824"/>
      <c r="D39" s="2898"/>
      <c r="E39" s="2854"/>
      <c r="F39" s="2855"/>
      <c r="G39" s="1816"/>
      <c r="H39" s="1898">
        <v>186</v>
      </c>
      <c r="I39" s="2895" t="s">
        <v>1762</v>
      </c>
      <c r="J39" s="1954" t="s">
        <v>1763</v>
      </c>
      <c r="K39" s="2690">
        <v>1</v>
      </c>
      <c r="L39" s="2864"/>
      <c r="M39" s="2835"/>
      <c r="N39" s="2888"/>
      <c r="O39" s="2690">
        <v>30</v>
      </c>
      <c r="P39" s="2844"/>
      <c r="Q39" s="2824"/>
      <c r="R39" s="1954" t="s">
        <v>1772</v>
      </c>
      <c r="S39" s="1493" t="s">
        <v>1773</v>
      </c>
      <c r="T39" s="1414">
        <v>13435000</v>
      </c>
      <c r="U39" s="2812"/>
      <c r="V39" s="2812"/>
      <c r="W39" s="2669"/>
      <c r="X39" s="2669"/>
      <c r="Y39" s="2669"/>
      <c r="Z39" s="2669"/>
      <c r="AA39" s="2669"/>
      <c r="AB39" s="2669"/>
      <c r="AC39" s="2669"/>
      <c r="AD39" s="2669"/>
      <c r="AE39" s="2669"/>
      <c r="AF39" s="2669"/>
      <c r="AG39" s="2669"/>
      <c r="AH39" s="2669"/>
      <c r="AI39" s="2837"/>
      <c r="AJ39" s="2837"/>
      <c r="AK39" s="2828"/>
    </row>
    <row r="40" spans="1:37" s="3" customFormat="1" ht="33.75" customHeight="1">
      <c r="A40" s="2919"/>
      <c r="B40" s="2920"/>
      <c r="C40" s="1824"/>
      <c r="D40" s="2898"/>
      <c r="E40" s="2854"/>
      <c r="F40" s="2855"/>
      <c r="G40" s="1816"/>
      <c r="H40" s="1899"/>
      <c r="I40" s="2896"/>
      <c r="J40" s="2115"/>
      <c r="K40" s="2680"/>
      <c r="L40" s="2864"/>
      <c r="M40" s="2835"/>
      <c r="N40" s="2888"/>
      <c r="O40" s="2680"/>
      <c r="P40" s="2844"/>
      <c r="Q40" s="2824"/>
      <c r="R40" s="2115"/>
      <c r="S40" s="1505" t="s">
        <v>1910</v>
      </c>
      <c r="T40" s="1414">
        <v>1000000</v>
      </c>
      <c r="U40" s="2812"/>
      <c r="V40" s="2812"/>
      <c r="W40" s="2669"/>
      <c r="X40" s="2669"/>
      <c r="Y40" s="2669"/>
      <c r="Z40" s="2669"/>
      <c r="AA40" s="2669"/>
      <c r="AB40" s="2669"/>
      <c r="AC40" s="2669"/>
      <c r="AD40" s="2669"/>
      <c r="AE40" s="2669"/>
      <c r="AF40" s="2669"/>
      <c r="AG40" s="2669"/>
      <c r="AH40" s="2669"/>
      <c r="AI40" s="2837"/>
      <c r="AJ40" s="2837"/>
      <c r="AK40" s="2828"/>
    </row>
    <row r="41" spans="1:37" s="20" customFormat="1" ht="35.25" customHeight="1">
      <c r="A41" s="2919"/>
      <c r="B41" s="2920"/>
      <c r="C41" s="1824"/>
      <c r="D41" s="2898"/>
      <c r="E41" s="2854"/>
      <c r="F41" s="2855"/>
      <c r="G41" s="1816"/>
      <c r="H41" s="1900"/>
      <c r="I41" s="2897"/>
      <c r="J41" s="2116"/>
      <c r="K41" s="2894"/>
      <c r="L41" s="2864"/>
      <c r="M41" s="2835"/>
      <c r="N41" s="2888"/>
      <c r="O41" s="2894"/>
      <c r="P41" s="2844"/>
      <c r="Q41" s="2824"/>
      <c r="R41" s="2116"/>
      <c r="S41" s="1493" t="s">
        <v>1911</v>
      </c>
      <c r="T41" s="1414">
        <v>1615000</v>
      </c>
      <c r="U41" s="2812"/>
      <c r="V41" s="2812"/>
      <c r="W41" s="2843"/>
      <c r="X41" s="2843"/>
      <c r="Y41" s="2843"/>
      <c r="Z41" s="2843"/>
      <c r="AA41" s="2843"/>
      <c r="AB41" s="2843"/>
      <c r="AC41" s="2843"/>
      <c r="AD41" s="2843"/>
      <c r="AE41" s="2843"/>
      <c r="AF41" s="2843"/>
      <c r="AG41" s="2843"/>
      <c r="AH41" s="2843"/>
      <c r="AI41" s="2837"/>
      <c r="AJ41" s="2837"/>
      <c r="AK41" s="2828"/>
    </row>
    <row r="42" spans="1:37" s="3" customFormat="1" ht="15">
      <c r="A42" s="2919"/>
      <c r="B42" s="2920"/>
      <c r="C42" s="1824"/>
      <c r="D42" s="2898"/>
      <c r="E42" s="481">
        <v>60</v>
      </c>
      <c r="F42" s="1705" t="s">
        <v>1774</v>
      </c>
      <c r="G42" s="1706"/>
      <c r="H42" s="1706"/>
      <c r="I42" s="1706"/>
      <c r="J42" s="1840"/>
      <c r="K42" s="1706"/>
      <c r="L42" s="1706"/>
      <c r="M42" s="1706"/>
      <c r="N42" s="1706"/>
      <c r="O42" s="1706"/>
      <c r="P42" s="1706"/>
      <c r="Q42" s="1706"/>
      <c r="R42" s="1840"/>
      <c r="S42" s="1706">
        <v>797725</v>
      </c>
      <c r="T42" s="1707"/>
      <c r="U42" s="1706"/>
      <c r="V42" s="1706"/>
      <c r="W42" s="1706"/>
      <c r="X42" s="1706"/>
      <c r="Y42" s="1706"/>
      <c r="Z42" s="1706"/>
      <c r="AA42" s="1706"/>
      <c r="AB42" s="1706"/>
      <c r="AC42" s="1706"/>
      <c r="AD42" s="1706"/>
      <c r="AE42" s="1706"/>
      <c r="AF42" s="1706"/>
      <c r="AG42" s="1706"/>
      <c r="AH42" s="1706"/>
      <c r="AI42" s="1706"/>
      <c r="AJ42" s="1706"/>
      <c r="AK42" s="1708"/>
    </row>
    <row r="43" spans="1:37" s="3" customFormat="1" ht="92.25" customHeight="1">
      <c r="A43" s="2919"/>
      <c r="B43" s="2920"/>
      <c r="C43" s="1824"/>
      <c r="D43" s="2898"/>
      <c r="E43" s="2167"/>
      <c r="F43" s="2168"/>
      <c r="G43" s="1807"/>
      <c r="H43" s="1504">
        <v>187</v>
      </c>
      <c r="I43" s="1515" t="s">
        <v>1775</v>
      </c>
      <c r="J43" s="1810" t="s">
        <v>1776</v>
      </c>
      <c r="K43" s="1519">
        <v>1</v>
      </c>
      <c r="L43" s="2864" t="s">
        <v>1777</v>
      </c>
      <c r="M43" s="2835">
        <v>110</v>
      </c>
      <c r="N43" s="2824" t="s">
        <v>1778</v>
      </c>
      <c r="O43" s="1519">
        <v>40</v>
      </c>
      <c r="P43" s="2885">
        <v>139350000</v>
      </c>
      <c r="Q43" s="2824" t="s">
        <v>1739</v>
      </c>
      <c r="R43" s="1810" t="s">
        <v>1779</v>
      </c>
      <c r="S43" s="1506" t="s">
        <v>1780</v>
      </c>
      <c r="T43" s="1415">
        <v>45449950</v>
      </c>
      <c r="U43" s="2812">
        <v>20</v>
      </c>
      <c r="V43" s="2812" t="s">
        <v>202</v>
      </c>
      <c r="W43" s="2669"/>
      <c r="X43" s="2669"/>
      <c r="Y43" s="2669">
        <v>350</v>
      </c>
      <c r="Z43" s="2669">
        <v>600</v>
      </c>
      <c r="AA43" s="2692"/>
      <c r="AB43" s="2692"/>
      <c r="AC43" s="2669">
        <v>170</v>
      </c>
      <c r="AD43" s="2669">
        <v>103</v>
      </c>
      <c r="AE43" s="2692"/>
      <c r="AF43" s="2692"/>
      <c r="AG43" s="2692"/>
      <c r="AH43" s="2692"/>
      <c r="AI43" s="2849">
        <v>42585</v>
      </c>
      <c r="AJ43" s="2849">
        <v>42735</v>
      </c>
      <c r="AK43" s="2861" t="s">
        <v>1726</v>
      </c>
    </row>
    <row r="44" spans="1:37" s="20" customFormat="1" ht="92.25" customHeight="1">
      <c r="A44" s="2919"/>
      <c r="B44" s="2920"/>
      <c r="C44" s="1824"/>
      <c r="D44" s="2898"/>
      <c r="E44" s="2169"/>
      <c r="F44" s="2142"/>
      <c r="G44" s="1807"/>
      <c r="H44" s="1888">
        <v>188</v>
      </c>
      <c r="I44" s="2907" t="s">
        <v>1781</v>
      </c>
      <c r="J44" s="1953" t="s">
        <v>1782</v>
      </c>
      <c r="K44" s="2709">
        <v>2</v>
      </c>
      <c r="L44" s="2864"/>
      <c r="M44" s="2835"/>
      <c r="N44" s="2824"/>
      <c r="O44" s="2690">
        <v>30</v>
      </c>
      <c r="P44" s="2844"/>
      <c r="Q44" s="2824"/>
      <c r="R44" s="1934" t="s">
        <v>1783</v>
      </c>
      <c r="S44" s="1490" t="s">
        <v>1784</v>
      </c>
      <c r="T44" s="1484">
        <v>34446725</v>
      </c>
      <c r="U44" s="2812"/>
      <c r="V44" s="2812"/>
      <c r="W44" s="2669"/>
      <c r="X44" s="2669"/>
      <c r="Y44" s="2669"/>
      <c r="Z44" s="2669"/>
      <c r="AA44" s="2692"/>
      <c r="AB44" s="2692"/>
      <c r="AC44" s="2669"/>
      <c r="AD44" s="2669"/>
      <c r="AE44" s="2692"/>
      <c r="AF44" s="2692"/>
      <c r="AG44" s="2692"/>
      <c r="AH44" s="2692"/>
      <c r="AI44" s="2672"/>
      <c r="AJ44" s="2672"/>
      <c r="AK44" s="2828"/>
    </row>
    <row r="45" spans="1:37" s="20" customFormat="1" ht="92.25" customHeight="1">
      <c r="A45" s="2919"/>
      <c r="B45" s="2920"/>
      <c r="C45" s="1824"/>
      <c r="D45" s="2898"/>
      <c r="E45" s="2169"/>
      <c r="F45" s="2142"/>
      <c r="G45" s="1807"/>
      <c r="H45" s="1888"/>
      <c r="I45" s="2907"/>
      <c r="J45" s="1953"/>
      <c r="K45" s="2709"/>
      <c r="L45" s="2864"/>
      <c r="M45" s="2835"/>
      <c r="N45" s="2824"/>
      <c r="O45" s="2894"/>
      <c r="P45" s="2844"/>
      <c r="Q45" s="2824"/>
      <c r="R45" s="1935"/>
      <c r="S45" s="1490" t="s">
        <v>1785</v>
      </c>
      <c r="T45" s="1485">
        <v>7703325</v>
      </c>
      <c r="U45" s="2812"/>
      <c r="V45" s="2812"/>
      <c r="W45" s="2669"/>
      <c r="X45" s="2669"/>
      <c r="Y45" s="2669"/>
      <c r="Z45" s="2669"/>
      <c r="AA45" s="2692"/>
      <c r="AB45" s="2692"/>
      <c r="AC45" s="2669"/>
      <c r="AD45" s="2669"/>
      <c r="AE45" s="2692"/>
      <c r="AF45" s="2692"/>
      <c r="AG45" s="2692"/>
      <c r="AH45" s="2692"/>
      <c r="AI45" s="2672"/>
      <c r="AJ45" s="2672"/>
      <c r="AK45" s="2828"/>
    </row>
    <row r="46" spans="1:37" s="3" customFormat="1" ht="92.25" customHeight="1">
      <c r="A46" s="2919"/>
      <c r="B46" s="2920"/>
      <c r="C46" s="1824"/>
      <c r="D46" s="2898"/>
      <c r="E46" s="2169"/>
      <c r="F46" s="2142"/>
      <c r="G46" s="1807"/>
      <c r="H46" s="1906">
        <v>189</v>
      </c>
      <c r="I46" s="2812" t="s">
        <v>1786</v>
      </c>
      <c r="J46" s="2149" t="s">
        <v>1787</v>
      </c>
      <c r="K46" s="2669">
        <v>1</v>
      </c>
      <c r="L46" s="2864"/>
      <c r="M46" s="2835"/>
      <c r="N46" s="2824"/>
      <c r="O46" s="2687">
        <v>30</v>
      </c>
      <c r="P46" s="2844"/>
      <c r="Q46" s="2824"/>
      <c r="R46" s="2134" t="s">
        <v>1788</v>
      </c>
      <c r="S46" s="1510" t="s">
        <v>1789</v>
      </c>
      <c r="T46" s="1416">
        <f>40000000-T47+11750000</f>
        <v>42147675</v>
      </c>
      <c r="U46" s="2812"/>
      <c r="V46" s="2812"/>
      <c r="W46" s="2669"/>
      <c r="X46" s="2669"/>
      <c r="Y46" s="2669"/>
      <c r="Z46" s="2669"/>
      <c r="AA46" s="2692"/>
      <c r="AB46" s="2692"/>
      <c r="AC46" s="2669"/>
      <c r="AD46" s="2669"/>
      <c r="AE46" s="2692"/>
      <c r="AF46" s="2692"/>
      <c r="AG46" s="2692"/>
      <c r="AH46" s="2692"/>
      <c r="AI46" s="2672"/>
      <c r="AJ46" s="2672"/>
      <c r="AK46" s="2828"/>
    </row>
    <row r="47" spans="1:37" s="3" customFormat="1" ht="90.75" customHeight="1">
      <c r="A47" s="2919"/>
      <c r="B47" s="2920"/>
      <c r="C47" s="1824"/>
      <c r="D47" s="2898"/>
      <c r="E47" s="2169"/>
      <c r="F47" s="2142"/>
      <c r="G47" s="1807"/>
      <c r="H47" s="1907"/>
      <c r="I47" s="2813"/>
      <c r="J47" s="2135"/>
      <c r="K47" s="2843"/>
      <c r="L47" s="2865"/>
      <c r="M47" s="2840"/>
      <c r="N47" s="2842"/>
      <c r="O47" s="2843"/>
      <c r="P47" s="2844"/>
      <c r="Q47" s="2842"/>
      <c r="R47" s="2135"/>
      <c r="S47" s="1510" t="s">
        <v>1790</v>
      </c>
      <c r="T47" s="1416">
        <v>9602325</v>
      </c>
      <c r="U47" s="2813"/>
      <c r="V47" s="2812"/>
      <c r="W47" s="2669"/>
      <c r="X47" s="2669"/>
      <c r="Y47" s="2669"/>
      <c r="Z47" s="2669"/>
      <c r="AA47" s="2692"/>
      <c r="AB47" s="2692"/>
      <c r="AC47" s="2669"/>
      <c r="AD47" s="2843"/>
      <c r="AE47" s="2839"/>
      <c r="AF47" s="2839"/>
      <c r="AG47" s="2839"/>
      <c r="AH47" s="2839"/>
      <c r="AI47" s="2672"/>
      <c r="AJ47" s="2672"/>
      <c r="AK47" s="2828"/>
    </row>
    <row r="48" spans="1:37" s="3" customFormat="1" ht="101.25" customHeight="1">
      <c r="A48" s="2919"/>
      <c r="B48" s="2920"/>
      <c r="C48" s="1824"/>
      <c r="D48" s="2898"/>
      <c r="E48" s="2169"/>
      <c r="F48" s="2142"/>
      <c r="G48" s="1807"/>
      <c r="H48" s="1528">
        <v>189</v>
      </c>
      <c r="I48" s="1526" t="s">
        <v>1786</v>
      </c>
      <c r="J48" s="1812" t="s">
        <v>1787</v>
      </c>
      <c r="K48" s="1528">
        <v>1</v>
      </c>
      <c r="L48" s="1514" t="s">
        <v>1791</v>
      </c>
      <c r="M48" s="1417">
        <v>111</v>
      </c>
      <c r="N48" s="1510" t="s">
        <v>1792</v>
      </c>
      <c r="O48" s="1496">
        <v>100</v>
      </c>
      <c r="P48" s="1508">
        <v>19000000</v>
      </c>
      <c r="Q48" s="2134" t="s">
        <v>1739</v>
      </c>
      <c r="R48" s="2134" t="s">
        <v>1754</v>
      </c>
      <c r="S48" s="1496" t="s">
        <v>1747</v>
      </c>
      <c r="T48" s="1416">
        <v>19000000</v>
      </c>
      <c r="U48" s="1509">
        <v>20</v>
      </c>
      <c r="V48" s="1495" t="s">
        <v>202</v>
      </c>
      <c r="W48" s="1496"/>
      <c r="X48" s="1496"/>
      <c r="Y48" s="1509">
        <v>350</v>
      </c>
      <c r="Z48" s="1509">
        <v>600</v>
      </c>
      <c r="AA48" s="1525"/>
      <c r="AB48" s="1525"/>
      <c r="AC48" s="1509">
        <v>170</v>
      </c>
      <c r="AD48" s="1509">
        <v>103</v>
      </c>
      <c r="AE48" s="1496"/>
      <c r="AF48" s="1496"/>
      <c r="AG48" s="1496"/>
      <c r="AH48" s="1496"/>
      <c r="AI48" s="1418">
        <v>42433</v>
      </c>
      <c r="AJ48" s="1418">
        <v>42649</v>
      </c>
      <c r="AK48" s="1496" t="s">
        <v>1726</v>
      </c>
    </row>
    <row r="49" spans="1:37" s="3" customFormat="1" ht="84.75" customHeight="1">
      <c r="A49" s="2919"/>
      <c r="B49" s="2920"/>
      <c r="C49" s="1824"/>
      <c r="D49" s="2898"/>
      <c r="E49" s="2169"/>
      <c r="F49" s="2142"/>
      <c r="G49" s="1807"/>
      <c r="H49" s="1528">
        <v>189</v>
      </c>
      <c r="I49" s="1526" t="s">
        <v>1775</v>
      </c>
      <c r="J49" s="1812" t="s">
        <v>1776</v>
      </c>
      <c r="K49" s="1528">
        <v>1</v>
      </c>
      <c r="L49" s="1514" t="s">
        <v>1793</v>
      </c>
      <c r="M49" s="1417">
        <v>112</v>
      </c>
      <c r="N49" s="1510" t="s">
        <v>1794</v>
      </c>
      <c r="O49" s="1496">
        <v>100</v>
      </c>
      <c r="P49" s="1508">
        <v>10000000</v>
      </c>
      <c r="Q49" s="2149"/>
      <c r="R49" s="2149"/>
      <c r="S49" s="1509" t="s">
        <v>1795</v>
      </c>
      <c r="T49" s="1416">
        <v>10000000</v>
      </c>
      <c r="U49" s="1509">
        <v>20</v>
      </c>
      <c r="V49" s="1495" t="s">
        <v>202</v>
      </c>
      <c r="W49" s="1496"/>
      <c r="X49" s="1496"/>
      <c r="Y49" s="1509">
        <v>350</v>
      </c>
      <c r="Z49" s="1509">
        <v>600</v>
      </c>
      <c r="AA49" s="1525"/>
      <c r="AB49" s="1525"/>
      <c r="AC49" s="1509">
        <v>170</v>
      </c>
      <c r="AD49" s="1509">
        <v>103</v>
      </c>
      <c r="AE49" s="1496"/>
      <c r="AF49" s="1496"/>
      <c r="AG49" s="1496"/>
      <c r="AH49" s="1496"/>
      <c r="AI49" s="1418">
        <v>42530</v>
      </c>
      <c r="AJ49" s="1418">
        <v>42649</v>
      </c>
      <c r="AK49" s="1496" t="s">
        <v>1726</v>
      </c>
    </row>
    <row r="50" spans="1:37" s="20" customFormat="1" ht="87.75" customHeight="1">
      <c r="A50" s="2919"/>
      <c r="B50" s="2920"/>
      <c r="C50" s="1824"/>
      <c r="D50" s="2898"/>
      <c r="E50" s="2170"/>
      <c r="F50" s="2142"/>
      <c r="G50" s="1807"/>
      <c r="H50" s="1530">
        <v>188</v>
      </c>
      <c r="I50" s="1419" t="s">
        <v>1781</v>
      </c>
      <c r="J50" s="1804" t="s">
        <v>1782</v>
      </c>
      <c r="K50" s="1532">
        <v>2</v>
      </c>
      <c r="L50" s="1413" t="s">
        <v>1796</v>
      </c>
      <c r="M50" s="1540">
        <v>113</v>
      </c>
      <c r="N50" s="1493" t="s">
        <v>1797</v>
      </c>
      <c r="O50" s="1491">
        <v>100</v>
      </c>
      <c r="P50" s="1502">
        <v>6650000</v>
      </c>
      <c r="Q50" s="2149"/>
      <c r="R50" s="2149"/>
      <c r="S50" s="1494" t="s">
        <v>1747</v>
      </c>
      <c r="T50" s="1416">
        <v>6650000</v>
      </c>
      <c r="U50" s="1494">
        <v>20</v>
      </c>
      <c r="V50" s="1489" t="s">
        <v>202</v>
      </c>
      <c r="W50" s="1487"/>
      <c r="X50" s="1487"/>
      <c r="Y50" s="1488">
        <v>350</v>
      </c>
      <c r="Z50" s="1488">
        <v>600</v>
      </c>
      <c r="AA50" s="1513"/>
      <c r="AB50" s="1513"/>
      <c r="AC50" s="1488">
        <v>170</v>
      </c>
      <c r="AD50" s="1488">
        <v>103</v>
      </c>
      <c r="AE50" s="1487"/>
      <c r="AF50" s="1487"/>
      <c r="AG50" s="1487"/>
      <c r="AH50" s="1487"/>
      <c r="AI50" s="1420">
        <v>42447</v>
      </c>
      <c r="AJ50" s="1420">
        <v>42551</v>
      </c>
      <c r="AK50" s="1487" t="s">
        <v>1726</v>
      </c>
    </row>
    <row r="51" spans="1:37" ht="15">
      <c r="A51" s="2919"/>
      <c r="B51" s="2920"/>
      <c r="C51" s="1824"/>
      <c r="D51" s="2898"/>
      <c r="E51" s="481">
        <v>61</v>
      </c>
      <c r="F51" s="1705" t="s">
        <v>1798</v>
      </c>
      <c r="G51" s="1706"/>
      <c r="H51" s="1706"/>
      <c r="I51" s="1706"/>
      <c r="J51" s="1840"/>
      <c r="K51" s="1706"/>
      <c r="L51" s="1706"/>
      <c r="M51" s="1706"/>
      <c r="N51" s="1706"/>
      <c r="O51" s="1706"/>
      <c r="P51" s="1706"/>
      <c r="Q51" s="1706"/>
      <c r="R51" s="1840"/>
      <c r="S51" s="1706"/>
      <c r="T51" s="1706"/>
      <c r="U51" s="1706"/>
      <c r="V51" s="1706"/>
      <c r="W51" s="1706"/>
      <c r="X51" s="1706"/>
      <c r="Y51" s="1706"/>
      <c r="Z51" s="1706"/>
      <c r="AA51" s="1706"/>
      <c r="AB51" s="1706"/>
      <c r="AC51" s="1706"/>
      <c r="AD51" s="1706"/>
      <c r="AE51" s="1706"/>
      <c r="AF51" s="1706"/>
      <c r="AG51" s="1706"/>
      <c r="AH51" s="1706"/>
      <c r="AI51" s="1706"/>
      <c r="AJ51" s="1706"/>
      <c r="AK51" s="1708"/>
    </row>
    <row r="52" spans="1:37" s="3" customFormat="1" ht="78" customHeight="1">
      <c r="A52" s="2919"/>
      <c r="B52" s="2920"/>
      <c r="C52" s="1824"/>
      <c r="D52" s="2898"/>
      <c r="E52" s="2167"/>
      <c r="F52" s="2142"/>
      <c r="G52" s="1807"/>
      <c r="H52" s="2080">
        <v>190</v>
      </c>
      <c r="I52" s="2824" t="s">
        <v>1799</v>
      </c>
      <c r="J52" s="2824" t="s">
        <v>1800</v>
      </c>
      <c r="K52" s="2860">
        <v>1</v>
      </c>
      <c r="L52" s="2864" t="s">
        <v>1801</v>
      </c>
      <c r="M52" s="2835">
        <v>114</v>
      </c>
      <c r="N52" s="2824" t="s">
        <v>1802</v>
      </c>
      <c r="O52" s="2669">
        <v>100</v>
      </c>
      <c r="P52" s="2885">
        <v>150400000</v>
      </c>
      <c r="Q52" s="2904" t="s">
        <v>1739</v>
      </c>
      <c r="R52" s="2149" t="s">
        <v>1803</v>
      </c>
      <c r="S52" s="1506" t="s">
        <v>1804</v>
      </c>
      <c r="T52" s="1421">
        <v>23866667</v>
      </c>
      <c r="U52" s="2812">
        <v>20</v>
      </c>
      <c r="V52" s="2812" t="s">
        <v>202</v>
      </c>
      <c r="W52" s="2875">
        <v>137</v>
      </c>
      <c r="X52" s="2875">
        <v>1365</v>
      </c>
      <c r="Y52" s="2875">
        <v>2122</v>
      </c>
      <c r="Z52" s="2875">
        <v>5382</v>
      </c>
      <c r="AA52" s="2875">
        <v>7891</v>
      </c>
      <c r="AB52" s="2839"/>
      <c r="AC52" s="2839"/>
      <c r="AD52" s="2692"/>
      <c r="AE52" s="2692"/>
      <c r="AF52" s="2692"/>
      <c r="AG52" s="2692"/>
      <c r="AH52" s="2692"/>
      <c r="AI52" s="2849">
        <v>42604</v>
      </c>
      <c r="AJ52" s="2849">
        <v>42726</v>
      </c>
      <c r="AK52" s="2861" t="s">
        <v>1726</v>
      </c>
    </row>
    <row r="53" spans="1:37" s="3" customFormat="1" ht="63" customHeight="1">
      <c r="A53" s="2919"/>
      <c r="B53" s="2920"/>
      <c r="C53" s="1824"/>
      <c r="D53" s="2898"/>
      <c r="E53" s="2169"/>
      <c r="F53" s="2142"/>
      <c r="G53" s="1807"/>
      <c r="H53" s="2080"/>
      <c r="I53" s="2824"/>
      <c r="J53" s="2824"/>
      <c r="K53" s="2902"/>
      <c r="L53" s="2864"/>
      <c r="M53" s="2835"/>
      <c r="N53" s="2824"/>
      <c r="O53" s="2669"/>
      <c r="P53" s="2844"/>
      <c r="Q53" s="2904"/>
      <c r="R53" s="2149"/>
      <c r="S53" s="1510" t="s">
        <v>1805</v>
      </c>
      <c r="T53" s="1422">
        <v>17600000</v>
      </c>
      <c r="U53" s="2812"/>
      <c r="V53" s="2812"/>
      <c r="W53" s="2905"/>
      <c r="X53" s="2905"/>
      <c r="Y53" s="2905"/>
      <c r="Z53" s="2905"/>
      <c r="AA53" s="2905"/>
      <c r="AB53" s="2877"/>
      <c r="AC53" s="2877"/>
      <c r="AD53" s="2692"/>
      <c r="AE53" s="2692"/>
      <c r="AF53" s="2692"/>
      <c r="AG53" s="2692"/>
      <c r="AH53" s="2692"/>
      <c r="AI53" s="2672"/>
      <c r="AJ53" s="2672"/>
      <c r="AK53" s="2828"/>
    </row>
    <row r="54" spans="1:37" s="3" customFormat="1" ht="61.5" customHeight="1">
      <c r="A54" s="2919"/>
      <c r="B54" s="2920"/>
      <c r="C54" s="1824"/>
      <c r="D54" s="2898"/>
      <c r="E54" s="2169"/>
      <c r="F54" s="2142"/>
      <c r="G54" s="1807"/>
      <c r="H54" s="2080"/>
      <c r="I54" s="2824"/>
      <c r="J54" s="2824"/>
      <c r="K54" s="2902"/>
      <c r="L54" s="2864"/>
      <c r="M54" s="2835"/>
      <c r="N54" s="2824"/>
      <c r="O54" s="2669"/>
      <c r="P54" s="2844"/>
      <c r="Q54" s="2904"/>
      <c r="R54" s="2149"/>
      <c r="S54" s="1155" t="s">
        <v>1806</v>
      </c>
      <c r="T54" s="1422">
        <v>7600000</v>
      </c>
      <c r="U54" s="2812"/>
      <c r="V54" s="2812"/>
      <c r="W54" s="2905"/>
      <c r="X54" s="2905"/>
      <c r="Y54" s="2905"/>
      <c r="Z54" s="2905"/>
      <c r="AA54" s="2905"/>
      <c r="AB54" s="2877"/>
      <c r="AC54" s="2877"/>
      <c r="AD54" s="2692"/>
      <c r="AE54" s="2692"/>
      <c r="AF54" s="2692"/>
      <c r="AG54" s="2692"/>
      <c r="AH54" s="2692"/>
      <c r="AI54" s="2672"/>
      <c r="AJ54" s="2672"/>
      <c r="AK54" s="2828"/>
    </row>
    <row r="55" spans="1:37" s="3" customFormat="1" ht="61.5" customHeight="1">
      <c r="A55" s="2919"/>
      <c r="B55" s="2920"/>
      <c r="C55" s="1824"/>
      <c r="D55" s="2898"/>
      <c r="E55" s="2169"/>
      <c r="F55" s="2142"/>
      <c r="G55" s="1807"/>
      <c r="H55" s="2080"/>
      <c r="I55" s="2824"/>
      <c r="J55" s="2824"/>
      <c r="K55" s="2902"/>
      <c r="L55" s="2864"/>
      <c r="M55" s="2835"/>
      <c r="N55" s="2824"/>
      <c r="O55" s="2669"/>
      <c r="P55" s="2844"/>
      <c r="Q55" s="2904"/>
      <c r="R55" s="2149"/>
      <c r="S55" s="1155" t="s">
        <v>1807</v>
      </c>
      <c r="T55" s="1422">
        <v>620000</v>
      </c>
      <c r="U55" s="2812"/>
      <c r="V55" s="2812"/>
      <c r="W55" s="2905"/>
      <c r="X55" s="2905"/>
      <c r="Y55" s="2905"/>
      <c r="Z55" s="2905"/>
      <c r="AA55" s="2905"/>
      <c r="AB55" s="2877"/>
      <c r="AC55" s="2877"/>
      <c r="AD55" s="2692"/>
      <c r="AE55" s="2692"/>
      <c r="AF55" s="2692"/>
      <c r="AG55" s="2692"/>
      <c r="AH55" s="2692"/>
      <c r="AI55" s="2672"/>
      <c r="AJ55" s="2672"/>
      <c r="AK55" s="2828"/>
    </row>
    <row r="56" spans="1:37" s="3" customFormat="1" ht="61.5" customHeight="1">
      <c r="A56" s="2919"/>
      <c r="B56" s="2920"/>
      <c r="C56" s="1824"/>
      <c r="D56" s="2898"/>
      <c r="E56" s="2169"/>
      <c r="F56" s="2142"/>
      <c r="G56" s="1807"/>
      <c r="H56" s="2080"/>
      <c r="I56" s="2824"/>
      <c r="J56" s="2824"/>
      <c r="K56" s="2902"/>
      <c r="L56" s="2864"/>
      <c r="M56" s="2835"/>
      <c r="N56" s="2824"/>
      <c r="O56" s="2669"/>
      <c r="P56" s="2844"/>
      <c r="Q56" s="2904"/>
      <c r="R56" s="2149"/>
      <c r="S56" s="1155" t="s">
        <v>1808</v>
      </c>
      <c r="T56" s="1422">
        <v>96681833</v>
      </c>
      <c r="U56" s="2812"/>
      <c r="V56" s="2812"/>
      <c r="W56" s="2905"/>
      <c r="X56" s="2905"/>
      <c r="Y56" s="2905"/>
      <c r="Z56" s="2905"/>
      <c r="AA56" s="2905"/>
      <c r="AB56" s="2877"/>
      <c r="AC56" s="2877"/>
      <c r="AD56" s="2692"/>
      <c r="AE56" s="2692"/>
      <c r="AF56" s="2692"/>
      <c r="AG56" s="2692"/>
      <c r="AH56" s="2692"/>
      <c r="AI56" s="2672"/>
      <c r="AJ56" s="2672"/>
      <c r="AK56" s="2828"/>
    </row>
    <row r="57" spans="1:37" s="3" customFormat="1" ht="46.5" customHeight="1">
      <c r="A57" s="2919"/>
      <c r="B57" s="2920"/>
      <c r="C57" s="1824"/>
      <c r="D57" s="2898"/>
      <c r="E57" s="2169"/>
      <c r="F57" s="2142"/>
      <c r="G57" s="1807"/>
      <c r="H57" s="2088"/>
      <c r="I57" s="2842"/>
      <c r="J57" s="2842"/>
      <c r="K57" s="2902"/>
      <c r="L57" s="2865"/>
      <c r="M57" s="2840"/>
      <c r="N57" s="2842"/>
      <c r="O57" s="2843"/>
      <c r="P57" s="2844"/>
      <c r="Q57" s="2906"/>
      <c r="R57" s="2135"/>
      <c r="S57" s="1155" t="s">
        <v>1809</v>
      </c>
      <c r="T57" s="1422">
        <v>4031500</v>
      </c>
      <c r="U57" s="2813"/>
      <c r="V57" s="2813"/>
      <c r="W57" s="2905"/>
      <c r="X57" s="2905"/>
      <c r="Y57" s="2905"/>
      <c r="Z57" s="2905"/>
      <c r="AA57" s="2905"/>
      <c r="AB57" s="2877"/>
      <c r="AC57" s="2877"/>
      <c r="AD57" s="2839"/>
      <c r="AE57" s="2839"/>
      <c r="AF57" s="2839"/>
      <c r="AG57" s="2839"/>
      <c r="AH57" s="2839"/>
      <c r="AI57" s="2672"/>
      <c r="AJ57" s="2672"/>
      <c r="AK57" s="2828"/>
    </row>
    <row r="58" spans="1:37" s="3" customFormat="1" ht="63.75" customHeight="1">
      <c r="A58" s="2919"/>
      <c r="B58" s="2920"/>
      <c r="C58" s="1824"/>
      <c r="D58" s="2898"/>
      <c r="E58" s="2169"/>
      <c r="F58" s="2142"/>
      <c r="G58" s="1807"/>
      <c r="H58" s="2902">
        <v>190</v>
      </c>
      <c r="I58" s="2888" t="s">
        <v>1799</v>
      </c>
      <c r="J58" s="2888" t="s">
        <v>1800</v>
      </c>
      <c r="K58" s="2858">
        <v>1</v>
      </c>
      <c r="L58" s="1514" t="s">
        <v>1810</v>
      </c>
      <c r="M58" s="1417">
        <v>115</v>
      </c>
      <c r="N58" s="1510" t="s">
        <v>1811</v>
      </c>
      <c r="O58" s="1496">
        <v>100</v>
      </c>
      <c r="P58" s="1508">
        <v>22000000</v>
      </c>
      <c r="Q58" s="2903" t="s">
        <v>1739</v>
      </c>
      <c r="R58" s="2134" t="s">
        <v>1803</v>
      </c>
      <c r="S58" s="1509" t="s">
        <v>1747</v>
      </c>
      <c r="T58" s="1408">
        <v>22000000</v>
      </c>
      <c r="U58" s="1509">
        <v>20</v>
      </c>
      <c r="V58" s="1495" t="s">
        <v>202</v>
      </c>
      <c r="W58" s="1423">
        <v>137</v>
      </c>
      <c r="X58" s="1423">
        <v>1365</v>
      </c>
      <c r="Y58" s="1423">
        <v>2122</v>
      </c>
      <c r="Z58" s="1423">
        <v>5382</v>
      </c>
      <c r="AA58" s="1423">
        <v>7891</v>
      </c>
      <c r="AB58" s="1424"/>
      <c r="AC58" s="1424"/>
      <c r="AD58" s="1424"/>
      <c r="AE58" s="1424"/>
      <c r="AF58" s="2838"/>
      <c r="AG58" s="2838"/>
      <c r="AH58" s="2838"/>
      <c r="AI58" s="1520">
        <v>42411</v>
      </c>
      <c r="AJ58" s="1520">
        <v>42574</v>
      </c>
      <c r="AK58" s="1496" t="s">
        <v>1726</v>
      </c>
    </row>
    <row r="59" spans="1:37" s="3" customFormat="1" ht="71.25" customHeight="1">
      <c r="A59" s="2919"/>
      <c r="B59" s="2920"/>
      <c r="C59" s="1824"/>
      <c r="D59" s="2899"/>
      <c r="E59" s="2170"/>
      <c r="F59" s="2171"/>
      <c r="G59" s="1808"/>
      <c r="H59" s="2902"/>
      <c r="I59" s="2888"/>
      <c r="J59" s="2888"/>
      <c r="K59" s="2860"/>
      <c r="L59" s="1514" t="s">
        <v>1812</v>
      </c>
      <c r="M59" s="1417">
        <v>116</v>
      </c>
      <c r="N59" s="1510" t="s">
        <v>1813</v>
      </c>
      <c r="O59" s="1496">
        <v>100</v>
      </c>
      <c r="P59" s="1508">
        <v>7600000</v>
      </c>
      <c r="Q59" s="2904"/>
      <c r="R59" s="2149"/>
      <c r="S59" s="1509" t="s">
        <v>1747</v>
      </c>
      <c r="T59" s="1408">
        <v>7600000</v>
      </c>
      <c r="U59" s="1509">
        <v>20</v>
      </c>
      <c r="V59" s="1495" t="s">
        <v>202</v>
      </c>
      <c r="W59" s="1423">
        <v>137</v>
      </c>
      <c r="X59" s="1423">
        <v>1365</v>
      </c>
      <c r="Y59" s="1423">
        <v>2122</v>
      </c>
      <c r="Z59" s="1423">
        <v>5382</v>
      </c>
      <c r="AA59" s="1423">
        <v>7891</v>
      </c>
      <c r="AB59" s="1425"/>
      <c r="AC59" s="1425"/>
      <c r="AD59" s="1425"/>
      <c r="AE59" s="1425"/>
      <c r="AF59" s="2839"/>
      <c r="AG59" s="2839"/>
      <c r="AH59" s="2839"/>
      <c r="AI59" s="1523">
        <v>42447</v>
      </c>
      <c r="AJ59" s="1523">
        <v>42566</v>
      </c>
      <c r="AK59" s="1496" t="s">
        <v>1726</v>
      </c>
    </row>
    <row r="60" spans="1:37" s="409" customFormat="1" ht="15">
      <c r="A60" s="2919"/>
      <c r="B60" s="2920"/>
      <c r="C60" s="438">
        <v>18</v>
      </c>
      <c r="D60" s="456" t="s">
        <v>1814</v>
      </c>
      <c r="E60" s="457"/>
      <c r="F60" s="457"/>
      <c r="G60" s="457"/>
      <c r="H60" s="457"/>
      <c r="I60" s="457"/>
      <c r="J60" s="1337"/>
      <c r="K60" s="457"/>
      <c r="L60" s="457"/>
      <c r="M60" s="457"/>
      <c r="N60" s="457"/>
      <c r="O60" s="457"/>
      <c r="P60" s="457"/>
      <c r="Q60" s="457"/>
      <c r="R60" s="1337"/>
      <c r="S60" s="457"/>
      <c r="T60" s="457"/>
      <c r="U60" s="457"/>
      <c r="V60" s="457"/>
      <c r="W60" s="457"/>
      <c r="X60" s="457"/>
      <c r="Y60" s="457"/>
      <c r="Z60" s="457"/>
      <c r="AA60" s="457"/>
      <c r="AB60" s="457"/>
      <c r="AC60" s="457"/>
      <c r="AD60" s="457"/>
      <c r="AE60" s="457"/>
      <c r="AF60" s="457"/>
      <c r="AG60" s="457"/>
      <c r="AH60" s="457"/>
      <c r="AI60" s="457"/>
      <c r="AJ60" s="457"/>
      <c r="AK60" s="1401"/>
    </row>
    <row r="61" spans="1:37" s="3" customFormat="1" ht="15">
      <c r="A61" s="2919"/>
      <c r="B61" s="2920"/>
      <c r="C61" s="1824"/>
      <c r="D61" s="2142"/>
      <c r="E61" s="481">
        <v>62</v>
      </c>
      <c r="F61" s="1709" t="s">
        <v>1815</v>
      </c>
      <c r="G61" s="1709"/>
      <c r="H61" s="1709"/>
      <c r="I61" s="1709"/>
      <c r="J61" s="1845"/>
      <c r="K61" s="1709"/>
      <c r="L61" s="1123"/>
      <c r="M61" s="1123"/>
      <c r="N61" s="1123"/>
      <c r="O61" s="1123"/>
      <c r="P61" s="1123"/>
      <c r="Q61" s="1123"/>
      <c r="R61" s="1840"/>
      <c r="S61" s="1123"/>
      <c r="T61" s="1123"/>
      <c r="U61" s="1123"/>
      <c r="V61" s="1123"/>
      <c r="W61" s="1123"/>
      <c r="X61" s="1123"/>
      <c r="Y61" s="1123"/>
      <c r="Z61" s="1123"/>
      <c r="AA61" s="1123"/>
      <c r="AB61" s="1123"/>
      <c r="AC61" s="1123"/>
      <c r="AD61" s="1123"/>
      <c r="AE61" s="1123"/>
      <c r="AF61" s="1123"/>
      <c r="AG61" s="1123"/>
      <c r="AH61" s="1123"/>
      <c r="AI61" s="1123"/>
      <c r="AJ61" s="1123"/>
      <c r="AK61" s="1710"/>
    </row>
    <row r="62" spans="1:37" s="3" customFormat="1" ht="69.75" customHeight="1">
      <c r="A62" s="2919"/>
      <c r="B62" s="2920"/>
      <c r="C62" s="1824"/>
      <c r="D62" s="2142"/>
      <c r="E62" s="2167"/>
      <c r="F62" s="2168"/>
      <c r="G62" s="1806"/>
      <c r="H62" s="2832">
        <v>191</v>
      </c>
      <c r="I62" s="2888" t="s">
        <v>1816</v>
      </c>
      <c r="J62" s="2665" t="s">
        <v>1817</v>
      </c>
      <c r="K62" s="2019">
        <v>1</v>
      </c>
      <c r="L62" s="2864" t="s">
        <v>1818</v>
      </c>
      <c r="M62" s="2835">
        <v>117</v>
      </c>
      <c r="N62" s="2842" t="s">
        <v>1819</v>
      </c>
      <c r="O62" s="2843">
        <v>100</v>
      </c>
      <c r="P62" s="2885">
        <v>85000000</v>
      </c>
      <c r="Q62" s="2824" t="s">
        <v>1820</v>
      </c>
      <c r="R62" s="2149" t="s">
        <v>1821</v>
      </c>
      <c r="S62" s="2890" t="s">
        <v>1822</v>
      </c>
      <c r="T62" s="2892">
        <v>75000000</v>
      </c>
      <c r="U62" s="2811">
        <v>20</v>
      </c>
      <c r="V62" s="2811" t="s">
        <v>202</v>
      </c>
      <c r="W62" s="2692"/>
      <c r="X62" s="2692"/>
      <c r="Y62" s="2692"/>
      <c r="Z62" s="2889">
        <v>755</v>
      </c>
      <c r="AA62" s="2889">
        <v>1500</v>
      </c>
      <c r="AB62" s="2889">
        <v>95</v>
      </c>
      <c r="AC62" s="2669">
        <v>20</v>
      </c>
      <c r="AD62" s="2669">
        <v>10</v>
      </c>
      <c r="AE62" s="2692"/>
      <c r="AF62" s="2692"/>
      <c r="AG62" s="2692"/>
      <c r="AH62" s="2692"/>
      <c r="AI62" s="2849" t="s">
        <v>1912</v>
      </c>
      <c r="AJ62" s="2849">
        <v>42735</v>
      </c>
      <c r="AK62" s="2861" t="s">
        <v>1726</v>
      </c>
    </row>
    <row r="63" spans="1:37" s="3" customFormat="1" ht="53.25" customHeight="1">
      <c r="A63" s="2919"/>
      <c r="B63" s="2920"/>
      <c r="C63" s="1824"/>
      <c r="D63" s="2142"/>
      <c r="E63" s="2169"/>
      <c r="F63" s="2142"/>
      <c r="G63" s="1807"/>
      <c r="H63" s="2832"/>
      <c r="I63" s="2888"/>
      <c r="J63" s="2665"/>
      <c r="K63" s="2019"/>
      <c r="L63" s="2864"/>
      <c r="M63" s="2835"/>
      <c r="N63" s="2888"/>
      <c r="O63" s="2672"/>
      <c r="P63" s="2844"/>
      <c r="Q63" s="2824"/>
      <c r="R63" s="2149"/>
      <c r="S63" s="2891"/>
      <c r="T63" s="2893"/>
      <c r="U63" s="2812"/>
      <c r="V63" s="2812"/>
      <c r="W63" s="2692"/>
      <c r="X63" s="2692"/>
      <c r="Y63" s="2692"/>
      <c r="Z63" s="2889"/>
      <c r="AA63" s="2889"/>
      <c r="AB63" s="2889"/>
      <c r="AC63" s="2669"/>
      <c r="AD63" s="2669"/>
      <c r="AE63" s="2692"/>
      <c r="AF63" s="2692"/>
      <c r="AG63" s="2692"/>
      <c r="AH63" s="2692"/>
      <c r="AI63" s="2672"/>
      <c r="AJ63" s="2672"/>
      <c r="AK63" s="2828"/>
    </row>
    <row r="64" spans="1:37" s="3" customFormat="1" ht="90" customHeight="1">
      <c r="A64" s="2919"/>
      <c r="B64" s="2920"/>
      <c r="C64" s="1824"/>
      <c r="D64" s="2142"/>
      <c r="E64" s="2169"/>
      <c r="F64" s="2142"/>
      <c r="G64" s="1807"/>
      <c r="H64" s="2832"/>
      <c r="I64" s="2888"/>
      <c r="J64" s="2665"/>
      <c r="K64" s="2019"/>
      <c r="L64" s="2864"/>
      <c r="M64" s="2835"/>
      <c r="N64" s="2888"/>
      <c r="O64" s="2672"/>
      <c r="P64" s="2844"/>
      <c r="Q64" s="2824"/>
      <c r="R64" s="2149"/>
      <c r="S64" s="1541" t="s">
        <v>1823</v>
      </c>
      <c r="T64" s="1527">
        <v>10000000</v>
      </c>
      <c r="U64" s="2812"/>
      <c r="V64" s="2812"/>
      <c r="W64" s="2692"/>
      <c r="X64" s="2692"/>
      <c r="Y64" s="2692"/>
      <c r="Z64" s="2889"/>
      <c r="AA64" s="2889"/>
      <c r="AB64" s="2889"/>
      <c r="AC64" s="2669"/>
      <c r="AD64" s="2669"/>
      <c r="AE64" s="2692"/>
      <c r="AF64" s="2692"/>
      <c r="AG64" s="2692"/>
      <c r="AH64" s="2692"/>
      <c r="AI64" s="2672"/>
      <c r="AJ64" s="2672"/>
      <c r="AK64" s="2828"/>
    </row>
    <row r="65" spans="1:37" s="3" customFormat="1" ht="85.5">
      <c r="A65" s="2919"/>
      <c r="B65" s="2920"/>
      <c r="C65" s="1824"/>
      <c r="D65" s="2142"/>
      <c r="E65" s="2169"/>
      <c r="F65" s="2142"/>
      <c r="G65" s="1807"/>
      <c r="H65" s="2832">
        <v>192</v>
      </c>
      <c r="I65" s="2841" t="s">
        <v>1824</v>
      </c>
      <c r="J65" s="2841" t="s">
        <v>1825</v>
      </c>
      <c r="K65" s="2887">
        <v>1</v>
      </c>
      <c r="L65" s="2873" t="s">
        <v>1826</v>
      </c>
      <c r="M65" s="2866">
        <v>118</v>
      </c>
      <c r="N65" s="2841" t="s">
        <v>1827</v>
      </c>
      <c r="O65" s="2672">
        <v>100</v>
      </c>
      <c r="P65" s="2844">
        <v>51200000</v>
      </c>
      <c r="Q65" s="2888" t="s">
        <v>1820</v>
      </c>
      <c r="R65" s="2134" t="s">
        <v>1828</v>
      </c>
      <c r="S65" s="1510" t="s">
        <v>1829</v>
      </c>
      <c r="T65" s="1405">
        <v>42000000</v>
      </c>
      <c r="U65" s="2811">
        <v>20</v>
      </c>
      <c r="V65" s="2811" t="s">
        <v>202</v>
      </c>
      <c r="W65" s="2838"/>
      <c r="X65" s="2838"/>
      <c r="Y65" s="2838"/>
      <c r="Z65" s="2838"/>
      <c r="AA65" s="2838"/>
      <c r="AB65" s="2838"/>
      <c r="AC65" s="2838"/>
      <c r="AD65" s="2838"/>
      <c r="AE65" s="2838"/>
      <c r="AF65" s="2838"/>
      <c r="AG65" s="2838"/>
      <c r="AH65" s="2838"/>
      <c r="AI65" s="2837">
        <v>42614</v>
      </c>
      <c r="AJ65" s="2837">
        <v>42721</v>
      </c>
      <c r="AK65" s="2828" t="s">
        <v>1726</v>
      </c>
    </row>
    <row r="66" spans="1:37" s="3" customFormat="1" ht="69" customHeight="1">
      <c r="A66" s="2919"/>
      <c r="B66" s="2920"/>
      <c r="C66" s="1824"/>
      <c r="D66" s="2142"/>
      <c r="E66" s="2169"/>
      <c r="F66" s="2142"/>
      <c r="G66" s="1807"/>
      <c r="H66" s="2832"/>
      <c r="I66" s="2842"/>
      <c r="J66" s="2842"/>
      <c r="K66" s="2887"/>
      <c r="L66" s="2865"/>
      <c r="M66" s="2840"/>
      <c r="N66" s="2842"/>
      <c r="O66" s="2672"/>
      <c r="P66" s="2844"/>
      <c r="Q66" s="2888"/>
      <c r="R66" s="2135"/>
      <c r="S66" s="1510" t="s">
        <v>1830</v>
      </c>
      <c r="T66" s="1405">
        <v>9200000</v>
      </c>
      <c r="U66" s="2813"/>
      <c r="V66" s="2813"/>
      <c r="W66" s="2839"/>
      <c r="X66" s="2839"/>
      <c r="Y66" s="2839"/>
      <c r="Z66" s="2839"/>
      <c r="AA66" s="2839"/>
      <c r="AB66" s="2839"/>
      <c r="AC66" s="2839"/>
      <c r="AD66" s="2839"/>
      <c r="AE66" s="2839"/>
      <c r="AF66" s="2839"/>
      <c r="AG66" s="2839"/>
      <c r="AH66" s="2839"/>
      <c r="AI66" s="2672"/>
      <c r="AJ66" s="2672"/>
      <c r="AK66" s="2828"/>
    </row>
    <row r="67" spans="1:37" s="3" customFormat="1" ht="94.5" customHeight="1">
      <c r="A67" s="2919"/>
      <c r="B67" s="2920"/>
      <c r="C67" s="1824"/>
      <c r="D67" s="2142"/>
      <c r="E67" s="2169"/>
      <c r="F67" s="2142"/>
      <c r="G67" s="1807"/>
      <c r="H67" s="2832">
        <v>192</v>
      </c>
      <c r="I67" s="2841" t="s">
        <v>1824</v>
      </c>
      <c r="J67" s="2841" t="s">
        <v>1825</v>
      </c>
      <c r="K67" s="2858">
        <v>1</v>
      </c>
      <c r="L67" s="1497" t="s">
        <v>1831</v>
      </c>
      <c r="M67" s="1426">
        <v>119</v>
      </c>
      <c r="N67" s="1510" t="s">
        <v>1832</v>
      </c>
      <c r="O67" s="1496">
        <v>100</v>
      </c>
      <c r="P67" s="1508">
        <v>5000000</v>
      </c>
      <c r="Q67" s="2841" t="s">
        <v>1820</v>
      </c>
      <c r="R67" s="2665" t="s">
        <v>1828</v>
      </c>
      <c r="S67" s="1509" t="s">
        <v>1747</v>
      </c>
      <c r="T67" s="1408">
        <v>5000000</v>
      </c>
      <c r="U67" s="1509">
        <v>20</v>
      </c>
      <c r="V67" s="1496" t="s">
        <v>202</v>
      </c>
      <c r="W67" s="1521"/>
      <c r="X67" s="1521"/>
      <c r="Y67" s="1521"/>
      <c r="Z67" s="1521"/>
      <c r="AA67" s="1521"/>
      <c r="AB67" s="1525"/>
      <c r="AC67" s="1525"/>
      <c r="AD67" s="1525"/>
      <c r="AE67" s="1525"/>
      <c r="AF67" s="1525"/>
      <c r="AG67" s="1525"/>
      <c r="AH67" s="1525"/>
      <c r="AI67" s="1520">
        <v>42502</v>
      </c>
      <c r="AJ67" s="1520">
        <v>42561</v>
      </c>
      <c r="AK67" s="1496" t="s">
        <v>1726</v>
      </c>
    </row>
    <row r="68" spans="1:37" s="3" customFormat="1" ht="110.25" customHeight="1">
      <c r="A68" s="2919"/>
      <c r="B68" s="2920"/>
      <c r="C68" s="1824"/>
      <c r="D68" s="2142"/>
      <c r="E68" s="2169"/>
      <c r="F68" s="2142"/>
      <c r="G68" s="1807"/>
      <c r="H68" s="2862"/>
      <c r="I68" s="2824"/>
      <c r="J68" s="2824"/>
      <c r="K68" s="2859"/>
      <c r="L68" s="1499" t="s">
        <v>1833</v>
      </c>
      <c r="M68" s="1427">
        <v>120</v>
      </c>
      <c r="N68" s="1428" t="s">
        <v>1834</v>
      </c>
      <c r="O68" s="1495">
        <v>100</v>
      </c>
      <c r="P68" s="1531">
        <v>3800000</v>
      </c>
      <c r="Q68" s="2824"/>
      <c r="R68" s="2134"/>
      <c r="S68" s="1511" t="s">
        <v>1747</v>
      </c>
      <c r="T68" s="1517">
        <v>3800000</v>
      </c>
      <c r="U68" s="1511">
        <v>20</v>
      </c>
      <c r="V68" s="1495" t="s">
        <v>202</v>
      </c>
      <c r="W68" s="1512"/>
      <c r="X68" s="1512"/>
      <c r="Y68" s="1512"/>
      <c r="Z68" s="1512"/>
      <c r="AA68" s="1512"/>
      <c r="AB68" s="1512"/>
      <c r="AC68" s="1512"/>
      <c r="AD68" s="1512"/>
      <c r="AE68" s="1512"/>
      <c r="AF68" s="1512"/>
      <c r="AG68" s="1512"/>
      <c r="AH68" s="1512"/>
      <c r="AI68" s="1642">
        <v>42495</v>
      </c>
      <c r="AJ68" s="1642">
        <v>42554</v>
      </c>
      <c r="AK68" s="1634" t="s">
        <v>1726</v>
      </c>
    </row>
    <row r="69" spans="1:37" s="3" customFormat="1" ht="15">
      <c r="A69" s="2919"/>
      <c r="B69" s="2920"/>
      <c r="C69" s="1824"/>
      <c r="D69" s="2142"/>
      <c r="E69" s="481">
        <v>63</v>
      </c>
      <c r="F69" s="1693" t="s">
        <v>1835</v>
      </c>
      <c r="G69" s="1694"/>
      <c r="H69" s="1694"/>
      <c r="I69" s="1694"/>
      <c r="J69" s="1838"/>
      <c r="K69" s="1694"/>
      <c r="L69" s="1694"/>
      <c r="M69" s="1694"/>
      <c r="N69" s="1694"/>
      <c r="O69" s="1694"/>
      <c r="P69" s="1694"/>
      <c r="Q69" s="1694"/>
      <c r="R69" s="1838"/>
      <c r="S69" s="1694"/>
      <c r="T69" s="1694"/>
      <c r="U69" s="1694"/>
      <c r="V69" s="1694"/>
      <c r="W69" s="1694"/>
      <c r="X69" s="1694"/>
      <c r="Y69" s="1694"/>
      <c r="Z69" s="1694"/>
      <c r="AA69" s="1694"/>
      <c r="AB69" s="1694"/>
      <c r="AC69" s="1694"/>
      <c r="AD69" s="1694"/>
      <c r="AE69" s="1694"/>
      <c r="AF69" s="1694"/>
      <c r="AG69" s="1694"/>
      <c r="AH69" s="1694"/>
      <c r="AI69" s="1694"/>
      <c r="AJ69" s="1694"/>
      <c r="AK69" s="1711"/>
    </row>
    <row r="70" spans="1:37" s="3" customFormat="1" ht="114.75" customHeight="1">
      <c r="A70" s="2919"/>
      <c r="B70" s="2920"/>
      <c r="C70" s="1824"/>
      <c r="D70" s="2142"/>
      <c r="E70" s="2167"/>
      <c r="F70" s="2142"/>
      <c r="G70" s="1807"/>
      <c r="H70" s="2863">
        <v>193</v>
      </c>
      <c r="I70" s="2824" t="s">
        <v>1836</v>
      </c>
      <c r="J70" s="2824" t="s">
        <v>1837</v>
      </c>
      <c r="K70" s="2030">
        <v>1</v>
      </c>
      <c r="L70" s="2864" t="s">
        <v>1838</v>
      </c>
      <c r="M70" s="2835">
        <v>121</v>
      </c>
      <c r="N70" s="1997" t="s">
        <v>1839</v>
      </c>
      <c r="O70" s="2843">
        <v>100</v>
      </c>
      <c r="P70" s="2885">
        <v>40000000</v>
      </c>
      <c r="Q70" s="2824" t="s">
        <v>1820</v>
      </c>
      <c r="R70" s="2149" t="s">
        <v>1840</v>
      </c>
      <c r="S70" s="1498" t="s">
        <v>1841</v>
      </c>
      <c r="T70" s="1421">
        <v>28000000</v>
      </c>
      <c r="U70" s="2827">
        <v>20</v>
      </c>
      <c r="V70" s="2827" t="s">
        <v>202</v>
      </c>
      <c r="W70" s="2839"/>
      <c r="X70" s="2839"/>
      <c r="Y70" s="2839"/>
      <c r="Z70" s="2839"/>
      <c r="AA70" s="2839"/>
      <c r="AB70" s="2839"/>
      <c r="AC70" s="2839"/>
      <c r="AD70" s="2669">
        <v>32</v>
      </c>
      <c r="AE70" s="2839"/>
      <c r="AF70" s="2839"/>
      <c r="AG70" s="2839"/>
      <c r="AH70" s="2839"/>
      <c r="AI70" s="2848"/>
      <c r="AJ70" s="2848"/>
      <c r="AK70" s="2803" t="s">
        <v>1726</v>
      </c>
    </row>
    <row r="71" spans="1:37" s="3" customFormat="1" ht="90.75" customHeight="1">
      <c r="A71" s="2919"/>
      <c r="B71" s="2920"/>
      <c r="C71" s="1824"/>
      <c r="D71" s="2142"/>
      <c r="E71" s="2169"/>
      <c r="F71" s="2142"/>
      <c r="G71" s="1807"/>
      <c r="H71" s="2831"/>
      <c r="I71" s="2842"/>
      <c r="J71" s="2842"/>
      <c r="K71" s="2019"/>
      <c r="L71" s="2865"/>
      <c r="M71" s="2840"/>
      <c r="N71" s="1998"/>
      <c r="O71" s="2672"/>
      <c r="P71" s="2844"/>
      <c r="Q71" s="2824"/>
      <c r="R71" s="2149"/>
      <c r="S71" s="1496" t="s">
        <v>1842</v>
      </c>
      <c r="T71" s="1422">
        <v>12000000</v>
      </c>
      <c r="U71" s="2827"/>
      <c r="V71" s="2827"/>
      <c r="W71" s="2877"/>
      <c r="X71" s="2877"/>
      <c r="Y71" s="2877"/>
      <c r="Z71" s="2877"/>
      <c r="AA71" s="2877"/>
      <c r="AB71" s="2877"/>
      <c r="AC71" s="2877"/>
      <c r="AD71" s="2843"/>
      <c r="AE71" s="2877"/>
      <c r="AF71" s="2877"/>
      <c r="AG71" s="2877"/>
      <c r="AH71" s="2877"/>
      <c r="AI71" s="2849"/>
      <c r="AJ71" s="2849"/>
      <c r="AK71" s="2804"/>
    </row>
    <row r="72" spans="1:37" s="3" customFormat="1" ht="96" customHeight="1">
      <c r="A72" s="2919"/>
      <c r="B72" s="2920"/>
      <c r="C72" s="1824"/>
      <c r="D72" s="2142"/>
      <c r="E72" s="2169"/>
      <c r="F72" s="2142"/>
      <c r="G72" s="1807"/>
      <c r="H72" s="2862">
        <v>194</v>
      </c>
      <c r="I72" s="2841" t="s">
        <v>1843</v>
      </c>
      <c r="J72" s="2886" t="s">
        <v>1844</v>
      </c>
      <c r="K72" s="2019">
        <v>1</v>
      </c>
      <c r="L72" s="2873" t="s">
        <v>1845</v>
      </c>
      <c r="M72" s="2866">
        <v>122</v>
      </c>
      <c r="N72" s="2841" t="s">
        <v>1846</v>
      </c>
      <c r="O72" s="2672">
        <v>100</v>
      </c>
      <c r="P72" s="2844">
        <v>60000000</v>
      </c>
      <c r="Q72" s="2824"/>
      <c r="R72" s="2149"/>
      <c r="S72" s="1510" t="s">
        <v>1847</v>
      </c>
      <c r="T72" s="1405">
        <v>31000000</v>
      </c>
      <c r="U72" s="2827">
        <v>20</v>
      </c>
      <c r="V72" s="2827" t="s">
        <v>202</v>
      </c>
      <c r="W72" s="2877"/>
      <c r="X72" s="2877"/>
      <c r="Y72" s="2877"/>
      <c r="Z72" s="2877"/>
      <c r="AA72" s="2877"/>
      <c r="AB72" s="2877"/>
      <c r="AC72" s="2877"/>
      <c r="AD72" s="2687">
        <v>909</v>
      </c>
      <c r="AE72" s="2877"/>
      <c r="AF72" s="2877"/>
      <c r="AG72" s="2877"/>
      <c r="AH72" s="2877"/>
      <c r="AI72" s="1542">
        <v>42677</v>
      </c>
      <c r="AJ72" s="1542">
        <v>42724</v>
      </c>
      <c r="AK72" s="2803" t="s">
        <v>1726</v>
      </c>
    </row>
    <row r="73" spans="1:37" s="3" customFormat="1" ht="70.5" customHeight="1">
      <c r="A73" s="2919"/>
      <c r="B73" s="2920"/>
      <c r="C73" s="1824"/>
      <c r="D73" s="2142"/>
      <c r="E73" s="2169"/>
      <c r="F73" s="2142"/>
      <c r="G73" s="1807"/>
      <c r="H73" s="2863"/>
      <c r="I73" s="2824"/>
      <c r="J73" s="2886"/>
      <c r="K73" s="2019"/>
      <c r="L73" s="2864"/>
      <c r="M73" s="2835"/>
      <c r="N73" s="2824"/>
      <c r="O73" s="2672"/>
      <c r="P73" s="2844"/>
      <c r="Q73" s="2824"/>
      <c r="R73" s="2149"/>
      <c r="S73" s="1510" t="s">
        <v>1848</v>
      </c>
      <c r="T73" s="1405">
        <v>20000000</v>
      </c>
      <c r="U73" s="2827"/>
      <c r="V73" s="2827"/>
      <c r="W73" s="2877"/>
      <c r="X73" s="2877"/>
      <c r="Y73" s="2877"/>
      <c r="Z73" s="2877"/>
      <c r="AA73" s="2877"/>
      <c r="AB73" s="2877"/>
      <c r="AC73" s="2877"/>
      <c r="AD73" s="2669"/>
      <c r="AE73" s="2877"/>
      <c r="AF73" s="2877"/>
      <c r="AG73" s="2877"/>
      <c r="AH73" s="2877"/>
      <c r="AI73" s="2848">
        <v>42650</v>
      </c>
      <c r="AJ73" s="2848">
        <v>42724</v>
      </c>
      <c r="AK73" s="2804"/>
    </row>
    <row r="74" spans="1:37" s="3" customFormat="1" ht="49.5" customHeight="1">
      <c r="A74" s="2919"/>
      <c r="B74" s="2920"/>
      <c r="C74" s="1824"/>
      <c r="D74" s="2142"/>
      <c r="E74" s="2170"/>
      <c r="F74" s="2171"/>
      <c r="G74" s="1808"/>
      <c r="H74" s="2831"/>
      <c r="I74" s="2842"/>
      <c r="J74" s="2886"/>
      <c r="K74" s="2019"/>
      <c r="L74" s="2865"/>
      <c r="M74" s="2840"/>
      <c r="N74" s="2842"/>
      <c r="O74" s="2672"/>
      <c r="P74" s="2844"/>
      <c r="Q74" s="2842"/>
      <c r="R74" s="2135"/>
      <c r="S74" s="1510" t="s">
        <v>1849</v>
      </c>
      <c r="T74" s="1405">
        <v>9000000</v>
      </c>
      <c r="U74" s="2827"/>
      <c r="V74" s="2827"/>
      <c r="W74" s="2877"/>
      <c r="X74" s="2877"/>
      <c r="Y74" s="2877"/>
      <c r="Z74" s="2877"/>
      <c r="AA74" s="2877"/>
      <c r="AB74" s="2877"/>
      <c r="AC74" s="2877"/>
      <c r="AD74" s="2843"/>
      <c r="AE74" s="2877"/>
      <c r="AF74" s="2877"/>
      <c r="AG74" s="2877"/>
      <c r="AH74" s="2877"/>
      <c r="AI74" s="2849"/>
      <c r="AJ74" s="2849"/>
      <c r="AK74" s="2804"/>
    </row>
    <row r="75" spans="1:37" s="3" customFormat="1" ht="15">
      <c r="A75" s="2919"/>
      <c r="B75" s="2920"/>
      <c r="C75" s="1824"/>
      <c r="D75" s="2142"/>
      <c r="E75" s="481">
        <v>64</v>
      </c>
      <c r="F75" s="1712" t="s">
        <v>1850</v>
      </c>
      <c r="G75" s="1713"/>
      <c r="H75" s="1713"/>
      <c r="I75" s="1713"/>
      <c r="J75" s="1838"/>
      <c r="K75" s="1713"/>
      <c r="L75" s="1713"/>
      <c r="M75" s="1713"/>
      <c r="N75" s="1713"/>
      <c r="O75" s="1713"/>
      <c r="P75" s="1713"/>
      <c r="Q75" s="1713"/>
      <c r="R75" s="1838"/>
      <c r="S75" s="1713"/>
      <c r="T75" s="1713"/>
      <c r="U75" s="1713"/>
      <c r="V75" s="1713"/>
      <c r="W75" s="1713"/>
      <c r="X75" s="1713"/>
      <c r="Y75" s="1713"/>
      <c r="Z75" s="1713"/>
      <c r="AA75" s="1713"/>
      <c r="AB75" s="1713"/>
      <c r="AC75" s="1713"/>
      <c r="AD75" s="1713"/>
      <c r="AE75" s="1713"/>
      <c r="AF75" s="1713"/>
      <c r="AG75" s="1713"/>
      <c r="AH75" s="1713"/>
      <c r="AI75" s="1713"/>
      <c r="AJ75" s="1713"/>
      <c r="AK75" s="1714"/>
    </row>
    <row r="76" spans="1:37" s="3" customFormat="1" ht="57.75" customHeight="1">
      <c r="A76" s="2919"/>
      <c r="B76" s="2920"/>
      <c r="C76" s="1824"/>
      <c r="D76" s="2142"/>
      <c r="E76" s="2878"/>
      <c r="F76" s="2879"/>
      <c r="G76" s="1813"/>
      <c r="H76" s="2863">
        <v>195</v>
      </c>
      <c r="I76" s="2824" t="s">
        <v>1851</v>
      </c>
      <c r="J76" s="2882" t="s">
        <v>1844</v>
      </c>
      <c r="K76" s="2859">
        <v>1</v>
      </c>
      <c r="L76" s="2859" t="s">
        <v>1852</v>
      </c>
      <c r="M76" s="2835">
        <v>123</v>
      </c>
      <c r="N76" s="2883" t="s">
        <v>1853</v>
      </c>
      <c r="O76" s="1886">
        <v>100</v>
      </c>
      <c r="P76" s="2876">
        <v>23800000</v>
      </c>
      <c r="Q76" s="2824" t="s">
        <v>1820</v>
      </c>
      <c r="R76" s="2149" t="s">
        <v>1854</v>
      </c>
      <c r="S76" s="1498" t="s">
        <v>1747</v>
      </c>
      <c r="T76" s="1507">
        <v>3800000</v>
      </c>
      <c r="U76" s="1886">
        <v>20</v>
      </c>
      <c r="V76" s="1886" t="s">
        <v>202</v>
      </c>
      <c r="W76" s="2874"/>
      <c r="X76" s="2874"/>
      <c r="Y76" s="2874"/>
      <c r="Z76" s="2874"/>
      <c r="AA76" s="2874"/>
      <c r="AB76" s="2874"/>
      <c r="AC76" s="2874"/>
      <c r="AD76" s="2874"/>
      <c r="AE76" s="2874"/>
      <c r="AF76" s="2874"/>
      <c r="AG76" s="2874"/>
      <c r="AH76" s="2874"/>
      <c r="AI76" s="2801">
        <v>42494</v>
      </c>
      <c r="AJ76" s="2801">
        <v>42553</v>
      </c>
      <c r="AK76" s="2803" t="s">
        <v>1726</v>
      </c>
    </row>
    <row r="77" spans="1:37" s="3" customFormat="1" ht="68.25" customHeight="1">
      <c r="A77" s="2919"/>
      <c r="B77" s="2920"/>
      <c r="C77" s="1824"/>
      <c r="D77" s="2142"/>
      <c r="E77" s="2878"/>
      <c r="F77" s="2879"/>
      <c r="G77" s="1813"/>
      <c r="H77" s="2831"/>
      <c r="I77" s="2842"/>
      <c r="J77" s="2882"/>
      <c r="K77" s="2860"/>
      <c r="L77" s="2860"/>
      <c r="M77" s="2840"/>
      <c r="N77" s="2884"/>
      <c r="O77" s="1918"/>
      <c r="P77" s="2364"/>
      <c r="Q77" s="2842"/>
      <c r="R77" s="2135"/>
      <c r="S77" s="1496" t="s">
        <v>1795</v>
      </c>
      <c r="T77" s="1500">
        <v>20000000</v>
      </c>
      <c r="U77" s="1918"/>
      <c r="V77" s="1918"/>
      <c r="W77" s="2875"/>
      <c r="X77" s="2875"/>
      <c r="Y77" s="2875"/>
      <c r="Z77" s="2875"/>
      <c r="AA77" s="2875"/>
      <c r="AB77" s="2875"/>
      <c r="AC77" s="2875"/>
      <c r="AD77" s="2875"/>
      <c r="AE77" s="2875"/>
      <c r="AF77" s="2875"/>
      <c r="AG77" s="2875"/>
      <c r="AH77" s="2875"/>
      <c r="AI77" s="2849"/>
      <c r="AJ77" s="2849"/>
      <c r="AK77" s="2804"/>
    </row>
    <row r="78" spans="1:37" s="3" customFormat="1" ht="52.5" customHeight="1">
      <c r="A78" s="2919"/>
      <c r="B78" s="2920"/>
      <c r="C78" s="1824"/>
      <c r="D78" s="2142"/>
      <c r="E78" s="2878"/>
      <c r="F78" s="2879"/>
      <c r="G78" s="1813"/>
      <c r="H78" s="2862">
        <v>195</v>
      </c>
      <c r="I78" s="2841" t="s">
        <v>1851</v>
      </c>
      <c r="J78" s="2900" t="s">
        <v>1855</v>
      </c>
      <c r="K78" s="2652">
        <v>1</v>
      </c>
      <c r="L78" s="2873" t="s">
        <v>1856</v>
      </c>
      <c r="M78" s="2866">
        <v>124</v>
      </c>
      <c r="N78" s="1996" t="s">
        <v>1857</v>
      </c>
      <c r="O78" s="2672">
        <v>100</v>
      </c>
      <c r="P78" s="2844">
        <v>76200000</v>
      </c>
      <c r="Q78" s="2841" t="s">
        <v>1820</v>
      </c>
      <c r="R78" s="2134" t="s">
        <v>1854</v>
      </c>
      <c r="S78" s="1510" t="s">
        <v>1858</v>
      </c>
      <c r="T78" s="1405">
        <v>7600000</v>
      </c>
      <c r="U78" s="2811">
        <v>20</v>
      </c>
      <c r="V78" s="2812" t="s">
        <v>202</v>
      </c>
      <c r="W78" s="2687"/>
      <c r="X78" s="2838"/>
      <c r="Y78" s="2838"/>
      <c r="Z78" s="2838"/>
      <c r="AA78" s="2838"/>
      <c r="AB78" s="2838"/>
      <c r="AC78" s="2687"/>
      <c r="AD78" s="2838"/>
      <c r="AE78" s="2838"/>
      <c r="AF78" s="2838"/>
      <c r="AG78" s="2838"/>
      <c r="AH78" s="2838"/>
      <c r="AI78" s="2872">
        <v>42614</v>
      </c>
      <c r="AJ78" s="2837">
        <v>42721</v>
      </c>
      <c r="AK78" s="2828" t="s">
        <v>1726</v>
      </c>
    </row>
    <row r="79" spans="1:37" s="3" customFormat="1" ht="76.5" customHeight="1">
      <c r="A79" s="2919"/>
      <c r="B79" s="2920"/>
      <c r="C79" s="1824"/>
      <c r="D79" s="2142"/>
      <c r="E79" s="2878"/>
      <c r="F79" s="2879"/>
      <c r="G79" s="1813"/>
      <c r="H79" s="2863"/>
      <c r="I79" s="2824"/>
      <c r="J79" s="2882"/>
      <c r="K79" s="2652"/>
      <c r="L79" s="2864"/>
      <c r="M79" s="2835"/>
      <c r="N79" s="1997"/>
      <c r="O79" s="2672"/>
      <c r="P79" s="2844"/>
      <c r="Q79" s="2824"/>
      <c r="R79" s="2149"/>
      <c r="S79" s="1510" t="s">
        <v>1860</v>
      </c>
      <c r="T79" s="1405">
        <v>50000000</v>
      </c>
      <c r="U79" s="2812"/>
      <c r="V79" s="2812"/>
      <c r="W79" s="2669"/>
      <c r="X79" s="2692"/>
      <c r="Y79" s="2692"/>
      <c r="Z79" s="2692"/>
      <c r="AA79" s="2692"/>
      <c r="AB79" s="2692"/>
      <c r="AC79" s="2669"/>
      <c r="AD79" s="2692"/>
      <c r="AE79" s="2692"/>
      <c r="AF79" s="2692"/>
      <c r="AG79" s="2692"/>
      <c r="AH79" s="2692"/>
      <c r="AI79" s="1886"/>
      <c r="AJ79" s="2672"/>
      <c r="AK79" s="2828"/>
    </row>
    <row r="80" spans="1:37" s="3" customFormat="1" ht="49.5" customHeight="1">
      <c r="A80" s="2919"/>
      <c r="B80" s="2920"/>
      <c r="C80" s="1824"/>
      <c r="D80" s="2142"/>
      <c r="E80" s="2880"/>
      <c r="F80" s="2881"/>
      <c r="G80" s="1814"/>
      <c r="H80" s="2831"/>
      <c r="I80" s="2842"/>
      <c r="J80" s="2901"/>
      <c r="K80" s="2652"/>
      <c r="L80" s="2865"/>
      <c r="M80" s="2840"/>
      <c r="N80" s="1998"/>
      <c r="O80" s="2672"/>
      <c r="P80" s="2844"/>
      <c r="Q80" s="2842"/>
      <c r="R80" s="2135"/>
      <c r="S80" s="1510" t="s">
        <v>1861</v>
      </c>
      <c r="T80" s="1405">
        <v>18600000</v>
      </c>
      <c r="U80" s="2813"/>
      <c r="V80" s="2813"/>
      <c r="W80" s="2843"/>
      <c r="X80" s="2839"/>
      <c r="Y80" s="2839"/>
      <c r="Z80" s="2839"/>
      <c r="AA80" s="2839"/>
      <c r="AB80" s="2839"/>
      <c r="AC80" s="2843"/>
      <c r="AD80" s="2839"/>
      <c r="AE80" s="2839"/>
      <c r="AF80" s="2839"/>
      <c r="AG80" s="2839"/>
      <c r="AH80" s="2839"/>
      <c r="AI80" s="1918"/>
      <c r="AJ80" s="2672"/>
      <c r="AK80" s="2828"/>
    </row>
    <row r="81" spans="1:37" s="3" customFormat="1" ht="15">
      <c r="A81" s="2919"/>
      <c r="B81" s="2920"/>
      <c r="C81" s="1824"/>
      <c r="D81" s="2142"/>
      <c r="E81" s="1700">
        <v>65</v>
      </c>
      <c r="F81" s="1693" t="s">
        <v>1862</v>
      </c>
      <c r="G81" s="1694"/>
      <c r="H81" s="1694"/>
      <c r="I81" s="1694"/>
      <c r="J81" s="1838"/>
      <c r="K81" s="1694"/>
      <c r="L81" s="1694"/>
      <c r="M81" s="1694"/>
      <c r="N81" s="1694"/>
      <c r="O81" s="1694"/>
      <c r="P81" s="1694"/>
      <c r="Q81" s="1694"/>
      <c r="R81" s="1838"/>
      <c r="S81" s="1694"/>
      <c r="T81" s="1694"/>
      <c r="U81" s="1694"/>
      <c r="V81" s="1694"/>
      <c r="W81" s="1694"/>
      <c r="X81" s="1694"/>
      <c r="Y81" s="1694"/>
      <c r="Z81" s="1694"/>
      <c r="AA81" s="1694"/>
      <c r="AB81" s="1694"/>
      <c r="AC81" s="1694"/>
      <c r="AD81" s="1694"/>
      <c r="AE81" s="1694"/>
      <c r="AF81" s="1694"/>
      <c r="AG81" s="1694"/>
      <c r="AH81" s="1694"/>
      <c r="AI81" s="1694"/>
      <c r="AJ81" s="1694"/>
      <c r="AK81" s="1695"/>
    </row>
    <row r="82" spans="1:37" s="3" customFormat="1" ht="65.25" customHeight="1">
      <c r="A82" s="2919"/>
      <c r="B82" s="2920"/>
      <c r="C82" s="1824"/>
      <c r="D82" s="2142"/>
      <c r="E82" s="2167"/>
      <c r="F82" s="2168"/>
      <c r="G82" s="1806"/>
      <c r="H82" s="2862">
        <v>196</v>
      </c>
      <c r="I82" s="2841" t="s">
        <v>1863</v>
      </c>
      <c r="J82" s="2841" t="s">
        <v>1864</v>
      </c>
      <c r="K82" s="2871">
        <v>1</v>
      </c>
      <c r="L82" s="2873" t="s">
        <v>1865</v>
      </c>
      <c r="M82" s="2866">
        <v>125</v>
      </c>
      <c r="N82" s="2841" t="s">
        <v>1866</v>
      </c>
      <c r="O82" s="2672">
        <v>100</v>
      </c>
      <c r="P82" s="2844">
        <v>40000000</v>
      </c>
      <c r="Q82" s="2841" t="s">
        <v>1820</v>
      </c>
      <c r="R82" s="2134" t="s">
        <v>1867</v>
      </c>
      <c r="S82" s="1431" t="s">
        <v>1868</v>
      </c>
      <c r="T82" s="1432">
        <v>39000000</v>
      </c>
      <c r="U82" s="2811">
        <v>20</v>
      </c>
      <c r="V82" s="2812" t="s">
        <v>202</v>
      </c>
      <c r="W82" s="2838"/>
      <c r="X82" s="2838"/>
      <c r="Y82" s="2838"/>
      <c r="Z82" s="2838"/>
      <c r="AA82" s="2838"/>
      <c r="AB82" s="2838"/>
      <c r="AC82" s="2687">
        <v>13208</v>
      </c>
      <c r="AD82" s="2838"/>
      <c r="AE82" s="2838"/>
      <c r="AF82" s="2838"/>
      <c r="AG82" s="2838"/>
      <c r="AH82" s="2838"/>
      <c r="AI82" s="2848">
        <v>42650</v>
      </c>
      <c r="AJ82" s="2848">
        <v>42731</v>
      </c>
      <c r="AK82" s="2828" t="s">
        <v>1726</v>
      </c>
    </row>
    <row r="83" spans="1:37" s="3" customFormat="1" ht="72" customHeight="1">
      <c r="A83" s="2919"/>
      <c r="B83" s="2920"/>
      <c r="C83" s="1824"/>
      <c r="D83" s="2142"/>
      <c r="E83" s="2169"/>
      <c r="F83" s="2142"/>
      <c r="G83" s="1807"/>
      <c r="H83" s="2863"/>
      <c r="I83" s="2824"/>
      <c r="J83" s="2824"/>
      <c r="K83" s="2871"/>
      <c r="L83" s="2864"/>
      <c r="M83" s="2835"/>
      <c r="N83" s="2824"/>
      <c r="O83" s="2672"/>
      <c r="P83" s="2844"/>
      <c r="Q83" s="2824"/>
      <c r="R83" s="2149"/>
      <c r="S83" s="1431" t="s">
        <v>1869</v>
      </c>
      <c r="T83" s="1432">
        <v>500000</v>
      </c>
      <c r="U83" s="2812"/>
      <c r="V83" s="2812"/>
      <c r="W83" s="2692"/>
      <c r="X83" s="2692"/>
      <c r="Y83" s="2692"/>
      <c r="Z83" s="2692"/>
      <c r="AA83" s="2692"/>
      <c r="AB83" s="2692"/>
      <c r="AC83" s="2669"/>
      <c r="AD83" s="2692"/>
      <c r="AE83" s="2692"/>
      <c r="AF83" s="2692"/>
      <c r="AG83" s="2692"/>
      <c r="AH83" s="2692"/>
      <c r="AI83" s="2801"/>
      <c r="AJ83" s="2669"/>
      <c r="AK83" s="2828"/>
    </row>
    <row r="84" spans="1:37" s="3" customFormat="1" ht="68.25" customHeight="1">
      <c r="A84" s="2919"/>
      <c r="B84" s="2920"/>
      <c r="C84" s="1824"/>
      <c r="D84" s="2142"/>
      <c r="E84" s="2170"/>
      <c r="F84" s="2171"/>
      <c r="G84" s="1808"/>
      <c r="H84" s="2831"/>
      <c r="I84" s="2842"/>
      <c r="J84" s="2842"/>
      <c r="K84" s="2871"/>
      <c r="L84" s="2865"/>
      <c r="M84" s="2840"/>
      <c r="N84" s="2842"/>
      <c r="O84" s="2672"/>
      <c r="P84" s="2844"/>
      <c r="Q84" s="2842"/>
      <c r="R84" s="2135"/>
      <c r="S84" s="1526" t="s">
        <v>1870</v>
      </c>
      <c r="T84" s="1432">
        <v>500000</v>
      </c>
      <c r="U84" s="2813"/>
      <c r="V84" s="2813"/>
      <c r="W84" s="2839"/>
      <c r="X84" s="2839"/>
      <c r="Y84" s="2839"/>
      <c r="Z84" s="2839"/>
      <c r="AA84" s="2839"/>
      <c r="AB84" s="2839"/>
      <c r="AC84" s="2843"/>
      <c r="AD84" s="2839"/>
      <c r="AE84" s="2839"/>
      <c r="AF84" s="2839"/>
      <c r="AG84" s="2839"/>
      <c r="AH84" s="2839"/>
      <c r="AI84" s="2849"/>
      <c r="AJ84" s="2843"/>
      <c r="AK84" s="2828"/>
    </row>
    <row r="85" spans="1:37" s="3" customFormat="1" ht="15">
      <c r="A85" s="2919"/>
      <c r="B85" s="2920"/>
      <c r="C85" s="1824"/>
      <c r="D85" s="2142"/>
      <c r="E85" s="536">
        <v>66</v>
      </c>
      <c r="F85" s="1693" t="s">
        <v>1871</v>
      </c>
      <c r="G85" s="1694"/>
      <c r="H85" s="1694"/>
      <c r="I85" s="1694"/>
      <c r="J85" s="1838"/>
      <c r="K85" s="1694"/>
      <c r="L85" s="1694"/>
      <c r="M85" s="1694"/>
      <c r="N85" s="1694"/>
      <c r="O85" s="1694"/>
      <c r="P85" s="1694"/>
      <c r="Q85" s="1694"/>
      <c r="R85" s="1838"/>
      <c r="S85" s="1694"/>
      <c r="T85" s="1694"/>
      <c r="U85" s="1694"/>
      <c r="V85" s="1694"/>
      <c r="W85" s="1694"/>
      <c r="X85" s="1694"/>
      <c r="Y85" s="1694"/>
      <c r="Z85" s="1694"/>
      <c r="AA85" s="1694"/>
      <c r="AB85" s="1694"/>
      <c r="AC85" s="1694"/>
      <c r="AD85" s="1694"/>
      <c r="AE85" s="1694"/>
      <c r="AF85" s="1694"/>
      <c r="AG85" s="1694"/>
      <c r="AH85" s="1694"/>
      <c r="AI85" s="1694"/>
      <c r="AJ85" s="1694"/>
      <c r="AK85" s="1695"/>
    </row>
    <row r="86" spans="1:37" s="3" customFormat="1" ht="77.25" customHeight="1">
      <c r="A86" s="2919"/>
      <c r="B86" s="2920"/>
      <c r="C86" s="1824"/>
      <c r="D86" s="2142"/>
      <c r="E86" s="2852"/>
      <c r="F86" s="2853"/>
      <c r="G86" s="1815"/>
      <c r="H86" s="2858">
        <v>197</v>
      </c>
      <c r="I86" s="1996" t="s">
        <v>1872</v>
      </c>
      <c r="J86" s="2841" t="s">
        <v>1873</v>
      </c>
      <c r="K86" s="2858">
        <v>1</v>
      </c>
      <c r="L86" s="1528" t="s">
        <v>1874</v>
      </c>
      <c r="M86" s="1433">
        <v>126</v>
      </c>
      <c r="N86" s="1524" t="s">
        <v>1875</v>
      </c>
      <c r="O86" s="1496">
        <v>100</v>
      </c>
      <c r="P86" s="1508">
        <v>4000000</v>
      </c>
      <c r="Q86" s="2841" t="s">
        <v>1820</v>
      </c>
      <c r="R86" s="2134" t="s">
        <v>1876</v>
      </c>
      <c r="S86" s="1496" t="s">
        <v>1747</v>
      </c>
      <c r="T86" s="1500">
        <v>4000000</v>
      </c>
      <c r="U86" s="1496">
        <v>20</v>
      </c>
      <c r="V86" s="1496" t="s">
        <v>202</v>
      </c>
      <c r="W86" s="1434"/>
      <c r="X86" s="1434"/>
      <c r="Y86" s="1435">
        <v>31285</v>
      </c>
      <c r="Z86" s="1435">
        <v>48714</v>
      </c>
      <c r="AA86" s="1435">
        <v>79975</v>
      </c>
      <c r="AB86" s="1435">
        <v>122258</v>
      </c>
      <c r="AC86" s="1434"/>
      <c r="AD86" s="1434"/>
      <c r="AE86" s="1434"/>
      <c r="AF86" s="1434"/>
      <c r="AG86" s="1434"/>
      <c r="AH86" s="1424"/>
      <c r="AI86" s="1522">
        <v>42419</v>
      </c>
      <c r="AJ86" s="1522">
        <v>42503</v>
      </c>
      <c r="AK86" s="1516" t="s">
        <v>1726</v>
      </c>
    </row>
    <row r="87" spans="1:37" s="3" customFormat="1" ht="36" customHeight="1">
      <c r="A87" s="2919"/>
      <c r="B87" s="2920"/>
      <c r="C87" s="1824"/>
      <c r="D87" s="2142"/>
      <c r="E87" s="2854"/>
      <c r="F87" s="2855"/>
      <c r="G87" s="1816"/>
      <c r="H87" s="2859"/>
      <c r="I87" s="1997"/>
      <c r="J87" s="2824"/>
      <c r="K87" s="2859"/>
      <c r="L87" s="2858" t="s">
        <v>1877</v>
      </c>
      <c r="M87" s="2866">
        <v>127</v>
      </c>
      <c r="N87" s="2867" t="s">
        <v>1878</v>
      </c>
      <c r="O87" s="1885">
        <v>100</v>
      </c>
      <c r="P87" s="2364">
        <v>9766666</v>
      </c>
      <c r="Q87" s="2824"/>
      <c r="R87" s="2149"/>
      <c r="S87" s="1496" t="s">
        <v>1747</v>
      </c>
      <c r="T87" s="1500">
        <v>4700000</v>
      </c>
      <c r="U87" s="1885">
        <v>20</v>
      </c>
      <c r="V87" s="1886" t="s">
        <v>202</v>
      </c>
      <c r="W87" s="2850"/>
      <c r="X87" s="2850"/>
      <c r="Y87" s="2845">
        <v>31285</v>
      </c>
      <c r="Z87" s="2845">
        <v>48714</v>
      </c>
      <c r="AA87" s="2845">
        <v>79975</v>
      </c>
      <c r="AB87" s="2845">
        <v>122258</v>
      </c>
      <c r="AC87" s="2850"/>
      <c r="AD87" s="2850"/>
      <c r="AE87" s="2850"/>
      <c r="AF87" s="2850"/>
      <c r="AG87" s="2850"/>
      <c r="AH87" s="2692"/>
      <c r="AI87" s="2848">
        <v>42419</v>
      </c>
      <c r="AJ87" s="2848">
        <v>42585</v>
      </c>
      <c r="AK87" s="2804" t="s">
        <v>1726</v>
      </c>
    </row>
    <row r="88" spans="1:37" s="3" customFormat="1" ht="75" customHeight="1">
      <c r="A88" s="2919"/>
      <c r="B88" s="2920"/>
      <c r="C88" s="1824"/>
      <c r="D88" s="2142"/>
      <c r="E88" s="2854"/>
      <c r="F88" s="2855"/>
      <c r="G88" s="1816"/>
      <c r="H88" s="2860"/>
      <c r="I88" s="1998"/>
      <c r="J88" s="2842"/>
      <c r="K88" s="2860"/>
      <c r="L88" s="2860"/>
      <c r="M88" s="2840"/>
      <c r="N88" s="2867"/>
      <c r="O88" s="1918"/>
      <c r="P88" s="2364"/>
      <c r="Q88" s="2842"/>
      <c r="R88" s="2135"/>
      <c r="S88" s="1496" t="s">
        <v>1748</v>
      </c>
      <c r="T88" s="1500">
        <v>5066666</v>
      </c>
      <c r="U88" s="1918"/>
      <c r="V88" s="1918"/>
      <c r="W88" s="2851"/>
      <c r="X88" s="2851"/>
      <c r="Y88" s="2847"/>
      <c r="Z88" s="2847"/>
      <c r="AA88" s="2847"/>
      <c r="AB88" s="2847"/>
      <c r="AC88" s="2851"/>
      <c r="AD88" s="2851"/>
      <c r="AE88" s="2851"/>
      <c r="AF88" s="2851"/>
      <c r="AG88" s="2851"/>
      <c r="AH88" s="2839"/>
      <c r="AI88" s="2849"/>
      <c r="AJ88" s="2849"/>
      <c r="AK88" s="2861"/>
    </row>
    <row r="89" spans="1:37" s="3" customFormat="1" ht="75.75" customHeight="1">
      <c r="A89" s="2919"/>
      <c r="B89" s="2920"/>
      <c r="C89" s="1824"/>
      <c r="D89" s="2142"/>
      <c r="E89" s="2854"/>
      <c r="F89" s="2855"/>
      <c r="G89" s="1816"/>
      <c r="H89" s="2862">
        <v>197</v>
      </c>
      <c r="I89" s="1996" t="s">
        <v>1872</v>
      </c>
      <c r="J89" s="2841" t="s">
        <v>1873</v>
      </c>
      <c r="K89" s="2652">
        <v>1</v>
      </c>
      <c r="L89" s="2864" t="s">
        <v>1879</v>
      </c>
      <c r="M89" s="2835">
        <v>128</v>
      </c>
      <c r="N89" s="2841" t="s">
        <v>1880</v>
      </c>
      <c r="O89" s="2687">
        <v>100</v>
      </c>
      <c r="P89" s="2844">
        <v>36233334</v>
      </c>
      <c r="Q89" s="2841" t="s">
        <v>1820</v>
      </c>
      <c r="R89" s="2134" t="s">
        <v>1876</v>
      </c>
      <c r="S89" s="1510" t="s">
        <v>1881</v>
      </c>
      <c r="T89" s="1436">
        <v>0</v>
      </c>
      <c r="U89" s="2811">
        <v>20</v>
      </c>
      <c r="V89" s="2811" t="s">
        <v>202</v>
      </c>
      <c r="W89" s="2868"/>
      <c r="X89" s="2868"/>
      <c r="Y89" s="2845">
        <v>31285</v>
      </c>
      <c r="Z89" s="2845">
        <v>48714</v>
      </c>
      <c r="AA89" s="2845">
        <v>79975</v>
      </c>
      <c r="AB89" s="2845">
        <v>122258</v>
      </c>
      <c r="AC89" s="2838"/>
      <c r="AD89" s="2838"/>
      <c r="AE89" s="2838"/>
      <c r="AF89" s="2838"/>
      <c r="AG89" s="2838"/>
      <c r="AH89" s="2838"/>
      <c r="AI89" s="2837">
        <v>42683</v>
      </c>
      <c r="AJ89" s="2837">
        <v>42731</v>
      </c>
      <c r="AK89" s="2828" t="s">
        <v>1726</v>
      </c>
    </row>
    <row r="90" spans="1:37" s="3" customFormat="1" ht="81" customHeight="1">
      <c r="A90" s="2919"/>
      <c r="B90" s="2920"/>
      <c r="C90" s="1824"/>
      <c r="D90" s="2142"/>
      <c r="E90" s="2854"/>
      <c r="F90" s="2855"/>
      <c r="G90" s="1816"/>
      <c r="H90" s="2863"/>
      <c r="I90" s="1997"/>
      <c r="J90" s="2824"/>
      <c r="K90" s="2652"/>
      <c r="L90" s="2864"/>
      <c r="M90" s="2835"/>
      <c r="N90" s="2824"/>
      <c r="O90" s="2669"/>
      <c r="P90" s="2844"/>
      <c r="Q90" s="2824"/>
      <c r="R90" s="2149"/>
      <c r="S90" s="1510" t="s">
        <v>1882</v>
      </c>
      <c r="T90" s="1436">
        <v>19783334</v>
      </c>
      <c r="U90" s="2812"/>
      <c r="V90" s="2812"/>
      <c r="W90" s="2869"/>
      <c r="X90" s="2869"/>
      <c r="Y90" s="2846"/>
      <c r="Z90" s="2846"/>
      <c r="AA90" s="2846"/>
      <c r="AB90" s="2846"/>
      <c r="AC90" s="2692"/>
      <c r="AD90" s="2692"/>
      <c r="AE90" s="2692"/>
      <c r="AF90" s="2692"/>
      <c r="AG90" s="2692"/>
      <c r="AH90" s="2692"/>
      <c r="AI90" s="2837"/>
      <c r="AJ90" s="2837"/>
      <c r="AK90" s="2828"/>
    </row>
    <row r="91" spans="1:37" s="3" customFormat="1" ht="54.75" customHeight="1">
      <c r="A91" s="2919"/>
      <c r="B91" s="2920"/>
      <c r="C91" s="1824"/>
      <c r="D91" s="2142"/>
      <c r="E91" s="2854"/>
      <c r="F91" s="2855"/>
      <c r="G91" s="1816"/>
      <c r="H91" s="2863"/>
      <c r="I91" s="1997"/>
      <c r="J91" s="2824"/>
      <c r="K91" s="2652"/>
      <c r="L91" s="2864"/>
      <c r="M91" s="2835"/>
      <c r="N91" s="2824"/>
      <c r="O91" s="2669"/>
      <c r="P91" s="2844"/>
      <c r="Q91" s="2824"/>
      <c r="R91" s="2149"/>
      <c r="S91" s="1510" t="s">
        <v>1883</v>
      </c>
      <c r="T91" s="1436">
        <v>4450000</v>
      </c>
      <c r="U91" s="2812"/>
      <c r="V91" s="2812"/>
      <c r="W91" s="2869"/>
      <c r="X91" s="2869"/>
      <c r="Y91" s="2846"/>
      <c r="Z91" s="2846"/>
      <c r="AA91" s="2846"/>
      <c r="AB91" s="2846"/>
      <c r="AC91" s="2692"/>
      <c r="AD91" s="2692"/>
      <c r="AE91" s="2692"/>
      <c r="AF91" s="2692"/>
      <c r="AG91" s="2692"/>
      <c r="AH91" s="2692"/>
      <c r="AI91" s="2672"/>
      <c r="AJ91" s="2672"/>
      <c r="AK91" s="2828"/>
    </row>
    <row r="92" spans="1:37" s="3" customFormat="1" ht="59.25" customHeight="1">
      <c r="A92" s="2919"/>
      <c r="B92" s="2920"/>
      <c r="C92" s="1824"/>
      <c r="D92" s="2171"/>
      <c r="E92" s="2856"/>
      <c r="F92" s="2857"/>
      <c r="G92" s="1817"/>
      <c r="H92" s="2831"/>
      <c r="I92" s="1998"/>
      <c r="J92" s="2842"/>
      <c r="K92" s="2652"/>
      <c r="L92" s="2865"/>
      <c r="M92" s="2840"/>
      <c r="N92" s="2842"/>
      <c r="O92" s="2843"/>
      <c r="P92" s="2844"/>
      <c r="Q92" s="2842"/>
      <c r="R92" s="2135"/>
      <c r="S92" s="1510" t="s">
        <v>1884</v>
      </c>
      <c r="T92" s="1436">
        <v>12000000</v>
      </c>
      <c r="U92" s="2813"/>
      <c r="V92" s="2813"/>
      <c r="W92" s="2870"/>
      <c r="X92" s="2870"/>
      <c r="Y92" s="2847"/>
      <c r="Z92" s="2847"/>
      <c r="AA92" s="2847"/>
      <c r="AB92" s="2847"/>
      <c r="AC92" s="2839"/>
      <c r="AD92" s="2839"/>
      <c r="AE92" s="2839"/>
      <c r="AF92" s="2839"/>
      <c r="AG92" s="2839"/>
      <c r="AH92" s="2839"/>
      <c r="AI92" s="2672"/>
      <c r="AJ92" s="2672"/>
      <c r="AK92" s="2828"/>
    </row>
    <row r="93" spans="1:37" ht="15">
      <c r="A93" s="2919"/>
      <c r="B93" s="2920"/>
      <c r="C93" s="438">
        <v>19</v>
      </c>
      <c r="D93" s="69" t="s">
        <v>1885</v>
      </c>
      <c r="E93" s="47"/>
      <c r="F93" s="47"/>
      <c r="G93" s="47"/>
      <c r="H93" s="47"/>
      <c r="I93" s="47"/>
      <c r="J93" s="48"/>
      <c r="K93" s="47"/>
      <c r="L93" s="47"/>
      <c r="M93" s="47"/>
      <c r="N93" s="47"/>
      <c r="O93" s="47"/>
      <c r="P93" s="47"/>
      <c r="Q93" s="47"/>
      <c r="R93" s="48"/>
      <c r="S93" s="47"/>
      <c r="T93" s="47"/>
      <c r="U93" s="47"/>
      <c r="V93" s="47"/>
      <c r="W93" s="47"/>
      <c r="X93" s="47"/>
      <c r="Y93" s="47"/>
      <c r="Z93" s="47"/>
      <c r="AA93" s="47"/>
      <c r="AB93" s="47"/>
      <c r="AC93" s="47"/>
      <c r="AD93" s="47"/>
      <c r="AE93" s="47"/>
      <c r="AF93" s="47"/>
      <c r="AG93" s="47"/>
      <c r="AH93" s="47"/>
      <c r="AI93" s="47"/>
      <c r="AJ93" s="47"/>
      <c r="AK93" s="89"/>
    </row>
    <row r="94" spans="1:37" s="3" customFormat="1" ht="15">
      <c r="A94" s="2919"/>
      <c r="B94" s="2920"/>
      <c r="C94" s="1824"/>
      <c r="D94" s="2142"/>
      <c r="E94" s="481">
        <v>67</v>
      </c>
      <c r="F94" s="1712" t="s">
        <v>1886</v>
      </c>
      <c r="G94" s="1713"/>
      <c r="H94" s="1713"/>
      <c r="I94" s="1713"/>
      <c r="J94" s="1838"/>
      <c r="K94" s="1713"/>
      <c r="L94" s="1713"/>
      <c r="M94" s="1713"/>
      <c r="N94" s="1713"/>
      <c r="O94" s="1713"/>
      <c r="P94" s="1713"/>
      <c r="Q94" s="1713"/>
      <c r="R94" s="1838"/>
      <c r="S94" s="1713"/>
      <c r="T94" s="1713"/>
      <c r="U94" s="1713"/>
      <c r="V94" s="1713"/>
      <c r="W94" s="1713"/>
      <c r="X94" s="1713"/>
      <c r="Y94" s="1713"/>
      <c r="Z94" s="1713"/>
      <c r="AA94" s="1713"/>
      <c r="AB94" s="1713"/>
      <c r="AC94" s="1713"/>
      <c r="AD94" s="1713"/>
      <c r="AE94" s="1713"/>
      <c r="AF94" s="1713"/>
      <c r="AG94" s="1713"/>
      <c r="AH94" s="1713"/>
      <c r="AI94" s="1713"/>
      <c r="AJ94" s="1713"/>
      <c r="AK94" s="1714"/>
    </row>
    <row r="95" spans="1:37" s="3" customFormat="1" ht="81" customHeight="1">
      <c r="A95" s="2919"/>
      <c r="B95" s="2920"/>
      <c r="C95" s="1824"/>
      <c r="D95" s="2142"/>
      <c r="E95" s="2167"/>
      <c r="F95" s="2168"/>
      <c r="G95" s="1807"/>
      <c r="H95" s="2831">
        <v>198</v>
      </c>
      <c r="I95" s="2824" t="s">
        <v>1887</v>
      </c>
      <c r="J95" s="2149" t="s">
        <v>1888</v>
      </c>
      <c r="K95" s="2833">
        <v>1</v>
      </c>
      <c r="L95" s="1437" t="s">
        <v>1889</v>
      </c>
      <c r="M95" s="2835">
        <v>129</v>
      </c>
      <c r="N95" s="2824" t="s">
        <v>1890</v>
      </c>
      <c r="O95" s="2687">
        <v>100</v>
      </c>
      <c r="P95" s="2821">
        <v>3287557575</v>
      </c>
      <c r="Q95" s="2824" t="s">
        <v>1891</v>
      </c>
      <c r="R95" s="2149" t="s">
        <v>1892</v>
      </c>
      <c r="S95" s="1506" t="s">
        <v>1893</v>
      </c>
      <c r="T95" s="1429">
        <v>26100000</v>
      </c>
      <c r="U95" s="2827">
        <v>20</v>
      </c>
      <c r="V95" s="2811" t="s">
        <v>202</v>
      </c>
      <c r="W95" s="2692"/>
      <c r="X95" s="2692"/>
      <c r="Y95" s="2692"/>
      <c r="Z95" s="2692"/>
      <c r="AA95" s="2692"/>
      <c r="AB95" s="2669">
        <v>81384</v>
      </c>
      <c r="AC95" s="2692"/>
      <c r="AD95" s="2692"/>
      <c r="AE95" s="2692"/>
      <c r="AF95" s="2692"/>
      <c r="AG95" s="2692"/>
      <c r="AH95" s="2692"/>
      <c r="AI95" s="2801">
        <v>42447</v>
      </c>
      <c r="AJ95" s="2801">
        <v>42726</v>
      </c>
      <c r="AK95" s="2803" t="s">
        <v>1726</v>
      </c>
    </row>
    <row r="96" spans="1:37" s="3" customFormat="1" ht="81" customHeight="1">
      <c r="A96" s="2919"/>
      <c r="B96" s="2920"/>
      <c r="C96" s="1824"/>
      <c r="D96" s="2142"/>
      <c r="E96" s="2169"/>
      <c r="F96" s="2142"/>
      <c r="G96" s="1807"/>
      <c r="H96" s="2832"/>
      <c r="I96" s="2824"/>
      <c r="J96" s="2149"/>
      <c r="K96" s="2834"/>
      <c r="L96" s="2806" t="s">
        <v>1894</v>
      </c>
      <c r="M96" s="2835"/>
      <c r="N96" s="2824"/>
      <c r="O96" s="2669"/>
      <c r="P96" s="2822"/>
      <c r="Q96" s="2824"/>
      <c r="R96" s="2149"/>
      <c r="S96" s="1510" t="s">
        <v>1895</v>
      </c>
      <c r="T96" s="1430">
        <v>13900000</v>
      </c>
      <c r="U96" s="2827"/>
      <c r="V96" s="2812"/>
      <c r="W96" s="2692"/>
      <c r="X96" s="2692"/>
      <c r="Y96" s="2692"/>
      <c r="Z96" s="2692"/>
      <c r="AA96" s="2692"/>
      <c r="AB96" s="2669"/>
      <c r="AC96" s="2692"/>
      <c r="AD96" s="2692"/>
      <c r="AE96" s="2692"/>
      <c r="AF96" s="2692"/>
      <c r="AG96" s="2692"/>
      <c r="AH96" s="2692"/>
      <c r="AI96" s="2801"/>
      <c r="AJ96" s="2801"/>
      <c r="AK96" s="2804"/>
    </row>
    <row r="97" spans="1:37" s="3" customFormat="1" ht="77.25" customHeight="1">
      <c r="A97" s="2919"/>
      <c r="B97" s="2920"/>
      <c r="C97" s="1824"/>
      <c r="D97" s="2142"/>
      <c r="E97" s="2169"/>
      <c r="F97" s="2142"/>
      <c r="G97" s="1807"/>
      <c r="H97" s="2832"/>
      <c r="I97" s="2824"/>
      <c r="J97" s="2149"/>
      <c r="K97" s="2834"/>
      <c r="L97" s="2807"/>
      <c r="M97" s="2835"/>
      <c r="N97" s="2824"/>
      <c r="O97" s="2669"/>
      <c r="P97" s="2822"/>
      <c r="Q97" s="2824"/>
      <c r="R97" s="2149"/>
      <c r="S97" s="1510" t="s">
        <v>1896</v>
      </c>
      <c r="T97" s="1430">
        <v>0</v>
      </c>
      <c r="U97" s="2827"/>
      <c r="V97" s="2812"/>
      <c r="W97" s="2692"/>
      <c r="X97" s="2692"/>
      <c r="Y97" s="2692"/>
      <c r="Z97" s="2692"/>
      <c r="AA97" s="2692"/>
      <c r="AB97" s="2669"/>
      <c r="AC97" s="2692"/>
      <c r="AD97" s="2692"/>
      <c r="AE97" s="2692"/>
      <c r="AF97" s="2692"/>
      <c r="AG97" s="2692"/>
      <c r="AH97" s="2692"/>
      <c r="AI97" s="2801"/>
      <c r="AJ97" s="2801"/>
      <c r="AK97" s="2804"/>
    </row>
    <row r="98" spans="1:37" s="3" customFormat="1" ht="77.25" customHeight="1">
      <c r="A98" s="2919"/>
      <c r="B98" s="2920"/>
      <c r="C98" s="1824"/>
      <c r="D98" s="2142"/>
      <c r="E98" s="2169"/>
      <c r="F98" s="2142"/>
      <c r="G98" s="1807"/>
      <c r="H98" s="2832"/>
      <c r="I98" s="2824"/>
      <c r="J98" s="2149"/>
      <c r="K98" s="2834"/>
      <c r="L98" s="2807"/>
      <c r="M98" s="2835"/>
      <c r="N98" s="2824"/>
      <c r="O98" s="2669"/>
      <c r="P98" s="2822"/>
      <c r="Q98" s="2824"/>
      <c r="R98" s="2149"/>
      <c r="S98" s="1510" t="s">
        <v>1897</v>
      </c>
      <c r="T98" s="1430">
        <v>0</v>
      </c>
      <c r="U98" s="2827"/>
      <c r="V98" s="2813"/>
      <c r="W98" s="2692"/>
      <c r="X98" s="2692"/>
      <c r="Y98" s="2692"/>
      <c r="Z98" s="2692"/>
      <c r="AA98" s="2692"/>
      <c r="AB98" s="2669"/>
      <c r="AC98" s="2692"/>
      <c r="AD98" s="2692"/>
      <c r="AE98" s="2692"/>
      <c r="AF98" s="2692"/>
      <c r="AG98" s="2692"/>
      <c r="AH98" s="2692"/>
      <c r="AI98" s="2801"/>
      <c r="AJ98" s="2801"/>
      <c r="AK98" s="2804"/>
    </row>
    <row r="99" spans="1:37" s="3" customFormat="1" ht="69" customHeight="1">
      <c r="A99" s="2919"/>
      <c r="B99" s="2920"/>
      <c r="C99" s="1824"/>
      <c r="D99" s="2142"/>
      <c r="E99" s="2169"/>
      <c r="F99" s="2142"/>
      <c r="G99" s="1807"/>
      <c r="H99" s="1518">
        <v>200</v>
      </c>
      <c r="I99" s="1526" t="s">
        <v>1898</v>
      </c>
      <c r="J99" s="1812" t="s">
        <v>1899</v>
      </c>
      <c r="K99" s="1496">
        <v>12</v>
      </c>
      <c r="L99" s="2808" t="s">
        <v>1900</v>
      </c>
      <c r="M99" s="2835"/>
      <c r="N99" s="2824"/>
      <c r="O99" s="2669"/>
      <c r="P99" s="2822"/>
      <c r="Q99" s="2824"/>
      <c r="R99" s="2149"/>
      <c r="S99" s="2149" t="s">
        <v>1901</v>
      </c>
      <c r="T99" s="1438">
        <v>974267272.9</v>
      </c>
      <c r="U99" s="1514">
        <v>84</v>
      </c>
      <c r="V99" s="1514" t="s">
        <v>1902</v>
      </c>
      <c r="W99" s="2692"/>
      <c r="X99" s="2692"/>
      <c r="Y99" s="2692"/>
      <c r="Z99" s="2692"/>
      <c r="AA99" s="2692"/>
      <c r="AB99" s="2669"/>
      <c r="AC99" s="2692"/>
      <c r="AD99" s="2692"/>
      <c r="AE99" s="2692"/>
      <c r="AF99" s="2692"/>
      <c r="AG99" s="2692"/>
      <c r="AH99" s="2692"/>
      <c r="AI99" s="2801"/>
      <c r="AJ99" s="2801"/>
      <c r="AK99" s="2804"/>
    </row>
    <row r="100" spans="1:37" s="3" customFormat="1" ht="68.25" customHeight="1" thickBot="1">
      <c r="A100" s="2814"/>
      <c r="B100" s="2921"/>
      <c r="C100" s="1825"/>
      <c r="D100" s="2829"/>
      <c r="E100" s="2830"/>
      <c r="F100" s="2829"/>
      <c r="G100" s="1818"/>
      <c r="H100" s="1439">
        <v>201</v>
      </c>
      <c r="I100" s="1440" t="s">
        <v>1903</v>
      </c>
      <c r="J100" s="1440" t="s">
        <v>1904</v>
      </c>
      <c r="K100" s="1441">
        <v>14</v>
      </c>
      <c r="L100" s="2809"/>
      <c r="M100" s="2836"/>
      <c r="N100" s="2825"/>
      <c r="O100" s="2820"/>
      <c r="P100" s="2823"/>
      <c r="Q100" s="2825"/>
      <c r="R100" s="2826"/>
      <c r="S100" s="2135"/>
      <c r="T100" s="1438">
        <v>2273290302.1</v>
      </c>
      <c r="U100" s="1442"/>
      <c r="V100" s="1443" t="s">
        <v>1905</v>
      </c>
      <c r="W100" s="2810"/>
      <c r="X100" s="2810"/>
      <c r="Y100" s="2810"/>
      <c r="Z100" s="2810"/>
      <c r="AA100" s="2810"/>
      <c r="AB100" s="2820"/>
      <c r="AC100" s="2810"/>
      <c r="AD100" s="2810"/>
      <c r="AE100" s="2810"/>
      <c r="AF100" s="2810"/>
      <c r="AG100" s="2810"/>
      <c r="AH100" s="2810"/>
      <c r="AI100" s="2802"/>
      <c r="AJ100" s="2802"/>
      <c r="AK100" s="2805"/>
    </row>
    <row r="101" spans="1:37" ht="15.75" thickBot="1">
      <c r="A101" s="2814" t="s">
        <v>347</v>
      </c>
      <c r="B101" s="2815"/>
      <c r="C101" s="2815"/>
      <c r="D101" s="2815"/>
      <c r="E101" s="2815"/>
      <c r="F101" s="2815"/>
      <c r="G101" s="2815"/>
      <c r="H101" s="2815"/>
      <c r="I101" s="2815"/>
      <c r="J101" s="2815"/>
      <c r="K101" s="2815"/>
      <c r="L101" s="2816"/>
      <c r="M101" s="1444">
        <f>SUM(P19:P100)</f>
        <v>4497557575</v>
      </c>
      <c r="N101" s="1445"/>
      <c r="O101" s="1446"/>
      <c r="P101" s="1447"/>
      <c r="Q101" s="1448">
        <f>SUM(T19:T100)</f>
        <v>4497557575</v>
      </c>
      <c r="R101" s="1841"/>
      <c r="S101" s="1446"/>
      <c r="T101" s="1446"/>
      <c r="U101" s="1446"/>
      <c r="V101" s="1446"/>
      <c r="W101" s="1446"/>
      <c r="X101" s="1446"/>
      <c r="Y101" s="1446"/>
      <c r="Z101" s="1446"/>
      <c r="AA101" s="1446"/>
      <c r="AB101" s="1446"/>
      <c r="AC101" s="1446"/>
      <c r="AD101" s="1446"/>
      <c r="AE101" s="1446"/>
      <c r="AF101" s="1446"/>
      <c r="AG101" s="1446"/>
      <c r="AH101" s="1446"/>
      <c r="AI101" s="1446"/>
      <c r="AJ101" s="1446"/>
      <c r="AK101" s="1446"/>
    </row>
    <row r="102" spans="1:34" ht="15">
      <c r="A102" s="24"/>
      <c r="B102" s="24"/>
      <c r="C102" s="24"/>
      <c r="D102" s="1450"/>
      <c r="E102" s="1451"/>
      <c r="F102" s="1451"/>
      <c r="G102" s="559"/>
      <c r="H102" s="1452"/>
      <c r="I102" s="1452"/>
      <c r="J102" s="1846"/>
      <c r="K102" s="559"/>
      <c r="L102" s="1453"/>
      <c r="M102" s="1454"/>
      <c r="N102" s="1451"/>
      <c r="O102" s="1543"/>
      <c r="P102" s="1544"/>
      <c r="Q102" s="1455"/>
      <c r="R102" s="1842"/>
      <c r="S102" s="24"/>
      <c r="T102" s="24"/>
      <c r="U102" s="24"/>
      <c r="V102" s="24"/>
      <c r="W102" s="24"/>
      <c r="X102" s="24"/>
      <c r="Y102" s="24"/>
      <c r="Z102" s="24"/>
      <c r="AA102" s="24"/>
      <c r="AB102" s="24"/>
      <c r="AC102" s="24"/>
      <c r="AD102" s="24"/>
      <c r="AH102" s="1456"/>
    </row>
    <row r="103" spans="1:34" ht="15">
      <c r="A103" s="24"/>
      <c r="B103" s="24"/>
      <c r="C103" s="24"/>
      <c r="D103" s="1450"/>
      <c r="E103" s="1451"/>
      <c r="F103" s="1451"/>
      <c r="G103" s="559"/>
      <c r="H103" s="1452"/>
      <c r="I103" s="1452"/>
      <c r="J103" s="1846"/>
      <c r="K103" s="559"/>
      <c r="L103" s="1453"/>
      <c r="M103" s="1454"/>
      <c r="N103" s="1451"/>
      <c r="O103" s="1543"/>
      <c r="P103" s="1545"/>
      <c r="Q103" s="1457"/>
      <c r="R103" s="1842"/>
      <c r="S103" s="24"/>
      <c r="T103" s="24"/>
      <c r="U103" s="24"/>
      <c r="V103" s="24"/>
      <c r="W103" s="24"/>
      <c r="X103" s="24"/>
      <c r="Y103" s="24"/>
      <c r="Z103" s="24"/>
      <c r="AA103" s="24"/>
      <c r="AB103" s="24"/>
      <c r="AC103" s="24"/>
      <c r="AD103" s="24"/>
      <c r="AH103" s="1456"/>
    </row>
    <row r="104" spans="1:34" ht="24.75" customHeight="1">
      <c r="A104" s="24"/>
      <c r="B104" s="24"/>
      <c r="C104" s="24"/>
      <c r="D104" s="1450"/>
      <c r="E104" s="1452"/>
      <c r="F104" s="1452"/>
      <c r="G104" s="1452"/>
      <c r="H104" s="1452"/>
      <c r="I104" s="1452"/>
      <c r="J104" s="1846"/>
      <c r="K104" s="559"/>
      <c r="L104" s="1453"/>
      <c r="M104" s="1691"/>
      <c r="N104" s="1451"/>
      <c r="O104" s="1543"/>
      <c r="P104" s="1544"/>
      <c r="Q104" s="1546"/>
      <c r="R104" s="1842"/>
      <c r="S104" s="24"/>
      <c r="T104" s="24"/>
      <c r="U104" s="24"/>
      <c r="V104" s="24"/>
      <c r="W104" s="24"/>
      <c r="X104" s="24"/>
      <c r="Y104" s="24"/>
      <c r="Z104" s="24"/>
      <c r="AA104" s="24"/>
      <c r="AB104" s="24"/>
      <c r="AC104" s="24"/>
      <c r="AD104" s="24"/>
      <c r="AH104" s="1456"/>
    </row>
    <row r="105" spans="4:34" ht="14.25">
      <c r="D105" s="1458"/>
      <c r="E105" s="1449"/>
      <c r="F105" s="1449"/>
      <c r="G105" s="1449"/>
      <c r="H105" s="1449"/>
      <c r="I105" s="1452"/>
      <c r="J105" s="1846"/>
      <c r="K105" s="1453"/>
      <c r="L105" s="1453"/>
      <c r="M105" s="1459"/>
      <c r="N105" s="1451"/>
      <c r="O105" s="1543"/>
      <c r="P105" s="1545"/>
      <c r="Q105" s="1457"/>
      <c r="R105" s="1842"/>
      <c r="S105" s="24"/>
      <c r="T105" s="24"/>
      <c r="U105" s="24"/>
      <c r="V105" s="24"/>
      <c r="W105" s="24"/>
      <c r="X105" s="24"/>
      <c r="Y105" s="24"/>
      <c r="Z105" s="24"/>
      <c r="AA105" s="24"/>
      <c r="AB105" s="24"/>
      <c r="AC105" s="24"/>
      <c r="AD105" s="24"/>
      <c r="AH105" s="1456"/>
    </row>
    <row r="106" spans="1:34" ht="14.25">
      <c r="A106" s="24"/>
      <c r="B106" s="24"/>
      <c r="C106" s="24"/>
      <c r="D106" s="1458"/>
      <c r="E106" s="1449"/>
      <c r="F106" s="1449"/>
      <c r="G106" s="1449"/>
      <c r="H106" s="1449"/>
      <c r="I106" s="1452"/>
      <c r="J106" s="1846"/>
      <c r="K106" s="1453"/>
      <c r="L106" s="1453"/>
      <c r="M106" s="1460"/>
      <c r="N106" s="1453"/>
      <c r="O106" s="1453"/>
      <c r="P106" s="1453"/>
      <c r="Q106" s="1461"/>
      <c r="R106" s="1842"/>
      <c r="S106" s="24"/>
      <c r="T106" s="24"/>
      <c r="U106" s="24"/>
      <c r="V106" s="24"/>
      <c r="W106" s="24"/>
      <c r="X106" s="24"/>
      <c r="Y106" s="24"/>
      <c r="Z106" s="24"/>
      <c r="AA106" s="24"/>
      <c r="AB106" s="24"/>
      <c r="AC106" s="24"/>
      <c r="AD106" s="24"/>
      <c r="AH106" s="1456"/>
    </row>
    <row r="107" spans="1:30" ht="14.25">
      <c r="A107" s="24"/>
      <c r="B107" s="24"/>
      <c r="C107" s="24"/>
      <c r="D107" s="1458"/>
      <c r="E107" s="1449"/>
      <c r="F107" s="1449"/>
      <c r="G107" s="1449"/>
      <c r="H107" s="1449"/>
      <c r="I107" s="1452"/>
      <c r="J107" s="1846"/>
      <c r="K107" s="1453"/>
      <c r="L107" s="1453"/>
      <c r="M107" s="1460"/>
      <c r="N107" s="1453"/>
      <c r="O107" s="24"/>
      <c r="P107" s="24"/>
      <c r="Q107" s="1461"/>
      <c r="R107" s="1842"/>
      <c r="S107" s="24"/>
      <c r="T107" s="24"/>
      <c r="U107" s="24"/>
      <c r="V107" s="24"/>
      <c r="W107" s="24"/>
      <c r="X107" s="24"/>
      <c r="Y107" s="24"/>
      <c r="Z107" s="24"/>
      <c r="AA107" s="24"/>
      <c r="AB107" s="24"/>
      <c r="AC107" s="24"/>
      <c r="AD107" s="24"/>
    </row>
    <row r="108" spans="1:30" ht="15">
      <c r="A108" s="24"/>
      <c r="B108" s="24"/>
      <c r="C108" s="24"/>
      <c r="D108" s="1458"/>
      <c r="E108" s="1449"/>
      <c r="F108" s="2817" t="s">
        <v>1859</v>
      </c>
      <c r="G108" s="2817"/>
      <c r="H108" s="2817"/>
      <c r="I108" s="2817"/>
      <c r="J108" s="1846"/>
      <c r="K108" s="1453"/>
      <c r="L108" s="1453"/>
      <c r="M108" s="1460"/>
      <c r="N108" s="1453"/>
      <c r="O108" s="24"/>
      <c r="P108" s="24"/>
      <c r="Q108" s="1461"/>
      <c r="R108" s="1842"/>
      <c r="S108" s="24"/>
      <c r="T108" s="24"/>
      <c r="U108" s="24"/>
      <c r="V108" s="24"/>
      <c r="W108" s="24"/>
      <c r="X108" s="24"/>
      <c r="Y108" s="24"/>
      <c r="Z108" s="24"/>
      <c r="AA108" s="24"/>
      <c r="AB108" s="24"/>
      <c r="AC108" s="24"/>
      <c r="AD108" s="24"/>
    </row>
    <row r="109" spans="1:30" ht="15">
      <c r="A109" s="24"/>
      <c r="B109" s="24"/>
      <c r="C109" s="24"/>
      <c r="D109" s="1458"/>
      <c r="E109" s="1449"/>
      <c r="F109" s="2818" t="s">
        <v>1913</v>
      </c>
      <c r="G109" s="2818"/>
      <c r="H109" s="2818"/>
      <c r="I109" s="2818"/>
      <c r="J109" s="1846"/>
      <c r="K109" s="1453"/>
      <c r="L109" s="1453"/>
      <c r="M109" s="1460"/>
      <c r="N109" s="1453"/>
      <c r="O109" s="24"/>
      <c r="P109" s="24"/>
      <c r="Q109" s="1461"/>
      <c r="R109" s="1842"/>
      <c r="S109" s="24"/>
      <c r="T109" s="24"/>
      <c r="U109" s="24"/>
      <c r="V109" s="24"/>
      <c r="W109" s="24"/>
      <c r="X109" s="24"/>
      <c r="Y109" s="24"/>
      <c r="Z109" s="24"/>
      <c r="AA109" s="24"/>
      <c r="AB109" s="24"/>
      <c r="AC109" s="24"/>
      <c r="AD109" s="24"/>
    </row>
    <row r="110" spans="1:30" ht="14.25">
      <c r="A110" s="24"/>
      <c r="B110" s="24"/>
      <c r="C110" s="24"/>
      <c r="D110" s="1458"/>
      <c r="E110" s="1449"/>
      <c r="F110" s="1449"/>
      <c r="G110" s="1449"/>
      <c r="H110" s="1449"/>
      <c r="I110" s="1452"/>
      <c r="J110" s="1846"/>
      <c r="K110" s="1453"/>
      <c r="L110" s="1453"/>
      <c r="M110" s="1460"/>
      <c r="N110" s="1453"/>
      <c r="O110" s="24"/>
      <c r="P110" s="24"/>
      <c r="Q110" s="1461"/>
      <c r="R110" s="1842"/>
      <c r="S110" s="24"/>
      <c r="T110" s="24"/>
      <c r="U110" s="24"/>
      <c r="V110" s="24"/>
      <c r="W110" s="24"/>
      <c r="X110" s="24"/>
      <c r="Y110" s="24"/>
      <c r="Z110" s="24"/>
      <c r="AA110" s="24"/>
      <c r="AB110" s="24"/>
      <c r="AC110" s="24"/>
      <c r="AD110" s="24"/>
    </row>
    <row r="111" spans="1:30" ht="14.25">
      <c r="A111" s="2819" t="s">
        <v>1906</v>
      </c>
      <c r="B111" s="2819"/>
      <c r="C111" s="2819"/>
      <c r="D111" s="1458"/>
      <c r="E111" s="1449"/>
      <c r="F111" s="1449"/>
      <c r="G111" s="1449"/>
      <c r="H111" s="1449"/>
      <c r="I111" s="1452"/>
      <c r="J111" s="1846"/>
      <c r="K111" s="1453"/>
      <c r="L111" s="1453"/>
      <c r="M111" s="1460"/>
      <c r="N111" s="1453"/>
      <c r="O111" s="24"/>
      <c r="P111" s="24"/>
      <c r="Q111" s="1461"/>
      <c r="R111" s="1842"/>
      <c r="S111" s="24"/>
      <c r="T111" s="24"/>
      <c r="U111" s="24"/>
      <c r="V111" s="24"/>
      <c r="W111" s="24"/>
      <c r="X111" s="24"/>
      <c r="Y111" s="24"/>
      <c r="Z111" s="24"/>
      <c r="AA111" s="24"/>
      <c r="AB111" s="24"/>
      <c r="AC111" s="24"/>
      <c r="AD111" s="24"/>
    </row>
    <row r="112" spans="1:30" ht="14.25">
      <c r="A112" s="24"/>
      <c r="B112" s="24"/>
      <c r="C112" s="24"/>
      <c r="D112" s="1458"/>
      <c r="E112" s="1449"/>
      <c r="F112" s="1449"/>
      <c r="G112" s="1449"/>
      <c r="H112" s="1449"/>
      <c r="I112" s="1452"/>
      <c r="J112" s="1846"/>
      <c r="K112" s="1453"/>
      <c r="L112" s="1453"/>
      <c r="M112" s="1460"/>
      <c r="N112" s="1453"/>
      <c r="O112" s="24"/>
      <c r="P112" s="24"/>
      <c r="Q112" s="1461"/>
      <c r="R112" s="1842"/>
      <c r="S112" s="24"/>
      <c r="T112" s="24"/>
      <c r="U112" s="24"/>
      <c r="V112" s="24"/>
      <c r="W112" s="24"/>
      <c r="X112" s="24"/>
      <c r="Y112" s="24"/>
      <c r="Z112" s="24"/>
      <c r="AA112" s="24"/>
      <c r="AB112" s="24"/>
      <c r="AC112" s="24"/>
      <c r="AD112" s="24"/>
    </row>
    <row r="113" spans="1:30" ht="14.25">
      <c r="A113" s="24"/>
      <c r="B113" s="24"/>
      <c r="C113" s="24"/>
      <c r="D113" s="1458"/>
      <c r="E113" s="1449"/>
      <c r="F113" s="1449"/>
      <c r="G113" s="1449"/>
      <c r="H113" s="1449"/>
      <c r="I113" s="1452"/>
      <c r="J113" s="1846"/>
      <c r="K113" s="1453"/>
      <c r="L113" s="1453"/>
      <c r="M113" s="1460"/>
      <c r="N113" s="1453"/>
      <c r="O113" s="24"/>
      <c r="P113" s="24"/>
      <c r="Q113" s="1461"/>
      <c r="R113" s="1842"/>
      <c r="S113" s="24"/>
      <c r="T113" s="24"/>
      <c r="U113" s="24"/>
      <c r="V113" s="24"/>
      <c r="W113" s="24"/>
      <c r="X113" s="24"/>
      <c r="Y113" s="24"/>
      <c r="Z113" s="24"/>
      <c r="AA113" s="24"/>
      <c r="AB113" s="24"/>
      <c r="AC113" s="24"/>
      <c r="AD113" s="24"/>
    </row>
    <row r="114" spans="1:30" ht="14.25">
      <c r="A114" s="24"/>
      <c r="B114" s="24"/>
      <c r="C114" s="24"/>
      <c r="D114" s="1458"/>
      <c r="E114" s="1449"/>
      <c r="F114" s="1449"/>
      <c r="G114" s="1449"/>
      <c r="H114" s="1449"/>
      <c r="I114" s="1452"/>
      <c r="J114" s="1846"/>
      <c r="K114" s="1453"/>
      <c r="L114" s="1453"/>
      <c r="M114" s="1460"/>
      <c r="N114" s="1453"/>
      <c r="O114" s="24"/>
      <c r="P114" s="24"/>
      <c r="Q114" s="1461"/>
      <c r="R114" s="1842"/>
      <c r="S114" s="24"/>
      <c r="T114" s="24"/>
      <c r="U114" s="24"/>
      <c r="V114" s="24"/>
      <c r="W114" s="24"/>
      <c r="X114" s="24"/>
      <c r="Y114" s="24"/>
      <c r="Z114" s="24"/>
      <c r="AA114" s="24"/>
      <c r="AB114" s="24"/>
      <c r="AC114" s="24"/>
      <c r="AD114" s="24"/>
    </row>
    <row r="115" spans="1:30" ht="14.25">
      <c r="A115" s="24"/>
      <c r="B115" s="24"/>
      <c r="C115" s="24"/>
      <c r="D115" s="1458"/>
      <c r="E115" s="1449"/>
      <c r="F115" s="1449"/>
      <c r="G115" s="1449"/>
      <c r="H115" s="1449"/>
      <c r="I115" s="1452"/>
      <c r="J115" s="1846"/>
      <c r="K115" s="1453"/>
      <c r="L115" s="1453"/>
      <c r="M115" s="1460"/>
      <c r="N115" s="1453"/>
      <c r="O115" s="24"/>
      <c r="P115" s="24"/>
      <c r="Q115" s="1461"/>
      <c r="R115" s="1842"/>
      <c r="S115" s="24"/>
      <c r="T115" s="24"/>
      <c r="U115" s="24"/>
      <c r="V115" s="24"/>
      <c r="W115" s="24"/>
      <c r="X115" s="24"/>
      <c r="Y115" s="24"/>
      <c r="Z115" s="24"/>
      <c r="AA115" s="24"/>
      <c r="AB115" s="24"/>
      <c r="AC115" s="24"/>
      <c r="AD115" s="24"/>
    </row>
    <row r="116" spans="1:30" ht="14.25">
      <c r="A116" s="24"/>
      <c r="B116" s="24"/>
      <c r="C116" s="24"/>
      <c r="D116" s="1458"/>
      <c r="E116" s="1449"/>
      <c r="F116" s="1449"/>
      <c r="G116" s="1449"/>
      <c r="H116" s="1449"/>
      <c r="I116" s="1452"/>
      <c r="J116" s="1846"/>
      <c r="K116" s="1453"/>
      <c r="L116" s="1453"/>
      <c r="M116" s="1460"/>
      <c r="N116" s="1453"/>
      <c r="O116" s="24"/>
      <c r="P116" s="24"/>
      <c r="Q116" s="1461"/>
      <c r="R116" s="1842"/>
      <c r="S116" s="24"/>
      <c r="T116" s="24"/>
      <c r="U116" s="24"/>
      <c r="V116" s="24"/>
      <c r="W116" s="24"/>
      <c r="X116" s="24"/>
      <c r="Y116" s="24"/>
      <c r="Z116" s="24"/>
      <c r="AA116" s="24"/>
      <c r="AB116" s="24"/>
      <c r="AC116" s="24"/>
      <c r="AD116" s="24"/>
    </row>
    <row r="117" spans="1:30" ht="14.25">
      <c r="A117" s="24"/>
      <c r="B117" s="24"/>
      <c r="C117" s="24"/>
      <c r="D117" s="1458"/>
      <c r="E117" s="1449"/>
      <c r="F117" s="1449"/>
      <c r="G117" s="1449"/>
      <c r="H117" s="1449"/>
      <c r="I117" s="1452"/>
      <c r="J117" s="1846"/>
      <c r="K117" s="1453"/>
      <c r="L117" s="1453"/>
      <c r="M117" s="1460"/>
      <c r="N117" s="1453"/>
      <c r="O117" s="24"/>
      <c r="P117" s="24"/>
      <c r="Q117" s="1461"/>
      <c r="R117" s="1842"/>
      <c r="S117" s="24"/>
      <c r="T117" s="24"/>
      <c r="U117" s="24"/>
      <c r="V117" s="24"/>
      <c r="W117" s="24"/>
      <c r="X117" s="24"/>
      <c r="Y117" s="24"/>
      <c r="Z117" s="24"/>
      <c r="AA117" s="24"/>
      <c r="AB117" s="24"/>
      <c r="AC117" s="24"/>
      <c r="AD117" s="24"/>
    </row>
    <row r="118" spans="1:30" ht="14.25">
      <c r="A118" s="24"/>
      <c r="B118" s="24"/>
      <c r="C118" s="24"/>
      <c r="D118" s="1458"/>
      <c r="E118" s="1449"/>
      <c r="F118" s="1449"/>
      <c r="G118" s="1449"/>
      <c r="H118" s="1449"/>
      <c r="I118" s="1452"/>
      <c r="J118" s="1846"/>
      <c r="K118" s="1453"/>
      <c r="L118" s="1453"/>
      <c r="M118" s="1460"/>
      <c r="N118" s="1453"/>
      <c r="O118" s="24"/>
      <c r="P118" s="24"/>
      <c r="Q118" s="1461"/>
      <c r="R118" s="1842"/>
      <c r="S118" s="24"/>
      <c r="T118" s="24"/>
      <c r="U118" s="24"/>
      <c r="V118" s="24"/>
      <c r="W118" s="24"/>
      <c r="X118" s="24"/>
      <c r="Y118" s="24"/>
      <c r="Z118" s="24"/>
      <c r="AA118" s="24"/>
      <c r="AB118" s="24"/>
      <c r="AC118" s="24"/>
      <c r="AD118" s="24"/>
    </row>
    <row r="119" spans="1:30" ht="14.25">
      <c r="A119" s="24"/>
      <c r="B119" s="24"/>
      <c r="C119" s="24"/>
      <c r="D119" s="1458"/>
      <c r="E119" s="1449"/>
      <c r="F119" s="1449"/>
      <c r="G119" s="1449"/>
      <c r="H119" s="1449"/>
      <c r="I119" s="1452"/>
      <c r="J119" s="1846"/>
      <c r="K119" s="1453"/>
      <c r="L119" s="1453"/>
      <c r="M119" s="1460"/>
      <c r="N119" s="1453"/>
      <c r="O119" s="24"/>
      <c r="P119" s="24"/>
      <c r="Q119" s="1461"/>
      <c r="R119" s="1842"/>
      <c r="S119" s="24"/>
      <c r="T119" s="24"/>
      <c r="U119" s="24"/>
      <c r="V119" s="24"/>
      <c r="W119" s="24"/>
      <c r="X119" s="24"/>
      <c r="Y119" s="24"/>
      <c r="Z119" s="24"/>
      <c r="AA119" s="24"/>
      <c r="AB119" s="24"/>
      <c r="AC119" s="24"/>
      <c r="AD119" s="24"/>
    </row>
    <row r="120" spans="1:30" ht="14.25">
      <c r="A120" s="24"/>
      <c r="B120" s="24"/>
      <c r="C120" s="24"/>
      <c r="D120" s="1458"/>
      <c r="E120" s="1449"/>
      <c r="F120" s="1449"/>
      <c r="G120" s="1449"/>
      <c r="H120" s="1449"/>
      <c r="I120" s="1452"/>
      <c r="J120" s="1846"/>
      <c r="K120" s="1453"/>
      <c r="L120" s="1453"/>
      <c r="M120" s="1460"/>
      <c r="N120" s="1453"/>
      <c r="O120" s="24"/>
      <c r="P120" s="24"/>
      <c r="Q120" s="1461"/>
      <c r="R120" s="1842"/>
      <c r="S120" s="24"/>
      <c r="T120" s="24"/>
      <c r="U120" s="24"/>
      <c r="V120" s="24"/>
      <c r="W120" s="24"/>
      <c r="X120" s="24"/>
      <c r="Y120" s="24"/>
      <c r="Z120" s="24"/>
      <c r="AA120" s="24"/>
      <c r="AB120" s="24"/>
      <c r="AC120" s="24"/>
      <c r="AD120" s="24"/>
    </row>
    <row r="121" spans="1:30" ht="14.25">
      <c r="A121" s="24"/>
      <c r="B121" s="24"/>
      <c r="C121" s="24"/>
      <c r="D121" s="1458"/>
      <c r="E121" s="1449"/>
      <c r="F121" s="1449"/>
      <c r="G121" s="1449"/>
      <c r="H121" s="1449"/>
      <c r="I121" s="1452"/>
      <c r="J121" s="1846"/>
      <c r="K121" s="1453"/>
      <c r="L121" s="1453"/>
      <c r="M121" s="1460"/>
      <c r="N121" s="1453"/>
      <c r="O121" s="24"/>
      <c r="P121" s="24"/>
      <c r="Q121" s="1461"/>
      <c r="R121" s="1842"/>
      <c r="S121" s="24"/>
      <c r="T121" s="24"/>
      <c r="U121" s="24"/>
      <c r="V121" s="24"/>
      <c r="W121" s="24"/>
      <c r="X121" s="24"/>
      <c r="Y121" s="24"/>
      <c r="Z121" s="24"/>
      <c r="AA121" s="24"/>
      <c r="AB121" s="24"/>
      <c r="AC121" s="24"/>
      <c r="AD121" s="24"/>
    </row>
    <row r="122" spans="1:30" ht="14.25">
      <c r="A122" s="24"/>
      <c r="B122" s="24"/>
      <c r="C122" s="24"/>
      <c r="D122" s="1458"/>
      <c r="E122" s="1449"/>
      <c r="F122" s="1449"/>
      <c r="G122" s="1449"/>
      <c r="H122" s="1449"/>
      <c r="I122" s="1452"/>
      <c r="J122" s="1846"/>
      <c r="K122" s="1453"/>
      <c r="L122" s="1453"/>
      <c r="M122" s="1460"/>
      <c r="N122" s="1453"/>
      <c r="O122" s="24"/>
      <c r="P122" s="24"/>
      <c r="Q122" s="1461"/>
      <c r="R122" s="1842"/>
      <c r="S122" s="24"/>
      <c r="T122" s="24"/>
      <c r="U122" s="24"/>
      <c r="V122" s="24"/>
      <c r="W122" s="24"/>
      <c r="X122" s="24"/>
      <c r="Y122" s="24"/>
      <c r="Z122" s="24"/>
      <c r="AA122" s="24"/>
      <c r="AB122" s="24"/>
      <c r="AC122" s="24"/>
      <c r="AD122" s="24"/>
    </row>
    <row r="123" spans="1:30" ht="14.25">
      <c r="A123" s="24"/>
      <c r="B123" s="24"/>
      <c r="C123" s="24"/>
      <c r="D123" s="1458"/>
      <c r="E123" s="1449"/>
      <c r="F123" s="1449"/>
      <c r="G123" s="1449"/>
      <c r="H123" s="1449"/>
      <c r="I123" s="1452"/>
      <c r="J123" s="1846"/>
      <c r="K123" s="1453"/>
      <c r="L123" s="1453"/>
      <c r="M123" s="1460"/>
      <c r="N123" s="1453"/>
      <c r="O123" s="24"/>
      <c r="P123" s="24"/>
      <c r="Q123" s="1461"/>
      <c r="R123" s="1842"/>
      <c r="S123" s="24"/>
      <c r="T123" s="24"/>
      <c r="U123" s="24"/>
      <c r="V123" s="24"/>
      <c r="W123" s="24"/>
      <c r="X123" s="24"/>
      <c r="Y123" s="24"/>
      <c r="Z123" s="24"/>
      <c r="AA123" s="24"/>
      <c r="AB123" s="24"/>
      <c r="AC123" s="24"/>
      <c r="AD123" s="24"/>
    </row>
    <row r="124" spans="1:30" ht="14.25">
      <c r="A124" s="24"/>
      <c r="B124" s="24"/>
      <c r="C124" s="24"/>
      <c r="D124" s="1458"/>
      <c r="E124" s="1449"/>
      <c r="F124" s="1449"/>
      <c r="G124" s="1449"/>
      <c r="H124" s="1449"/>
      <c r="I124" s="1452"/>
      <c r="J124" s="1846"/>
      <c r="K124" s="1453"/>
      <c r="L124" s="1453"/>
      <c r="M124" s="1460"/>
      <c r="N124" s="1453"/>
      <c r="O124" s="24"/>
      <c r="P124" s="24"/>
      <c r="Q124" s="1461"/>
      <c r="R124" s="1842"/>
      <c r="S124" s="24"/>
      <c r="T124" s="24"/>
      <c r="U124" s="24"/>
      <c r="V124" s="24"/>
      <c r="W124" s="24"/>
      <c r="X124" s="24"/>
      <c r="Y124" s="24"/>
      <c r="Z124" s="24"/>
      <c r="AA124" s="24"/>
      <c r="AB124" s="24"/>
      <c r="AC124" s="24"/>
      <c r="AD124" s="24"/>
    </row>
    <row r="125" spans="1:30" ht="14.25">
      <c r="A125" s="24"/>
      <c r="B125" s="24"/>
      <c r="C125" s="24"/>
      <c r="D125" s="1458"/>
      <c r="E125" s="1449"/>
      <c r="F125" s="1449"/>
      <c r="G125" s="1449"/>
      <c r="H125" s="1449"/>
      <c r="I125" s="1452"/>
      <c r="J125" s="1846"/>
      <c r="K125" s="1453"/>
      <c r="L125" s="1453"/>
      <c r="M125" s="1460"/>
      <c r="N125" s="1453"/>
      <c r="O125" s="24"/>
      <c r="P125" s="24"/>
      <c r="Q125" s="1461"/>
      <c r="R125" s="1842"/>
      <c r="S125" s="24"/>
      <c r="T125" s="24"/>
      <c r="U125" s="24"/>
      <c r="V125" s="24"/>
      <c r="W125" s="24"/>
      <c r="X125" s="24"/>
      <c r="Y125" s="24"/>
      <c r="Z125" s="24"/>
      <c r="AA125" s="24"/>
      <c r="AB125" s="24"/>
      <c r="AC125" s="24"/>
      <c r="AD125" s="24"/>
    </row>
    <row r="126" spans="1:30" ht="14.25">
      <c r="A126" s="24"/>
      <c r="B126" s="24"/>
      <c r="C126" s="24"/>
      <c r="D126" s="1458"/>
      <c r="E126" s="1449"/>
      <c r="F126" s="1449"/>
      <c r="G126" s="1449"/>
      <c r="H126" s="1449"/>
      <c r="I126" s="1452"/>
      <c r="J126" s="1846"/>
      <c r="K126" s="1453"/>
      <c r="L126" s="1453"/>
      <c r="M126" s="1460"/>
      <c r="N126" s="1453"/>
      <c r="O126" s="24"/>
      <c r="P126" s="24"/>
      <c r="Q126" s="1461"/>
      <c r="R126" s="1842"/>
      <c r="S126" s="24"/>
      <c r="T126" s="24"/>
      <c r="U126" s="24"/>
      <c r="V126" s="24"/>
      <c r="W126" s="24"/>
      <c r="X126" s="24"/>
      <c r="Y126" s="24"/>
      <c r="Z126" s="24"/>
      <c r="AA126" s="24"/>
      <c r="AB126" s="24"/>
      <c r="AC126" s="24"/>
      <c r="AD126" s="24"/>
    </row>
    <row r="127" spans="1:30" ht="14.25">
      <c r="A127" s="24"/>
      <c r="B127" s="24"/>
      <c r="C127" s="24"/>
      <c r="D127" s="1458"/>
      <c r="E127" s="1449"/>
      <c r="F127" s="1449"/>
      <c r="G127" s="1449"/>
      <c r="H127" s="1449"/>
      <c r="I127" s="1452"/>
      <c r="J127" s="1846"/>
      <c r="K127" s="1453"/>
      <c r="L127" s="1453"/>
      <c r="M127" s="1460"/>
      <c r="N127" s="1453"/>
      <c r="O127" s="24"/>
      <c r="P127" s="24"/>
      <c r="Q127" s="1461"/>
      <c r="R127" s="1842"/>
      <c r="S127" s="24"/>
      <c r="T127" s="24"/>
      <c r="U127" s="24"/>
      <c r="V127" s="24"/>
      <c r="W127" s="24"/>
      <c r="X127" s="24"/>
      <c r="Y127" s="24"/>
      <c r="Z127" s="24"/>
      <c r="AA127" s="24"/>
      <c r="AB127" s="24"/>
      <c r="AC127" s="24"/>
      <c r="AD127" s="24"/>
    </row>
    <row r="128" spans="1:30" ht="14.25">
      <c r="A128" s="24"/>
      <c r="B128" s="24"/>
      <c r="C128" s="24"/>
      <c r="D128" s="1458"/>
      <c r="E128" s="1449"/>
      <c r="F128" s="1449"/>
      <c r="G128" s="1449"/>
      <c r="H128" s="1449"/>
      <c r="I128" s="1449"/>
      <c r="J128" s="1847"/>
      <c r="K128" s="24"/>
      <c r="L128" s="24"/>
      <c r="M128" s="1461"/>
      <c r="N128" s="24"/>
      <c r="O128" s="24"/>
      <c r="P128" s="24"/>
      <c r="Q128" s="1461"/>
      <c r="R128" s="1842"/>
      <c r="S128" s="24"/>
      <c r="T128" s="24"/>
      <c r="U128" s="24"/>
      <c r="V128" s="24"/>
      <c r="W128" s="24"/>
      <c r="X128" s="24"/>
      <c r="Y128" s="24"/>
      <c r="Z128" s="24"/>
      <c r="AA128" s="24"/>
      <c r="AB128" s="24"/>
      <c r="AC128" s="24"/>
      <c r="AD128" s="24"/>
    </row>
    <row r="129" spans="1:30" ht="14.25">
      <c r="A129" s="24"/>
      <c r="B129" s="24"/>
      <c r="C129" s="24"/>
      <c r="D129" s="1462"/>
      <c r="E129" s="24"/>
      <c r="F129" s="24"/>
      <c r="G129" s="24"/>
      <c r="H129" s="24"/>
      <c r="I129" s="24"/>
      <c r="J129" s="1842"/>
      <c r="K129" s="24"/>
      <c r="L129" s="24"/>
      <c r="M129" s="1461"/>
      <c r="N129" s="24"/>
      <c r="O129" s="24"/>
      <c r="P129" s="24"/>
      <c r="Q129" s="1461"/>
      <c r="R129" s="1842"/>
      <c r="S129" s="24"/>
      <c r="T129" s="24"/>
      <c r="U129" s="24"/>
      <c r="V129" s="24"/>
      <c r="W129" s="24"/>
      <c r="X129" s="24"/>
      <c r="Y129" s="24"/>
      <c r="Z129" s="24"/>
      <c r="AA129" s="24"/>
      <c r="AB129" s="24"/>
      <c r="AC129" s="24"/>
      <c r="AD129" s="24"/>
    </row>
    <row r="130" spans="1:30" ht="14.25">
      <c r="A130" s="24"/>
      <c r="B130" s="24"/>
      <c r="C130" s="24"/>
      <c r="D130" s="1462"/>
      <c r="E130" s="24"/>
      <c r="F130" s="24"/>
      <c r="G130" s="24"/>
      <c r="H130" s="24"/>
      <c r="I130" s="24"/>
      <c r="J130" s="1842"/>
      <c r="K130" s="24"/>
      <c r="L130" s="24"/>
      <c r="M130" s="1461"/>
      <c r="N130" s="24"/>
      <c r="O130" s="24"/>
      <c r="P130" s="24"/>
      <c r="Q130" s="1461"/>
      <c r="R130" s="1842"/>
      <c r="S130" s="24"/>
      <c r="T130" s="24"/>
      <c r="U130" s="24"/>
      <c r="V130" s="24"/>
      <c r="W130" s="24"/>
      <c r="X130" s="24"/>
      <c r="Y130" s="24"/>
      <c r="Z130" s="24"/>
      <c r="AA130" s="24"/>
      <c r="AB130" s="24"/>
      <c r="AC130" s="24"/>
      <c r="AD130" s="24"/>
    </row>
    <row r="131" spans="1:30" ht="14.25">
      <c r="A131" s="24"/>
      <c r="B131" s="24"/>
      <c r="C131" s="24"/>
      <c r="D131" s="1462"/>
      <c r="E131" s="24"/>
      <c r="F131" s="24"/>
      <c r="G131" s="24"/>
      <c r="H131" s="24"/>
      <c r="I131" s="24"/>
      <c r="J131" s="1842"/>
      <c r="K131" s="24"/>
      <c r="L131" s="24"/>
      <c r="M131" s="1461"/>
      <c r="N131" s="24"/>
      <c r="O131" s="24"/>
      <c r="P131" s="24"/>
      <c r="Q131" s="1461"/>
      <c r="R131" s="1842"/>
      <c r="S131" s="24"/>
      <c r="T131" s="24"/>
      <c r="U131" s="24"/>
      <c r="V131" s="24"/>
      <c r="W131" s="24"/>
      <c r="X131" s="24"/>
      <c r="Y131" s="24"/>
      <c r="Z131" s="24"/>
      <c r="AA131" s="24"/>
      <c r="AB131" s="24"/>
      <c r="AC131" s="24"/>
      <c r="AD131" s="24"/>
    </row>
    <row r="132" spans="1:30" ht="14.25">
      <c r="A132" s="24"/>
      <c r="B132" s="24"/>
      <c r="C132" s="24"/>
      <c r="D132" s="1462"/>
      <c r="E132" s="24"/>
      <c r="F132" s="24"/>
      <c r="G132" s="24"/>
      <c r="H132" s="24"/>
      <c r="I132" s="24"/>
      <c r="J132" s="1842"/>
      <c r="K132" s="24"/>
      <c r="L132" s="24"/>
      <c r="M132" s="1461"/>
      <c r="N132" s="24"/>
      <c r="O132" s="24"/>
      <c r="P132" s="24"/>
      <c r="Q132" s="1461"/>
      <c r="R132" s="1842"/>
      <c r="S132" s="24"/>
      <c r="T132" s="24"/>
      <c r="U132" s="24"/>
      <c r="V132" s="24"/>
      <c r="W132" s="24"/>
      <c r="X132" s="24"/>
      <c r="Y132" s="24"/>
      <c r="Z132" s="24"/>
      <c r="AA132" s="24"/>
      <c r="AB132" s="24"/>
      <c r="AC132" s="24"/>
      <c r="AD132" s="24"/>
    </row>
    <row r="133" spans="1:15" ht="14.25">
      <c r="A133" s="24"/>
      <c r="B133" s="24"/>
      <c r="C133" s="24"/>
      <c r="D133" s="1462"/>
      <c r="E133" s="24"/>
      <c r="F133" s="24"/>
      <c r="G133" s="24"/>
      <c r="H133" s="24"/>
      <c r="I133" s="24"/>
      <c r="J133" s="1842"/>
      <c r="K133" s="24"/>
      <c r="L133" s="24"/>
      <c r="M133" s="1461"/>
      <c r="N133" s="24"/>
      <c r="O133" s="24"/>
    </row>
    <row r="134" spans="1:15" ht="14.25">
      <c r="A134" s="24"/>
      <c r="B134" s="24"/>
      <c r="C134" s="24"/>
      <c r="D134" s="1462"/>
      <c r="E134" s="24"/>
      <c r="F134" s="24"/>
      <c r="G134" s="24"/>
      <c r="H134" s="24"/>
      <c r="I134" s="24"/>
      <c r="J134" s="1842"/>
      <c r="K134" s="24"/>
      <c r="L134" s="24"/>
      <c r="M134" s="1461"/>
      <c r="N134" s="24"/>
      <c r="O134" s="24"/>
    </row>
  </sheetData>
  <sheetProtection/>
  <mergeCells count="556">
    <mergeCell ref="H20:H22"/>
    <mergeCell ref="I20:I22"/>
    <mergeCell ref="J20:J22"/>
    <mergeCell ref="K20:K22"/>
    <mergeCell ref="O20:O22"/>
    <mergeCell ref="AK7:AK15"/>
    <mergeCell ref="AC8:AC15"/>
    <mergeCell ref="AD8:AD15"/>
    <mergeCell ref="AE8:AE15"/>
    <mergeCell ref="AF8:AF15"/>
    <mergeCell ref="AG8:AG15"/>
    <mergeCell ref="A1:AI4"/>
    <mergeCell ref="A5:K6"/>
    <mergeCell ref="L5:AK5"/>
    <mergeCell ref="W6:AH6"/>
    <mergeCell ref="B7:B15"/>
    <mergeCell ref="O7:O15"/>
    <mergeCell ref="P7:P15"/>
    <mergeCell ref="AC7:AH7"/>
    <mergeCell ref="AI7:AI15"/>
    <mergeCell ref="AJ7:AJ15"/>
    <mergeCell ref="E7:E15"/>
    <mergeCell ref="I7:I15"/>
    <mergeCell ref="J7:J15"/>
    <mergeCell ref="A7:A15"/>
    <mergeCell ref="C7:C15"/>
    <mergeCell ref="D7:D15"/>
    <mergeCell ref="F7:G15"/>
    <mergeCell ref="H7:H15"/>
    <mergeCell ref="N29:N30"/>
    <mergeCell ref="N36:N41"/>
    <mergeCell ref="D61:D92"/>
    <mergeCell ref="E62:F68"/>
    <mergeCell ref="H62:H64"/>
    <mergeCell ref="I62:I64"/>
    <mergeCell ref="J62:J64"/>
    <mergeCell ref="E52:F59"/>
    <mergeCell ref="H29:H30"/>
    <mergeCell ref="I29:I30"/>
    <mergeCell ref="J29:J30"/>
    <mergeCell ref="K29:K30"/>
    <mergeCell ref="L29:L30"/>
    <mergeCell ref="M29:M30"/>
    <mergeCell ref="M19:M22"/>
    <mergeCell ref="K7:K15"/>
    <mergeCell ref="L7:L15"/>
    <mergeCell ref="M7:M15"/>
    <mergeCell ref="N7:N15"/>
    <mergeCell ref="K25:K28"/>
    <mergeCell ref="Q7:Q15"/>
    <mergeCell ref="R7:R15"/>
    <mergeCell ref="S7:S15"/>
    <mergeCell ref="T7:T15"/>
    <mergeCell ref="V7:V15"/>
    <mergeCell ref="W7:AB7"/>
    <mergeCell ref="U8:U15"/>
    <mergeCell ref="W8:W15"/>
    <mergeCell ref="X8:X15"/>
    <mergeCell ref="Y8:Y15"/>
    <mergeCell ref="N19:N22"/>
    <mergeCell ref="X19:X20"/>
    <mergeCell ref="Y19:Y20"/>
    <mergeCell ref="Z19:Z20"/>
    <mergeCell ref="P19:P22"/>
    <mergeCell ref="Q19:Q22"/>
    <mergeCell ref="U19:U22"/>
    <mergeCell ref="V19:V22"/>
    <mergeCell ref="W19:W20"/>
    <mergeCell ref="AH8:AH15"/>
    <mergeCell ref="X21:X22"/>
    <mergeCell ref="Y21:Y22"/>
    <mergeCell ref="AB21:AB22"/>
    <mergeCell ref="AC21:AC22"/>
    <mergeCell ref="AE21:AE22"/>
    <mergeCell ref="Z8:Z15"/>
    <mergeCell ref="AA8:AA15"/>
    <mergeCell ref="AB8:AB15"/>
    <mergeCell ref="AJ19:AJ22"/>
    <mergeCell ref="AK19:AK22"/>
    <mergeCell ref="R20:R22"/>
    <mergeCell ref="AI19:AI22"/>
    <mergeCell ref="AG19:AG20"/>
    <mergeCell ref="AH19:AH20"/>
    <mergeCell ref="AG21:AG22"/>
    <mergeCell ref="AF21:AF22"/>
    <mergeCell ref="AA21:AA22"/>
    <mergeCell ref="W21:W22"/>
    <mergeCell ref="Z21:Z22"/>
    <mergeCell ref="AD21:AD22"/>
    <mergeCell ref="AH21:AH22"/>
    <mergeCell ref="AD19:AD20"/>
    <mergeCell ref="AE19:AE20"/>
    <mergeCell ref="AF19:AF20"/>
    <mergeCell ref="AA19:AA20"/>
    <mergeCell ref="AB19:AB20"/>
    <mergeCell ref="AC19:AC20"/>
    <mergeCell ref="W25:W28"/>
    <mergeCell ref="AF29:AF30"/>
    <mergeCell ref="L25:L28"/>
    <mergeCell ref="M25:M28"/>
    <mergeCell ref="N25:N28"/>
    <mergeCell ref="O25:O28"/>
    <mergeCell ref="P25:P28"/>
    <mergeCell ref="AC29:AC30"/>
    <mergeCell ref="AD29:AD30"/>
    <mergeCell ref="AE29:AE30"/>
    <mergeCell ref="Q25:Q28"/>
    <mergeCell ref="O29:O30"/>
    <mergeCell ref="P29:P30"/>
    <mergeCell ref="R25:R28"/>
    <mergeCell ref="U25:U28"/>
    <mergeCell ref="V25:V28"/>
    <mergeCell ref="AK29:AK30"/>
    <mergeCell ref="AI29:AI30"/>
    <mergeCell ref="AJ29:AJ30"/>
    <mergeCell ref="X25:X28"/>
    <mergeCell ref="Y25:Y28"/>
    <mergeCell ref="Z25:Z28"/>
    <mergeCell ref="AA25:AA28"/>
    <mergeCell ref="AB25:AB28"/>
    <mergeCell ref="AK25:AK28"/>
    <mergeCell ref="AI25:AI28"/>
    <mergeCell ref="AC25:AC28"/>
    <mergeCell ref="AG25:AG28"/>
    <mergeCell ref="AH25:AH28"/>
    <mergeCell ref="AD25:AD28"/>
    <mergeCell ref="AE25:AE28"/>
    <mergeCell ref="AF25:AF28"/>
    <mergeCell ref="AJ25:AJ28"/>
    <mergeCell ref="Q29:Q30"/>
    <mergeCell ref="R29:R30"/>
    <mergeCell ref="U29:U30"/>
    <mergeCell ref="X29:X30"/>
    <mergeCell ref="Z29:Z30"/>
    <mergeCell ref="Y29:Y30"/>
    <mergeCell ref="AA29:AA30"/>
    <mergeCell ref="AB29:AB30"/>
    <mergeCell ref="V29:V30"/>
    <mergeCell ref="W29:W30"/>
    <mergeCell ref="AG29:AG30"/>
    <mergeCell ref="AH29:AH30"/>
    <mergeCell ref="AG38:AG41"/>
    <mergeCell ref="AB38:AB41"/>
    <mergeCell ref="AC38:AC41"/>
    <mergeCell ref="AD38:AD41"/>
    <mergeCell ref="O36:O37"/>
    <mergeCell ref="P36:P41"/>
    <mergeCell ref="Q36:Q41"/>
    <mergeCell ref="R36:R37"/>
    <mergeCell ref="U36:U41"/>
    <mergeCell ref="X43:X47"/>
    <mergeCell ref="Y43:Y47"/>
    <mergeCell ref="R44:R45"/>
    <mergeCell ref="AI43:AI47"/>
    <mergeCell ref="AJ43:AJ47"/>
    <mergeCell ref="Q32:Q35"/>
    <mergeCell ref="R32:R35"/>
    <mergeCell ref="AJ36:AJ41"/>
    <mergeCell ref="R39:R41"/>
    <mergeCell ref="AE38:AE41"/>
    <mergeCell ref="AK36:AK41"/>
    <mergeCell ref="V36:V41"/>
    <mergeCell ref="W38:W41"/>
    <mergeCell ref="X38:X41"/>
    <mergeCell ref="Y38:Y41"/>
    <mergeCell ref="Z38:Z41"/>
    <mergeCell ref="AA38:AA41"/>
    <mergeCell ref="AI36:AI41"/>
    <mergeCell ref="AH38:AH41"/>
    <mergeCell ref="AF38:AF41"/>
    <mergeCell ref="P43:P47"/>
    <mergeCell ref="Q43:Q47"/>
    <mergeCell ref="U43:U47"/>
    <mergeCell ref="R46:R47"/>
    <mergeCell ref="AE43:AE47"/>
    <mergeCell ref="Z43:Z47"/>
    <mergeCell ref="AA43:AA47"/>
    <mergeCell ref="AB43:AB47"/>
    <mergeCell ref="V43:V47"/>
    <mergeCell ref="W43:W47"/>
    <mergeCell ref="O46:O47"/>
    <mergeCell ref="I44:I45"/>
    <mergeCell ref="J44:J45"/>
    <mergeCell ref="K44:K45"/>
    <mergeCell ref="O44:O45"/>
    <mergeCell ref="L43:L47"/>
    <mergeCell ref="M43:M47"/>
    <mergeCell ref="N43:N47"/>
    <mergeCell ref="J46:J47"/>
    <mergeCell ref="K46:K47"/>
    <mergeCell ref="AK43:AK47"/>
    <mergeCell ref="AF43:AF47"/>
    <mergeCell ref="AG43:AG47"/>
    <mergeCell ref="AH43:AH47"/>
    <mergeCell ref="AC43:AC47"/>
    <mergeCell ref="AD43:AD47"/>
    <mergeCell ref="N52:N57"/>
    <mergeCell ref="O52:O57"/>
    <mergeCell ref="P52:P57"/>
    <mergeCell ref="Q52:Q57"/>
    <mergeCell ref="R52:R57"/>
    <mergeCell ref="Q48:Q50"/>
    <mergeCell ref="R48:R50"/>
    <mergeCell ref="W52:W57"/>
    <mergeCell ref="X52:X57"/>
    <mergeCell ref="AF52:AF57"/>
    <mergeCell ref="AG52:AG57"/>
    <mergeCell ref="AB52:AB57"/>
    <mergeCell ref="AC52:AC57"/>
    <mergeCell ref="AD52:AD57"/>
    <mergeCell ref="Y52:Y57"/>
    <mergeCell ref="Z52:Z57"/>
    <mergeCell ref="AH52:AH57"/>
    <mergeCell ref="M52:M57"/>
    <mergeCell ref="AE52:AE57"/>
    <mergeCell ref="AG58:AG59"/>
    <mergeCell ref="AH58:AH59"/>
    <mergeCell ref="K52:K57"/>
    <mergeCell ref="L52:L57"/>
    <mergeCell ref="AA52:AA57"/>
    <mergeCell ref="U52:U57"/>
    <mergeCell ref="V52:V57"/>
    <mergeCell ref="AK52:AK57"/>
    <mergeCell ref="H58:H59"/>
    <mergeCell ref="I58:I59"/>
    <mergeCell ref="J58:J59"/>
    <mergeCell ref="K58:K59"/>
    <mergeCell ref="Q58:Q59"/>
    <mergeCell ref="R58:R59"/>
    <mergeCell ref="AF58:AF59"/>
    <mergeCell ref="AI52:AI57"/>
    <mergeCell ref="AJ52:AJ57"/>
    <mergeCell ref="H78:H80"/>
    <mergeCell ref="I78:I80"/>
    <mergeCell ref="J78:J80"/>
    <mergeCell ref="E82:F84"/>
    <mergeCell ref="H82:H84"/>
    <mergeCell ref="I82:I84"/>
    <mergeCell ref="J82:J84"/>
    <mergeCell ref="H46:H47"/>
    <mergeCell ref="I46:I47"/>
    <mergeCell ref="H36:H37"/>
    <mergeCell ref="I36:I37"/>
    <mergeCell ref="J36:J37"/>
    <mergeCell ref="H52:H57"/>
    <mergeCell ref="I52:I57"/>
    <mergeCell ref="J52:J57"/>
    <mergeCell ref="K39:K41"/>
    <mergeCell ref="O39:O41"/>
    <mergeCell ref="L36:L41"/>
    <mergeCell ref="M36:M41"/>
    <mergeCell ref="D24:D59"/>
    <mergeCell ref="E25:F30"/>
    <mergeCell ref="H25:H28"/>
    <mergeCell ref="I25:I28"/>
    <mergeCell ref="J25:J28"/>
    <mergeCell ref="E32:F41"/>
    <mergeCell ref="Y62:Y64"/>
    <mergeCell ref="K36:K37"/>
    <mergeCell ref="K32:K33"/>
    <mergeCell ref="E43:F50"/>
    <mergeCell ref="H44:H45"/>
    <mergeCell ref="P62:P64"/>
    <mergeCell ref="Q62:Q64"/>
    <mergeCell ref="H39:H41"/>
    <mergeCell ref="I39:I41"/>
    <mergeCell ref="J39:J41"/>
    <mergeCell ref="AC62:AC64"/>
    <mergeCell ref="AD62:AD64"/>
    <mergeCell ref="R62:R64"/>
    <mergeCell ref="S62:S63"/>
    <mergeCell ref="T62:T63"/>
    <mergeCell ref="K62:K64"/>
    <mergeCell ref="L62:L64"/>
    <mergeCell ref="M62:M64"/>
    <mergeCell ref="N62:N64"/>
    <mergeCell ref="O62:O64"/>
    <mergeCell ref="U65:U66"/>
    <mergeCell ref="V65:V66"/>
    <mergeCell ref="AD65:AD66"/>
    <mergeCell ref="AE65:AE66"/>
    <mergeCell ref="Z65:Z66"/>
    <mergeCell ref="Z62:Z64"/>
    <mergeCell ref="AA62:AA64"/>
    <mergeCell ref="U62:U64"/>
    <mergeCell ref="V62:V64"/>
    <mergeCell ref="W62:W64"/>
    <mergeCell ref="AJ62:AJ64"/>
    <mergeCell ref="AH62:AH64"/>
    <mergeCell ref="AE62:AE64"/>
    <mergeCell ref="W65:W66"/>
    <mergeCell ref="X65:X66"/>
    <mergeCell ref="Y65:Y66"/>
    <mergeCell ref="X62:X64"/>
    <mergeCell ref="AF62:AF64"/>
    <mergeCell ref="AG62:AG64"/>
    <mergeCell ref="AB62:AB64"/>
    <mergeCell ref="AC65:AC66"/>
    <mergeCell ref="AK62:AK64"/>
    <mergeCell ref="H65:H66"/>
    <mergeCell ref="I65:I66"/>
    <mergeCell ref="J65:J66"/>
    <mergeCell ref="K65:K66"/>
    <mergeCell ref="L65:L66"/>
    <mergeCell ref="M65:M66"/>
    <mergeCell ref="N65:N66"/>
    <mergeCell ref="AI62:AI64"/>
    <mergeCell ref="AI65:AI66"/>
    <mergeCell ref="AJ65:AJ66"/>
    <mergeCell ref="AK65:AK66"/>
    <mergeCell ref="H67:H68"/>
    <mergeCell ref="I67:I68"/>
    <mergeCell ref="J67:J68"/>
    <mergeCell ref="K67:K68"/>
    <mergeCell ref="AF65:AF66"/>
    <mergeCell ref="AG65:AG66"/>
    <mergeCell ref="AH65:AH66"/>
    <mergeCell ref="I72:I74"/>
    <mergeCell ref="J72:J74"/>
    <mergeCell ref="K72:K74"/>
    <mergeCell ref="L72:L74"/>
    <mergeCell ref="AA65:AA66"/>
    <mergeCell ref="AB65:AB66"/>
    <mergeCell ref="O65:O66"/>
    <mergeCell ref="P65:P66"/>
    <mergeCell ref="Q65:Q66"/>
    <mergeCell ref="R65:R66"/>
    <mergeCell ref="Q67:Q68"/>
    <mergeCell ref="R67:R68"/>
    <mergeCell ref="E70:F74"/>
    <mergeCell ref="H70:H71"/>
    <mergeCell ref="I70:I71"/>
    <mergeCell ref="J70:J71"/>
    <mergeCell ref="K70:K71"/>
    <mergeCell ref="L70:L71"/>
    <mergeCell ref="M70:M71"/>
    <mergeCell ref="H72:H74"/>
    <mergeCell ref="AC70:AC71"/>
    <mergeCell ref="AD70:AD71"/>
    <mergeCell ref="AE70:AE71"/>
    <mergeCell ref="N70:N71"/>
    <mergeCell ref="O70:O71"/>
    <mergeCell ref="P70:P71"/>
    <mergeCell ref="Q70:Q74"/>
    <mergeCell ref="R70:R74"/>
    <mergeCell ref="U70:U71"/>
    <mergeCell ref="AJ70:AJ71"/>
    <mergeCell ref="AK70:AK71"/>
    <mergeCell ref="AI70:AI71"/>
    <mergeCell ref="AF70:AF71"/>
    <mergeCell ref="AG70:AG71"/>
    <mergeCell ref="AH70:AH71"/>
    <mergeCell ref="U72:U74"/>
    <mergeCell ref="V72:V74"/>
    <mergeCell ref="AA70:AA71"/>
    <mergeCell ref="AB70:AB71"/>
    <mergeCell ref="V70:V71"/>
    <mergeCell ref="W70:W71"/>
    <mergeCell ref="X70:X71"/>
    <mergeCell ref="Y70:Y71"/>
    <mergeCell ref="Z70:Z71"/>
    <mergeCell ref="L76:L77"/>
    <mergeCell ref="M76:M77"/>
    <mergeCell ref="N76:N77"/>
    <mergeCell ref="O76:O77"/>
    <mergeCell ref="W72:W74"/>
    <mergeCell ref="X72:X74"/>
    <mergeCell ref="M72:M74"/>
    <mergeCell ref="N72:N74"/>
    <mergeCell ref="O72:O74"/>
    <mergeCell ref="P72:P74"/>
    <mergeCell ref="E76:F80"/>
    <mergeCell ref="H76:H77"/>
    <mergeCell ref="I76:I77"/>
    <mergeCell ref="J76:J77"/>
    <mergeCell ref="K76:K77"/>
    <mergeCell ref="AF72:AF74"/>
    <mergeCell ref="AC72:AC74"/>
    <mergeCell ref="U76:U77"/>
    <mergeCell ref="V76:V77"/>
    <mergeCell ref="W76:W77"/>
    <mergeCell ref="AE72:AE74"/>
    <mergeCell ref="Z72:Z74"/>
    <mergeCell ref="AA72:AA74"/>
    <mergeCell ref="AB72:AB74"/>
    <mergeCell ref="AK72:AK74"/>
    <mergeCell ref="AI73:AI74"/>
    <mergeCell ref="AJ73:AJ74"/>
    <mergeCell ref="AG72:AG74"/>
    <mergeCell ref="AH72:AH74"/>
    <mergeCell ref="AB78:AB80"/>
    <mergeCell ref="V78:V80"/>
    <mergeCell ref="W78:W80"/>
    <mergeCell ref="X78:X80"/>
    <mergeCell ref="Y78:Y80"/>
    <mergeCell ref="AD72:AD74"/>
    <mergeCell ref="Y72:Y74"/>
    <mergeCell ref="N78:N80"/>
    <mergeCell ref="O78:O80"/>
    <mergeCell ref="P78:P80"/>
    <mergeCell ref="Q78:Q80"/>
    <mergeCell ref="R78:R80"/>
    <mergeCell ref="U78:U80"/>
    <mergeCell ref="K78:K80"/>
    <mergeCell ref="L78:L80"/>
    <mergeCell ref="M78:M80"/>
    <mergeCell ref="AG76:AG77"/>
    <mergeCell ref="AH76:AH77"/>
    <mergeCell ref="AD76:AD77"/>
    <mergeCell ref="AE76:AE77"/>
    <mergeCell ref="AF76:AF77"/>
    <mergeCell ref="AA76:AA77"/>
    <mergeCell ref="AB76:AB77"/>
    <mergeCell ref="AK76:AK77"/>
    <mergeCell ref="AI76:AI77"/>
    <mergeCell ref="AC76:AC77"/>
    <mergeCell ref="X76:X77"/>
    <mergeCell ref="Y76:Y77"/>
    <mergeCell ref="Z76:Z77"/>
    <mergeCell ref="O82:O84"/>
    <mergeCell ref="P82:P84"/>
    <mergeCell ref="Q82:Q84"/>
    <mergeCell ref="AB82:AB84"/>
    <mergeCell ref="AC82:AC84"/>
    <mergeCell ref="AJ76:AJ77"/>
    <mergeCell ref="Q76:Q77"/>
    <mergeCell ref="R76:R77"/>
    <mergeCell ref="P76:P77"/>
    <mergeCell ref="AA78:AA80"/>
    <mergeCell ref="Z78:Z80"/>
    <mergeCell ref="R82:R84"/>
    <mergeCell ref="U82:U84"/>
    <mergeCell ref="V82:V84"/>
    <mergeCell ref="W82:W84"/>
    <mergeCell ref="X82:X84"/>
    <mergeCell ref="AJ78:AJ80"/>
    <mergeCell ref="AK78:AK80"/>
    <mergeCell ref="K82:K84"/>
    <mergeCell ref="AI78:AI80"/>
    <mergeCell ref="AF78:AF80"/>
    <mergeCell ref="AG78:AG80"/>
    <mergeCell ref="AH78:AH80"/>
    <mergeCell ref="AC78:AC80"/>
    <mergeCell ref="AD78:AD80"/>
    <mergeCell ref="AE78:AE80"/>
    <mergeCell ref="AG82:AG84"/>
    <mergeCell ref="L87:L88"/>
    <mergeCell ref="M87:M88"/>
    <mergeCell ref="N87:N88"/>
    <mergeCell ref="O87:O88"/>
    <mergeCell ref="P87:P88"/>
    <mergeCell ref="U87:U88"/>
    <mergeCell ref="L82:L84"/>
    <mergeCell ref="M82:M84"/>
    <mergeCell ref="N82:N84"/>
    <mergeCell ref="AD82:AD84"/>
    <mergeCell ref="Y82:Y84"/>
    <mergeCell ref="Z82:Z84"/>
    <mergeCell ref="AA82:AA84"/>
    <mergeCell ref="AE82:AE84"/>
    <mergeCell ref="AF82:AF84"/>
    <mergeCell ref="AK87:AK88"/>
    <mergeCell ref="H89:H92"/>
    <mergeCell ref="I89:I92"/>
    <mergeCell ref="J89:J92"/>
    <mergeCell ref="K89:K92"/>
    <mergeCell ref="L89:L92"/>
    <mergeCell ref="U89:U92"/>
    <mergeCell ref="V89:V92"/>
    <mergeCell ref="W89:W92"/>
    <mergeCell ref="X89:X92"/>
    <mergeCell ref="Y87:Y88"/>
    <mergeCell ref="AB89:AB92"/>
    <mergeCell ref="AC89:AC92"/>
    <mergeCell ref="AD89:AD92"/>
    <mergeCell ref="Y89:Y92"/>
    <mergeCell ref="AJ87:AJ88"/>
    <mergeCell ref="Q86:Q88"/>
    <mergeCell ref="R86:R88"/>
    <mergeCell ref="AI82:AI84"/>
    <mergeCell ref="AJ82:AJ84"/>
    <mergeCell ref="AH82:AH84"/>
    <mergeCell ref="AA87:AA88"/>
    <mergeCell ref="AB87:AB88"/>
    <mergeCell ref="V87:V88"/>
    <mergeCell ref="W87:W88"/>
    <mergeCell ref="X87:X88"/>
    <mergeCell ref="Z87:Z88"/>
    <mergeCell ref="AE89:AE92"/>
    <mergeCell ref="AF89:AF92"/>
    <mergeCell ref="AG89:AG92"/>
    <mergeCell ref="AK82:AK84"/>
    <mergeCell ref="E86:F92"/>
    <mergeCell ref="H86:H88"/>
    <mergeCell ref="I86:I88"/>
    <mergeCell ref="J86:J88"/>
    <mergeCell ref="K86:K88"/>
    <mergeCell ref="AI87:AI88"/>
    <mergeCell ref="AF87:AF88"/>
    <mergeCell ref="AG87:AG88"/>
    <mergeCell ref="AH87:AH88"/>
    <mergeCell ref="AC87:AC88"/>
    <mergeCell ref="AD87:AD88"/>
    <mergeCell ref="AE87:AE88"/>
    <mergeCell ref="M89:M92"/>
    <mergeCell ref="N89:N92"/>
    <mergeCell ref="O89:O92"/>
    <mergeCell ref="P89:P92"/>
    <mergeCell ref="Q89:Q92"/>
    <mergeCell ref="R89:R92"/>
    <mergeCell ref="AJ89:AJ92"/>
    <mergeCell ref="AH89:AH92"/>
    <mergeCell ref="Z95:Z100"/>
    <mergeCell ref="AA95:AA100"/>
    <mergeCell ref="AB95:AB100"/>
    <mergeCell ref="W95:W100"/>
    <mergeCell ref="X95:X100"/>
    <mergeCell ref="Y95:Y100"/>
    <mergeCell ref="Z89:Z92"/>
    <mergeCell ref="AA89:AA92"/>
    <mergeCell ref="AK89:AK92"/>
    <mergeCell ref="D94:D100"/>
    <mergeCell ref="E95:F100"/>
    <mergeCell ref="H95:H98"/>
    <mergeCell ref="I95:I98"/>
    <mergeCell ref="J95:J98"/>
    <mergeCell ref="K95:K98"/>
    <mergeCell ref="M95:M100"/>
    <mergeCell ref="N95:N100"/>
    <mergeCell ref="AI89:AI92"/>
    <mergeCell ref="A111:C111"/>
    <mergeCell ref="O95:O100"/>
    <mergeCell ref="P95:P100"/>
    <mergeCell ref="Q95:Q100"/>
    <mergeCell ref="R95:R100"/>
    <mergeCell ref="U95:U98"/>
    <mergeCell ref="A17:B100"/>
    <mergeCell ref="D18:D22"/>
    <mergeCell ref="E19:F22"/>
    <mergeCell ref="L19:L22"/>
    <mergeCell ref="AD95:AD100"/>
    <mergeCell ref="AE95:AE100"/>
    <mergeCell ref="V95:V98"/>
    <mergeCell ref="A101:L101"/>
    <mergeCell ref="F108:I108"/>
    <mergeCell ref="F109:I109"/>
    <mergeCell ref="AI95:AI100"/>
    <mergeCell ref="AJ95:AJ100"/>
    <mergeCell ref="AK95:AK100"/>
    <mergeCell ref="L96:L98"/>
    <mergeCell ref="L99:L100"/>
    <mergeCell ref="S99:S100"/>
    <mergeCell ref="AF95:AF100"/>
    <mergeCell ref="AG95:AG100"/>
    <mergeCell ref="AH95:AH100"/>
    <mergeCell ref="AC95:AC100"/>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38" r:id="rId2"/>
  <rowBreaks count="4" manualBreakCount="4">
    <brk id="35" max="255" man="1"/>
    <brk id="42" max="255" man="1"/>
    <brk id="61" max="255" man="1"/>
    <brk id="69" max="255" man="1"/>
  </rowBreaks>
  <colBreaks count="1" manualBreakCount="1">
    <brk id="14" max="65535" man="1"/>
  </colBreaks>
  <drawing r:id="rId1"/>
</worksheet>
</file>

<file path=xl/worksheets/sheet12.xml><?xml version="1.0" encoding="utf-8"?>
<worksheet xmlns="http://schemas.openxmlformats.org/spreadsheetml/2006/main" xmlns:r="http://schemas.openxmlformats.org/officeDocument/2006/relationships">
  <dimension ref="A1:BT37"/>
  <sheetViews>
    <sheetView zoomScale="55" zoomScaleNormal="55" zoomScalePageLayoutView="0" workbookViewId="0" topLeftCell="A1">
      <selection activeCell="A1" sqref="A1:AK4"/>
    </sheetView>
  </sheetViews>
  <sheetFormatPr defaultColWidth="11.421875" defaultRowHeight="15"/>
  <cols>
    <col min="1" max="1" width="13.28125" style="9" customWidth="1"/>
    <col min="2" max="2" width="4.00390625" style="9" customWidth="1"/>
    <col min="3" max="3" width="15.57421875" style="9" customWidth="1"/>
    <col min="4" max="4" width="12.421875" style="9" customWidth="1"/>
    <col min="5" max="5" width="7.421875" style="9" customWidth="1"/>
    <col min="6" max="6" width="12.00390625" style="9" customWidth="1"/>
    <col min="7" max="7" width="14.421875" style="9" customWidth="1"/>
    <col min="8" max="8" width="8.57421875" style="9" customWidth="1"/>
    <col min="9" max="9" width="15.7109375" style="9" customWidth="1"/>
    <col min="10" max="10" width="13.8515625" style="9" customWidth="1"/>
    <col min="11" max="11" width="36.00390625" style="16" customWidth="1"/>
    <col min="12" max="12" width="22.7109375" style="10" customWidth="1"/>
    <col min="13" max="13" width="14.8515625" style="10" customWidth="1"/>
    <col min="14" max="14" width="32.7109375" style="10" customWidth="1"/>
    <col min="15" max="15" width="15.00390625" style="10" customWidth="1"/>
    <col min="16" max="16" width="29.00390625" style="13" customWidth="1"/>
    <col min="17" max="17" width="13.28125" style="14" customWidth="1"/>
    <col min="18" max="18" width="25.8515625" style="15" customWidth="1"/>
    <col min="19" max="19" width="31.7109375" style="10" customWidth="1"/>
    <col min="20" max="20" width="33.421875" style="10" customWidth="1"/>
    <col min="21" max="21" width="43.28125" style="16" customWidth="1"/>
    <col min="22" max="22" width="26.00390625" style="16" customWidth="1"/>
    <col min="23" max="23" width="23.421875" style="16" customWidth="1"/>
    <col min="24" max="24" width="16.8515625" style="16" customWidth="1"/>
    <col min="25" max="36" width="11.00390625" style="9" customWidth="1"/>
    <col min="37" max="37" width="22.7109375" style="17" customWidth="1"/>
    <col min="38" max="38" width="22.7109375" style="18" customWidth="1"/>
    <col min="39" max="39" width="28.7109375" style="19" customWidth="1"/>
    <col min="40" max="40" width="21.421875" style="9" customWidth="1"/>
    <col min="41" max="41" width="15.7109375" style="9" bestFit="1" customWidth="1"/>
    <col min="42" max="16384" width="11.421875" style="9"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ht="29.25" customHeight="1">
      <c r="A16" s="99" t="s">
        <v>79</v>
      </c>
      <c r="B16" s="60"/>
      <c r="C16" s="60" t="s">
        <v>80</v>
      </c>
      <c r="D16" s="60"/>
      <c r="E16" s="60"/>
      <c r="F16" s="60"/>
      <c r="G16" s="60"/>
      <c r="H16" s="60"/>
      <c r="I16" s="60"/>
      <c r="J16" s="60"/>
      <c r="K16" s="61"/>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5"/>
    </row>
    <row r="17" spans="1:39" ht="29.25" customHeight="1">
      <c r="A17" s="2994" t="s">
        <v>40</v>
      </c>
      <c r="B17" s="2995"/>
      <c r="C17" s="2995"/>
      <c r="D17" s="69" t="s">
        <v>81</v>
      </c>
      <c r="E17" s="2158" t="s">
        <v>41</v>
      </c>
      <c r="F17" s="2158"/>
      <c r="G17" s="2158"/>
      <c r="H17" s="2158"/>
      <c r="I17" s="2158"/>
      <c r="J17" s="2158"/>
      <c r="K17" s="2158"/>
      <c r="L17" s="2158"/>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89"/>
    </row>
    <row r="18" spans="1:39" ht="29.25" customHeight="1">
      <c r="A18" s="2996"/>
      <c r="B18" s="2997"/>
      <c r="C18" s="2997"/>
      <c r="D18" s="3000" t="s">
        <v>40</v>
      </c>
      <c r="E18" s="2995"/>
      <c r="F18" s="3001"/>
      <c r="G18" s="68">
        <v>83</v>
      </c>
      <c r="H18" s="66"/>
      <c r="I18" s="66" t="s">
        <v>42</v>
      </c>
      <c r="J18" s="66"/>
      <c r="K18" s="67"/>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100"/>
    </row>
    <row r="19" spans="1:39" ht="66.75" customHeight="1">
      <c r="A19" s="2996"/>
      <c r="B19" s="2997"/>
      <c r="C19" s="2997"/>
      <c r="D19" s="3002"/>
      <c r="E19" s="2997"/>
      <c r="F19" s="3003"/>
      <c r="G19" s="2948" t="s">
        <v>40</v>
      </c>
      <c r="H19" s="3006"/>
      <c r="I19" s="3007"/>
      <c r="J19" s="2948">
        <v>243</v>
      </c>
      <c r="K19" s="2928" t="s">
        <v>43</v>
      </c>
      <c r="L19" s="2935" t="s">
        <v>37</v>
      </c>
      <c r="M19" s="2948">
        <v>2</v>
      </c>
      <c r="N19" s="2935" t="s">
        <v>44</v>
      </c>
      <c r="O19" s="2945">
        <v>130</v>
      </c>
      <c r="P19" s="1954" t="s">
        <v>82</v>
      </c>
      <c r="Q19" s="2952">
        <v>100</v>
      </c>
      <c r="R19" s="2938">
        <v>48000000</v>
      </c>
      <c r="S19" s="2941" t="s">
        <v>45</v>
      </c>
      <c r="T19" s="2944" t="s">
        <v>46</v>
      </c>
      <c r="U19" s="33" t="s">
        <v>47</v>
      </c>
      <c r="V19" s="2945">
        <v>48000000</v>
      </c>
      <c r="W19" s="2945">
        <v>20</v>
      </c>
      <c r="X19" s="2935" t="s">
        <v>38</v>
      </c>
      <c r="Y19" s="2972">
        <v>64149</v>
      </c>
      <c r="Z19" s="2972">
        <v>72224</v>
      </c>
      <c r="AA19" s="2972">
        <v>27477</v>
      </c>
      <c r="AB19" s="2972">
        <v>86843</v>
      </c>
      <c r="AC19" s="2972">
        <v>236429</v>
      </c>
      <c r="AD19" s="2972">
        <v>81384</v>
      </c>
      <c r="AE19" s="2972">
        <v>13208</v>
      </c>
      <c r="AF19" s="2972">
        <v>1817</v>
      </c>
      <c r="AG19" s="2972"/>
      <c r="AH19" s="2972"/>
      <c r="AI19" s="2972">
        <v>16897</v>
      </c>
      <c r="AJ19" s="2972">
        <v>81384</v>
      </c>
      <c r="AK19" s="2969">
        <v>42371</v>
      </c>
      <c r="AL19" s="2969" t="s">
        <v>48</v>
      </c>
      <c r="AM19" s="2930" t="s">
        <v>49</v>
      </c>
    </row>
    <row r="20" spans="1:39" ht="77.25" customHeight="1">
      <c r="A20" s="2996"/>
      <c r="B20" s="2997"/>
      <c r="C20" s="2997"/>
      <c r="D20" s="3002"/>
      <c r="E20" s="2997"/>
      <c r="F20" s="3003"/>
      <c r="G20" s="2949"/>
      <c r="H20" s="3008"/>
      <c r="I20" s="3009"/>
      <c r="J20" s="2949"/>
      <c r="K20" s="2933"/>
      <c r="L20" s="2936"/>
      <c r="M20" s="2949"/>
      <c r="N20" s="2936"/>
      <c r="O20" s="2946"/>
      <c r="P20" s="2115"/>
      <c r="Q20" s="2953"/>
      <c r="R20" s="2939"/>
      <c r="S20" s="2942"/>
      <c r="T20" s="2944"/>
      <c r="U20" s="34" t="s">
        <v>50</v>
      </c>
      <c r="V20" s="2946"/>
      <c r="W20" s="2946"/>
      <c r="X20" s="2936"/>
      <c r="Y20" s="2973"/>
      <c r="Z20" s="2973"/>
      <c r="AA20" s="2973"/>
      <c r="AB20" s="2973"/>
      <c r="AC20" s="2973"/>
      <c r="AD20" s="2973"/>
      <c r="AE20" s="2973"/>
      <c r="AF20" s="2973"/>
      <c r="AG20" s="2973"/>
      <c r="AH20" s="2973"/>
      <c r="AI20" s="2973"/>
      <c r="AJ20" s="2973"/>
      <c r="AK20" s="2970"/>
      <c r="AL20" s="2970"/>
      <c r="AM20" s="2931"/>
    </row>
    <row r="21" spans="1:39" s="10" customFormat="1" ht="78.75" customHeight="1">
      <c r="A21" s="2996"/>
      <c r="B21" s="2997"/>
      <c r="C21" s="2997"/>
      <c r="D21" s="3002"/>
      <c r="E21" s="2997"/>
      <c r="F21" s="3003"/>
      <c r="G21" s="2949"/>
      <c r="H21" s="3008"/>
      <c r="I21" s="3009"/>
      <c r="J21" s="2949"/>
      <c r="K21" s="2933"/>
      <c r="L21" s="2936"/>
      <c r="M21" s="2949"/>
      <c r="N21" s="2951"/>
      <c r="O21" s="2947"/>
      <c r="P21" s="2116"/>
      <c r="Q21" s="2954"/>
      <c r="R21" s="2940"/>
      <c r="S21" s="2943"/>
      <c r="T21" s="154" t="s">
        <v>51</v>
      </c>
      <c r="U21" s="32" t="s">
        <v>52</v>
      </c>
      <c r="V21" s="2947"/>
      <c r="W21" s="2947"/>
      <c r="X21" s="2951"/>
      <c r="Y21" s="2974"/>
      <c r="Z21" s="2974"/>
      <c r="AA21" s="2974"/>
      <c r="AB21" s="2974"/>
      <c r="AC21" s="2974"/>
      <c r="AD21" s="2974"/>
      <c r="AE21" s="2974"/>
      <c r="AF21" s="2974"/>
      <c r="AG21" s="2974"/>
      <c r="AH21" s="2974"/>
      <c r="AI21" s="2974"/>
      <c r="AJ21" s="2974"/>
      <c r="AK21" s="2971"/>
      <c r="AL21" s="2971"/>
      <c r="AM21" s="2932"/>
    </row>
    <row r="22" spans="1:39" s="10" customFormat="1" ht="15" customHeight="1">
      <c r="A22" s="2996"/>
      <c r="B22" s="2997"/>
      <c r="C22" s="2997"/>
      <c r="D22" s="3002"/>
      <c r="E22" s="2997"/>
      <c r="F22" s="3003"/>
      <c r="G22" s="2949"/>
      <c r="H22" s="3008"/>
      <c r="I22" s="3009"/>
      <c r="J22" s="2949"/>
      <c r="K22" s="2933"/>
      <c r="L22" s="2936"/>
      <c r="M22" s="2949"/>
      <c r="N22" s="2955" t="s">
        <v>53</v>
      </c>
      <c r="O22" s="2958">
        <v>131</v>
      </c>
      <c r="P22" s="2928" t="s">
        <v>83</v>
      </c>
      <c r="Q22" s="2961">
        <v>100</v>
      </c>
      <c r="R22" s="2964">
        <v>52000000</v>
      </c>
      <c r="S22" s="2928" t="s">
        <v>54</v>
      </c>
      <c r="T22" s="2928" t="s">
        <v>55</v>
      </c>
      <c r="U22" s="2967" t="s">
        <v>56</v>
      </c>
      <c r="V22" s="2968">
        <v>20000000</v>
      </c>
      <c r="W22" s="2945">
        <v>20</v>
      </c>
      <c r="X22" s="2935" t="s">
        <v>38</v>
      </c>
      <c r="Y22" s="2975">
        <v>64149</v>
      </c>
      <c r="Z22" s="2975">
        <v>72224</v>
      </c>
      <c r="AA22" s="2975">
        <v>27477</v>
      </c>
      <c r="AB22" s="2975">
        <v>86843</v>
      </c>
      <c r="AC22" s="2992">
        <v>236429</v>
      </c>
      <c r="AD22" s="2975">
        <v>81384</v>
      </c>
      <c r="AE22" s="2948">
        <v>13208</v>
      </c>
      <c r="AF22" s="2975">
        <v>1817</v>
      </c>
      <c r="AG22" s="2975"/>
      <c r="AH22" s="2992"/>
      <c r="AI22" s="2975">
        <v>16897</v>
      </c>
      <c r="AJ22" s="2975">
        <v>81384</v>
      </c>
      <c r="AK22" s="2980">
        <v>42598</v>
      </c>
      <c r="AL22" s="2980">
        <v>42735</v>
      </c>
      <c r="AM22" s="2982" t="s">
        <v>49</v>
      </c>
    </row>
    <row r="23" spans="1:39" s="10" customFormat="1" ht="125.25" customHeight="1">
      <c r="A23" s="2996"/>
      <c r="B23" s="2997"/>
      <c r="C23" s="2997"/>
      <c r="D23" s="3002"/>
      <c r="E23" s="2997"/>
      <c r="F23" s="3003"/>
      <c r="G23" s="2949"/>
      <c r="H23" s="3008"/>
      <c r="I23" s="3009"/>
      <c r="J23" s="2949"/>
      <c r="K23" s="2933"/>
      <c r="L23" s="2936"/>
      <c r="M23" s="2949"/>
      <c r="N23" s="2956"/>
      <c r="O23" s="2959"/>
      <c r="P23" s="2933"/>
      <c r="Q23" s="2962"/>
      <c r="R23" s="2965"/>
      <c r="S23" s="2933"/>
      <c r="T23" s="2929"/>
      <c r="U23" s="2967"/>
      <c r="V23" s="2968"/>
      <c r="W23" s="2946"/>
      <c r="X23" s="2936"/>
      <c r="Y23" s="2975"/>
      <c r="Z23" s="2975"/>
      <c r="AA23" s="2975"/>
      <c r="AB23" s="2975"/>
      <c r="AC23" s="2992"/>
      <c r="AD23" s="2975"/>
      <c r="AE23" s="2949"/>
      <c r="AF23" s="2975"/>
      <c r="AG23" s="2975"/>
      <c r="AH23" s="2992"/>
      <c r="AI23" s="2975"/>
      <c r="AJ23" s="2975"/>
      <c r="AK23" s="2980"/>
      <c r="AL23" s="2980"/>
      <c r="AM23" s="2982"/>
    </row>
    <row r="24" spans="1:39" s="10" customFormat="1" ht="91.5" customHeight="1">
      <c r="A24" s="2996"/>
      <c r="B24" s="2997"/>
      <c r="C24" s="2997"/>
      <c r="D24" s="3002"/>
      <c r="E24" s="2997"/>
      <c r="F24" s="3003"/>
      <c r="G24" s="2949"/>
      <c r="H24" s="3008"/>
      <c r="I24" s="3009"/>
      <c r="J24" s="2949"/>
      <c r="K24" s="2933"/>
      <c r="L24" s="2936"/>
      <c r="M24" s="2949"/>
      <c r="N24" s="2956"/>
      <c r="O24" s="2959"/>
      <c r="P24" s="2933"/>
      <c r="Q24" s="2962"/>
      <c r="R24" s="2965"/>
      <c r="S24" s="2933"/>
      <c r="T24" s="2928" t="s">
        <v>57</v>
      </c>
      <c r="U24" s="35" t="s">
        <v>58</v>
      </c>
      <c r="V24" s="155">
        <v>20000000</v>
      </c>
      <c r="W24" s="2946"/>
      <c r="X24" s="2936"/>
      <c r="Y24" s="2975"/>
      <c r="Z24" s="2975"/>
      <c r="AA24" s="2975"/>
      <c r="AB24" s="2975"/>
      <c r="AC24" s="2992"/>
      <c r="AD24" s="2975"/>
      <c r="AE24" s="2949"/>
      <c r="AF24" s="2975"/>
      <c r="AG24" s="2975"/>
      <c r="AH24" s="2992"/>
      <c r="AI24" s="2975"/>
      <c r="AJ24" s="2975"/>
      <c r="AK24" s="2980"/>
      <c r="AL24" s="2980"/>
      <c r="AM24" s="2982"/>
    </row>
    <row r="25" spans="1:39" s="10" customFormat="1" ht="118.5" customHeight="1">
      <c r="A25" s="2996"/>
      <c r="B25" s="2997"/>
      <c r="C25" s="2997"/>
      <c r="D25" s="3002"/>
      <c r="E25" s="2997"/>
      <c r="F25" s="3003"/>
      <c r="G25" s="2949"/>
      <c r="H25" s="3008"/>
      <c r="I25" s="3009"/>
      <c r="J25" s="2949"/>
      <c r="K25" s="2933"/>
      <c r="L25" s="2936"/>
      <c r="M25" s="2949"/>
      <c r="N25" s="2956"/>
      <c r="O25" s="2959"/>
      <c r="P25" s="2933"/>
      <c r="Q25" s="2962"/>
      <c r="R25" s="2965"/>
      <c r="S25" s="2933"/>
      <c r="T25" s="2933"/>
      <c r="U25" s="33" t="s">
        <v>59</v>
      </c>
      <c r="V25" s="11">
        <v>0</v>
      </c>
      <c r="W25" s="2946"/>
      <c r="X25" s="2936"/>
      <c r="Y25" s="2975"/>
      <c r="Z25" s="2975"/>
      <c r="AA25" s="2975"/>
      <c r="AB25" s="2975"/>
      <c r="AC25" s="2992"/>
      <c r="AD25" s="2975"/>
      <c r="AE25" s="2949"/>
      <c r="AF25" s="2975"/>
      <c r="AG25" s="2975"/>
      <c r="AH25" s="2992"/>
      <c r="AI25" s="2975"/>
      <c r="AJ25" s="2975"/>
      <c r="AK25" s="2980"/>
      <c r="AL25" s="2980"/>
      <c r="AM25" s="2982"/>
    </row>
    <row r="26" spans="1:39" ht="75" customHeight="1" thickBot="1">
      <c r="A26" s="2998"/>
      <c r="B26" s="2999"/>
      <c r="C26" s="2999"/>
      <c r="D26" s="3004"/>
      <c r="E26" s="2999"/>
      <c r="F26" s="3005"/>
      <c r="G26" s="2950"/>
      <c r="H26" s="3010"/>
      <c r="I26" s="3011"/>
      <c r="J26" s="2950"/>
      <c r="K26" s="2934"/>
      <c r="L26" s="2937"/>
      <c r="M26" s="2950"/>
      <c r="N26" s="2957"/>
      <c r="O26" s="2960"/>
      <c r="P26" s="2934"/>
      <c r="Q26" s="2963"/>
      <c r="R26" s="2966"/>
      <c r="S26" s="2934"/>
      <c r="T26" s="2934"/>
      <c r="U26" s="36" t="s">
        <v>60</v>
      </c>
      <c r="V26" s="12">
        <v>12000000</v>
      </c>
      <c r="W26" s="2977"/>
      <c r="X26" s="2937"/>
      <c r="Y26" s="2976"/>
      <c r="Z26" s="2976"/>
      <c r="AA26" s="2976"/>
      <c r="AB26" s="2976"/>
      <c r="AC26" s="2993"/>
      <c r="AD26" s="2976"/>
      <c r="AE26" s="2950"/>
      <c r="AF26" s="2976"/>
      <c r="AG26" s="2976"/>
      <c r="AH26" s="2993"/>
      <c r="AI26" s="2976"/>
      <c r="AJ26" s="2976"/>
      <c r="AK26" s="2981"/>
      <c r="AL26" s="2981"/>
      <c r="AM26" s="2983"/>
    </row>
    <row r="27" spans="1:39" ht="16.5" customHeight="1" thickBot="1">
      <c r="A27" s="2984"/>
      <c r="B27" s="2978"/>
      <c r="C27" s="2978"/>
      <c r="D27" s="2978"/>
      <c r="E27" s="2978"/>
      <c r="F27" s="2978"/>
      <c r="G27" s="2978"/>
      <c r="H27" s="2978"/>
      <c r="I27" s="2978"/>
      <c r="J27" s="2978"/>
      <c r="K27" s="2978"/>
      <c r="L27" s="2978"/>
      <c r="M27" s="2978"/>
      <c r="N27" s="2978"/>
      <c r="O27" s="2978"/>
      <c r="P27" s="2978"/>
      <c r="Q27" s="2978"/>
      <c r="R27" s="2978"/>
      <c r="S27" s="2978"/>
      <c r="T27" s="2978"/>
      <c r="U27" s="2978"/>
      <c r="V27" s="2978"/>
      <c r="W27" s="2978"/>
      <c r="X27" s="2978"/>
      <c r="Y27" s="2978"/>
      <c r="Z27" s="2978"/>
      <c r="AA27" s="2978"/>
      <c r="AB27" s="2978"/>
      <c r="AC27" s="2978"/>
      <c r="AD27" s="2978"/>
      <c r="AE27" s="2978"/>
      <c r="AF27" s="2978"/>
      <c r="AG27" s="2978"/>
      <c r="AH27" s="2978"/>
      <c r="AI27" s="2978"/>
      <c r="AJ27" s="2978"/>
      <c r="AK27" s="2978"/>
      <c r="AL27" s="2978"/>
      <c r="AM27" s="2985"/>
    </row>
    <row r="28" spans="1:39" ht="16.5" customHeight="1" thickBot="1">
      <c r="A28" s="2986" t="s">
        <v>94</v>
      </c>
      <c r="B28" s="2987"/>
      <c r="C28" s="2987"/>
      <c r="D28" s="2987"/>
      <c r="E28" s="2987"/>
      <c r="F28" s="2987"/>
      <c r="G28" s="2987"/>
      <c r="H28" s="2987"/>
      <c r="I28" s="2987"/>
      <c r="J28" s="2987"/>
      <c r="K28" s="2987"/>
      <c r="L28" s="2987"/>
      <c r="M28" s="2987"/>
      <c r="N28" s="2987"/>
      <c r="O28" s="2987"/>
      <c r="P28" s="2987"/>
      <c r="Q28" s="2988"/>
      <c r="R28" s="138">
        <f>SUM(R19:R26)</f>
        <v>100000000</v>
      </c>
      <c r="S28" s="2989"/>
      <c r="T28" s="2990"/>
      <c r="U28" s="2991"/>
      <c r="V28" s="98">
        <f>SUM(V19:V26)</f>
        <v>100000000</v>
      </c>
      <c r="W28" s="150"/>
      <c r="X28" s="151"/>
      <c r="Y28" s="151"/>
      <c r="Z28" s="151"/>
      <c r="AA28" s="151"/>
      <c r="AB28" s="151"/>
      <c r="AC28" s="151"/>
      <c r="AD28" s="151"/>
      <c r="AE28" s="151"/>
      <c r="AF28" s="151"/>
      <c r="AG28" s="151"/>
      <c r="AH28" s="151"/>
      <c r="AI28" s="151"/>
      <c r="AJ28" s="151"/>
      <c r="AK28" s="151"/>
      <c r="AL28" s="151"/>
      <c r="AM28" s="152"/>
    </row>
    <row r="29" spans="1:39" ht="16.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row>
    <row r="30" spans="1:39" ht="15">
      <c r="A30" s="2978"/>
      <c r="B30" s="2978"/>
      <c r="C30" s="2978"/>
      <c r="D30" s="2978"/>
      <c r="E30" s="2978"/>
      <c r="F30" s="2978"/>
      <c r="G30" s="2978"/>
      <c r="H30" s="2978"/>
      <c r="I30" s="2978"/>
      <c r="J30" s="2978"/>
      <c r="K30" s="2978"/>
      <c r="L30" s="2978"/>
      <c r="M30" s="2978"/>
      <c r="N30" s="2978"/>
      <c r="O30" s="2978"/>
      <c r="P30" s="2978"/>
      <c r="Q30" s="2978"/>
      <c r="R30" s="2978"/>
      <c r="S30" s="2978"/>
      <c r="T30" s="2978"/>
      <c r="U30" s="2978"/>
      <c r="V30" s="2978"/>
      <c r="W30" s="2978"/>
      <c r="X30" s="2978"/>
      <c r="Y30" s="2978"/>
      <c r="Z30" s="2978"/>
      <c r="AA30" s="2978"/>
      <c r="AB30" s="2978"/>
      <c r="AC30" s="2978"/>
      <c r="AD30" s="2978"/>
      <c r="AE30" s="2978"/>
      <c r="AF30" s="2978"/>
      <c r="AG30" s="2978"/>
      <c r="AH30" s="2978"/>
      <c r="AI30" s="2978"/>
      <c r="AJ30" s="2978"/>
      <c r="AK30" s="2978"/>
      <c r="AL30" s="2978"/>
      <c r="AM30" s="2978"/>
    </row>
    <row r="31" spans="3:23" ht="15">
      <c r="C31" s="2978" t="s">
        <v>61</v>
      </c>
      <c r="D31" s="2978"/>
      <c r="E31" s="2978"/>
      <c r="F31" s="2978"/>
      <c r="G31" s="2978"/>
      <c r="H31" s="2978"/>
      <c r="I31" s="2978"/>
      <c r="J31" s="2978"/>
      <c r="U31" s="134"/>
      <c r="V31" s="135"/>
      <c r="W31" s="134"/>
    </row>
    <row r="32" spans="3:23" ht="14.25">
      <c r="C32" s="2979" t="s">
        <v>62</v>
      </c>
      <c r="D32" s="2979"/>
      <c r="E32" s="2979"/>
      <c r="F32" s="2979"/>
      <c r="G32" s="2979"/>
      <c r="H32" s="2979"/>
      <c r="I32" s="2979"/>
      <c r="J32" s="2979"/>
      <c r="U32" s="134"/>
      <c r="V32" s="134"/>
      <c r="W32" s="134"/>
    </row>
    <row r="33" spans="21:23" ht="14.25">
      <c r="U33" s="134"/>
      <c r="V33" s="134"/>
      <c r="W33" s="134"/>
    </row>
    <row r="34" spans="21:23" ht="14.25">
      <c r="U34" s="134"/>
      <c r="V34" s="134"/>
      <c r="W34" s="134"/>
    </row>
    <row r="35" spans="21:23" ht="14.25">
      <c r="U35" s="134"/>
      <c r="V35" s="134"/>
      <c r="W35" s="134"/>
    </row>
    <row r="36" spans="21:23" ht="14.25">
      <c r="U36" s="134"/>
      <c r="V36" s="134"/>
      <c r="W36" s="134"/>
    </row>
    <row r="37" spans="21:23" ht="14.25">
      <c r="U37" s="134"/>
      <c r="V37" s="134"/>
      <c r="W37" s="134"/>
    </row>
  </sheetData>
  <sheetProtection/>
  <mergeCells count="109">
    <mergeCell ref="AF8:AF15"/>
    <mergeCell ref="AG8:AG15"/>
    <mergeCell ref="AH8:AH15"/>
    <mergeCell ref="AI8:AI15"/>
    <mergeCell ref="AJ8:AJ15"/>
    <mergeCell ref="Y8:Y15"/>
    <mergeCell ref="Z8:Z15"/>
    <mergeCell ref="AA8:AA15"/>
    <mergeCell ref="AB8:AB15"/>
    <mergeCell ref="AC8:AC15"/>
    <mergeCell ref="AD8:AD15"/>
    <mergeCell ref="AE8:AE15"/>
    <mergeCell ref="A17:C26"/>
    <mergeCell ref="E17:L17"/>
    <mergeCell ref="D18:F26"/>
    <mergeCell ref="G19:G26"/>
    <mergeCell ref="H19:I26"/>
    <mergeCell ref="J19:J26"/>
    <mergeCell ref="A28:Q28"/>
    <mergeCell ref="S28:U28"/>
    <mergeCell ref="AK22:AK26"/>
    <mergeCell ref="AI22:AI26"/>
    <mergeCell ref="AJ22:AJ26"/>
    <mergeCell ref="AF22:AF26"/>
    <mergeCell ref="AG22:AG26"/>
    <mergeCell ref="AH22:AH26"/>
    <mergeCell ref="AC22:AC26"/>
    <mergeCell ref="AD22:AD26"/>
    <mergeCell ref="W22:W26"/>
    <mergeCell ref="X22:X26"/>
    <mergeCell ref="Y22:Y26"/>
    <mergeCell ref="A30:AM30"/>
    <mergeCell ref="C31:J31"/>
    <mergeCell ref="C32:J32"/>
    <mergeCell ref="AL22:AL26"/>
    <mergeCell ref="AM22:AM26"/>
    <mergeCell ref="T24:T26"/>
    <mergeCell ref="A27:AM27"/>
    <mergeCell ref="Z19:Z21"/>
    <mergeCell ref="AH19:AH21"/>
    <mergeCell ref="AA19:AA21"/>
    <mergeCell ref="AB19:AB21"/>
    <mergeCell ref="Z22:Z26"/>
    <mergeCell ref="AA22:AA26"/>
    <mergeCell ref="AB22:AB26"/>
    <mergeCell ref="AE22:AE26"/>
    <mergeCell ref="AL19:AL21"/>
    <mergeCell ref="AJ19:AJ21"/>
    <mergeCell ref="AG19:AG21"/>
    <mergeCell ref="AI19:AI21"/>
    <mergeCell ref="AD19:AD21"/>
    <mergeCell ref="AE19:AE21"/>
    <mergeCell ref="AF19:AF21"/>
    <mergeCell ref="Q22:Q26"/>
    <mergeCell ref="R22:R26"/>
    <mergeCell ref="S22:S26"/>
    <mergeCell ref="U22:U23"/>
    <mergeCell ref="V22:V23"/>
    <mergeCell ref="AK19:AK21"/>
    <mergeCell ref="AC19:AC21"/>
    <mergeCell ref="W19:W21"/>
    <mergeCell ref="X19:X21"/>
    <mergeCell ref="Y19:Y21"/>
    <mergeCell ref="T19:T20"/>
    <mergeCell ref="V19:V21"/>
    <mergeCell ref="M19:M26"/>
    <mergeCell ref="N19:N21"/>
    <mergeCell ref="O19:O21"/>
    <mergeCell ref="P19:P21"/>
    <mergeCell ref="Q19:Q21"/>
    <mergeCell ref="N22:N26"/>
    <mergeCell ref="O22:O26"/>
    <mergeCell ref="P22:P26"/>
    <mergeCell ref="O7:O15"/>
    <mergeCell ref="P7:P15"/>
    <mergeCell ref="Q7:Q15"/>
    <mergeCell ref="R7:R15"/>
    <mergeCell ref="R19:R21"/>
    <mergeCell ref="S19:S21"/>
    <mergeCell ref="T7:T15"/>
    <mergeCell ref="H7:I15"/>
    <mergeCell ref="J7:J15"/>
    <mergeCell ref="K7:K15"/>
    <mergeCell ref="L7:L15"/>
    <mergeCell ref="AM19:AM21"/>
    <mergeCell ref="K19:K26"/>
    <mergeCell ref="L19:L26"/>
    <mergeCell ref="U7:U15"/>
    <mergeCell ref="X7:X15"/>
    <mergeCell ref="A1:AK4"/>
    <mergeCell ref="A5:M6"/>
    <mergeCell ref="Y6:AJ6"/>
    <mergeCell ref="A7:A15"/>
    <mergeCell ref="B7:C15"/>
    <mergeCell ref="D7:D15"/>
    <mergeCell ref="E7:F15"/>
    <mergeCell ref="G7:G15"/>
    <mergeCell ref="Y7:AD7"/>
    <mergeCell ref="AE7:AJ7"/>
    <mergeCell ref="N7:N15"/>
    <mergeCell ref="T22:T23"/>
    <mergeCell ref="AM7:AM15"/>
    <mergeCell ref="N5:AM5"/>
    <mergeCell ref="M7:M15"/>
    <mergeCell ref="V7:V15"/>
    <mergeCell ref="AK7:AK15"/>
    <mergeCell ref="AL7:AL15"/>
    <mergeCell ref="W8:W15"/>
    <mergeCell ref="S7:S1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BT148"/>
  <sheetViews>
    <sheetView showGridLines="0" tabSelected="1" zoomScale="55" zoomScaleNormal="55" zoomScaleSheetLayoutView="30" zoomScalePageLayoutView="0" workbookViewId="0" topLeftCell="P1">
      <selection activeCell="S19" sqref="S19:S21"/>
    </sheetView>
  </sheetViews>
  <sheetFormatPr defaultColWidth="11.421875" defaultRowHeight="15"/>
  <cols>
    <col min="1" max="1" width="14.7109375" style="4" customWidth="1"/>
    <col min="2" max="2" width="10.7109375" style="4" customWidth="1"/>
    <col min="3" max="3" width="8.28125" style="4" customWidth="1"/>
    <col min="4" max="4" width="14.00390625" style="4" customWidth="1"/>
    <col min="5" max="5" width="7.421875" style="4" customWidth="1"/>
    <col min="6" max="6" width="11.140625" style="4" customWidth="1"/>
    <col min="7" max="7" width="7.57421875" style="4" customWidth="1"/>
    <col min="8" max="8" width="8.57421875" style="4" customWidth="1"/>
    <col min="9" max="9" width="11.00390625" style="4" customWidth="1"/>
    <col min="10" max="10" width="9.57421875" style="4" customWidth="1"/>
    <col min="11" max="11" width="31.28125" style="7" customWidth="1"/>
    <col min="12" max="12" width="16.28125" style="333" customWidth="1"/>
    <col min="13" max="13" width="13.28125" style="333" customWidth="1"/>
    <col min="14" max="14" width="26.8515625" style="7" customWidth="1"/>
    <col min="15" max="15" width="14.00390625" style="333" customWidth="1"/>
    <col min="16" max="16" width="28.140625" style="7" customWidth="1"/>
    <col min="17" max="17" width="10.00390625" style="333" customWidth="1"/>
    <col min="18" max="18" width="28.7109375" style="7" customWidth="1"/>
    <col min="19" max="19" width="31.421875" style="7" customWidth="1"/>
    <col min="20" max="20" width="35.00390625" style="7" customWidth="1"/>
    <col min="21" max="21" width="31.28125" style="7" customWidth="1"/>
    <col min="22" max="22" width="29.00390625" style="7" customWidth="1"/>
    <col min="23" max="23" width="15.28125" style="333" customWidth="1"/>
    <col min="24" max="24" width="19.421875" style="7" customWidth="1"/>
    <col min="25" max="36" width="10.140625" style="514" customWidth="1"/>
    <col min="37" max="37" width="22.7109375" style="21" customWidth="1"/>
    <col min="38" max="38" width="22.7109375" style="22" customWidth="1"/>
    <col min="39" max="39" width="28.7109375" style="147" customWidth="1"/>
    <col min="40" max="40" width="21.421875" style="332" customWidth="1"/>
    <col min="41" max="41" width="15.7109375" style="332" bestFit="1" customWidth="1"/>
    <col min="42" max="16384" width="11.421875" style="332"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45" ht="26.25" customHeight="1">
      <c r="A16" s="1245">
        <v>3</v>
      </c>
      <c r="B16" s="44" t="s">
        <v>990</v>
      </c>
      <c r="C16" s="44"/>
      <c r="D16" s="44"/>
      <c r="E16" s="44"/>
      <c r="F16" s="44"/>
      <c r="G16" s="44"/>
      <c r="H16" s="44"/>
      <c r="I16" s="44"/>
      <c r="J16" s="1799"/>
      <c r="K16" s="45"/>
      <c r="L16" s="46"/>
      <c r="M16" s="46"/>
      <c r="N16" s="45"/>
      <c r="O16" s="46"/>
      <c r="P16" s="45"/>
      <c r="Q16" s="46"/>
      <c r="R16" s="45"/>
      <c r="S16" s="45"/>
      <c r="T16" s="45"/>
      <c r="U16" s="45"/>
      <c r="V16" s="45"/>
      <c r="W16" s="46"/>
      <c r="X16" s="45"/>
      <c r="Y16" s="44"/>
      <c r="Z16" s="44"/>
      <c r="AA16" s="44"/>
      <c r="AB16" s="44"/>
      <c r="AC16" s="44"/>
      <c r="AD16" s="44"/>
      <c r="AE16" s="44"/>
      <c r="AF16" s="44"/>
      <c r="AG16" s="44"/>
      <c r="AH16" s="44"/>
      <c r="AI16" s="44"/>
      <c r="AJ16" s="44"/>
      <c r="AK16" s="44"/>
      <c r="AL16" s="44"/>
      <c r="AM16" s="44"/>
      <c r="AN16" s="1"/>
      <c r="AO16" s="1"/>
      <c r="AP16" s="1"/>
      <c r="AQ16" s="1"/>
      <c r="AR16" s="1"/>
      <c r="AS16" s="1"/>
    </row>
    <row r="17" spans="1:45" ht="32.25" customHeight="1">
      <c r="A17" s="782"/>
      <c r="B17" s="783">
        <v>11</v>
      </c>
      <c r="C17" s="378" t="s">
        <v>991</v>
      </c>
      <c r="D17" s="378"/>
      <c r="E17" s="378"/>
      <c r="F17" s="378"/>
      <c r="G17" s="47"/>
      <c r="H17" s="47"/>
      <c r="I17" s="47"/>
      <c r="J17" s="505"/>
      <c r="K17" s="48"/>
      <c r="L17" s="49"/>
      <c r="M17" s="49"/>
      <c r="N17" s="48"/>
      <c r="O17" s="49"/>
      <c r="P17" s="48"/>
      <c r="Q17" s="49"/>
      <c r="R17" s="48"/>
      <c r="S17" s="48"/>
      <c r="T17" s="48"/>
      <c r="U17" s="48"/>
      <c r="V17" s="48"/>
      <c r="W17" s="49"/>
      <c r="X17" s="48"/>
      <c r="Y17" s="47"/>
      <c r="Z17" s="47"/>
      <c r="AA17" s="47"/>
      <c r="AB17" s="47"/>
      <c r="AC17" s="47"/>
      <c r="AD17" s="47"/>
      <c r="AE17" s="47"/>
      <c r="AF17" s="47"/>
      <c r="AG17" s="47"/>
      <c r="AH17" s="47"/>
      <c r="AI17" s="47"/>
      <c r="AJ17" s="47"/>
      <c r="AK17" s="47"/>
      <c r="AL17" s="47"/>
      <c r="AM17" s="47"/>
      <c r="AN17" s="1"/>
      <c r="AO17" s="1"/>
      <c r="AP17" s="1"/>
      <c r="AQ17" s="1"/>
      <c r="AR17" s="1"/>
      <c r="AS17" s="1"/>
    </row>
    <row r="18" spans="1:45" ht="35.25" customHeight="1">
      <c r="A18" s="784"/>
      <c r="B18" s="785"/>
      <c r="C18" s="786"/>
      <c r="D18" s="786"/>
      <c r="E18" s="786"/>
      <c r="F18" s="787"/>
      <c r="G18" s="788">
        <v>35</v>
      </c>
      <c r="H18" s="50" t="s">
        <v>992</v>
      </c>
      <c r="I18" s="50"/>
      <c r="J18" s="1122"/>
      <c r="K18" s="331"/>
      <c r="L18" s="1300"/>
      <c r="M18" s="1300"/>
      <c r="N18" s="331"/>
      <c r="O18" s="1300"/>
      <c r="P18" s="331"/>
      <c r="Q18" s="1300"/>
      <c r="R18" s="331"/>
      <c r="S18" s="331"/>
      <c r="T18" s="331"/>
      <c r="U18" s="331"/>
      <c r="V18" s="331"/>
      <c r="W18" s="1300"/>
      <c r="X18" s="331"/>
      <c r="Y18" s="50"/>
      <c r="Z18" s="50"/>
      <c r="AA18" s="50"/>
      <c r="AB18" s="50"/>
      <c r="AC18" s="1819"/>
      <c r="AD18" s="50"/>
      <c r="AE18" s="1820"/>
      <c r="AF18" s="1820"/>
      <c r="AG18" s="50"/>
      <c r="AH18" s="50"/>
      <c r="AI18" s="50"/>
      <c r="AJ18" s="50"/>
      <c r="AK18" s="50"/>
      <c r="AL18" s="50"/>
      <c r="AM18" s="50"/>
      <c r="AN18" s="1"/>
      <c r="AO18" s="1"/>
      <c r="AP18" s="1"/>
      <c r="AQ18" s="1"/>
      <c r="AR18" s="1"/>
      <c r="AS18" s="1"/>
    </row>
    <row r="19" spans="1:39" ht="125.25" customHeight="1">
      <c r="A19" s="790"/>
      <c r="B19" s="796"/>
      <c r="C19" s="559"/>
      <c r="D19" s="559"/>
      <c r="E19" s="559"/>
      <c r="F19" s="797"/>
      <c r="G19" s="793"/>
      <c r="H19" s="794"/>
      <c r="I19" s="795"/>
      <c r="J19" s="1779">
        <v>127</v>
      </c>
      <c r="K19" s="1289" t="s">
        <v>993</v>
      </c>
      <c r="L19" s="1246" t="s">
        <v>216</v>
      </c>
      <c r="M19" s="1248">
        <v>1</v>
      </c>
      <c r="N19" s="1954" t="s">
        <v>994</v>
      </c>
      <c r="O19" s="1901">
        <v>132</v>
      </c>
      <c r="P19" s="2134" t="s">
        <v>995</v>
      </c>
      <c r="Q19" s="1282">
        <v>0.18</v>
      </c>
      <c r="R19" s="3044">
        <v>100000000</v>
      </c>
      <c r="S19" s="1954" t="s">
        <v>996</v>
      </c>
      <c r="T19" s="1326" t="s">
        <v>997</v>
      </c>
      <c r="U19" s="1328" t="s">
        <v>998</v>
      </c>
      <c r="V19" s="1296">
        <v>18000000</v>
      </c>
      <c r="W19" s="2130">
        <v>61</v>
      </c>
      <c r="X19" s="2134" t="s">
        <v>999</v>
      </c>
      <c r="Y19" s="2130">
        <v>64149</v>
      </c>
      <c r="Z19" s="2130">
        <v>72224</v>
      </c>
      <c r="AA19" s="2130">
        <v>27477</v>
      </c>
      <c r="AB19" s="2130">
        <v>86843</v>
      </c>
      <c r="AC19" s="2130">
        <v>236429</v>
      </c>
      <c r="AD19" s="2130">
        <v>75612</v>
      </c>
      <c r="AE19" s="2130">
        <v>13208</v>
      </c>
      <c r="AF19" s="2130">
        <v>2145</v>
      </c>
      <c r="AG19" s="2130">
        <v>413</v>
      </c>
      <c r="AH19" s="2130">
        <v>520</v>
      </c>
      <c r="AI19" s="2130">
        <v>16897</v>
      </c>
      <c r="AJ19" s="2130">
        <v>75612</v>
      </c>
      <c r="AK19" s="2128">
        <v>42583</v>
      </c>
      <c r="AL19" s="2128">
        <v>42735</v>
      </c>
      <c r="AM19" s="3013" t="s">
        <v>1000</v>
      </c>
    </row>
    <row r="20" spans="1:41" ht="99.75">
      <c r="A20" s="790"/>
      <c r="B20" s="796"/>
      <c r="C20" s="559"/>
      <c r="D20" s="559"/>
      <c r="E20" s="559"/>
      <c r="F20" s="797"/>
      <c r="G20" s="796"/>
      <c r="H20" s="559"/>
      <c r="I20" s="797"/>
      <c r="J20" s="1779">
        <v>128</v>
      </c>
      <c r="K20" s="1289" t="s">
        <v>1001</v>
      </c>
      <c r="L20" s="1246" t="s">
        <v>216</v>
      </c>
      <c r="M20" s="1248">
        <v>1</v>
      </c>
      <c r="N20" s="2115"/>
      <c r="O20" s="1902"/>
      <c r="P20" s="2149"/>
      <c r="Q20" s="1282">
        <v>0.25</v>
      </c>
      <c r="R20" s="3045"/>
      <c r="S20" s="2115"/>
      <c r="T20" s="1326" t="s">
        <v>1002</v>
      </c>
      <c r="U20" s="1328" t="s">
        <v>1003</v>
      </c>
      <c r="V20" s="1296">
        <v>25000000</v>
      </c>
      <c r="W20" s="2655"/>
      <c r="X20" s="2149"/>
      <c r="Y20" s="2655"/>
      <c r="Z20" s="2655"/>
      <c r="AA20" s="2655"/>
      <c r="AB20" s="2655"/>
      <c r="AC20" s="2655"/>
      <c r="AD20" s="2655"/>
      <c r="AE20" s="2655"/>
      <c r="AF20" s="2655"/>
      <c r="AG20" s="2655"/>
      <c r="AH20" s="2655"/>
      <c r="AI20" s="2655"/>
      <c r="AJ20" s="2655"/>
      <c r="AK20" s="2162"/>
      <c r="AL20" s="2162"/>
      <c r="AM20" s="3013"/>
      <c r="AO20" s="1285"/>
    </row>
    <row r="21" spans="1:39" ht="105" customHeight="1">
      <c r="A21" s="790"/>
      <c r="B21" s="801"/>
      <c r="C21" s="802"/>
      <c r="D21" s="802"/>
      <c r="E21" s="802"/>
      <c r="F21" s="803"/>
      <c r="G21" s="801"/>
      <c r="H21" s="802"/>
      <c r="I21" s="803"/>
      <c r="J21" s="1777">
        <v>129</v>
      </c>
      <c r="K21" s="1289" t="s">
        <v>1004</v>
      </c>
      <c r="L21" s="1246" t="s">
        <v>216</v>
      </c>
      <c r="M21" s="1248">
        <v>6</v>
      </c>
      <c r="N21" s="2116"/>
      <c r="O21" s="1903"/>
      <c r="P21" s="2135"/>
      <c r="Q21" s="1282">
        <v>0.57</v>
      </c>
      <c r="R21" s="3046"/>
      <c r="S21" s="2116"/>
      <c r="T21" s="1326" t="s">
        <v>1005</v>
      </c>
      <c r="U21" s="1328" t="s">
        <v>1006</v>
      </c>
      <c r="V21" s="1296">
        <v>57000000</v>
      </c>
      <c r="W21" s="2131"/>
      <c r="X21" s="2135"/>
      <c r="Y21" s="2131"/>
      <c r="Z21" s="2131"/>
      <c r="AA21" s="2131"/>
      <c r="AB21" s="2131"/>
      <c r="AC21" s="2131"/>
      <c r="AD21" s="2131"/>
      <c r="AE21" s="2131"/>
      <c r="AF21" s="2131"/>
      <c r="AG21" s="2131"/>
      <c r="AH21" s="2131"/>
      <c r="AI21" s="2131"/>
      <c r="AJ21" s="2131"/>
      <c r="AK21" s="2129"/>
      <c r="AL21" s="2129"/>
      <c r="AM21" s="3013"/>
    </row>
    <row r="22" spans="1:45" ht="36" customHeight="1">
      <c r="A22" s="784"/>
      <c r="B22" s="783">
        <v>12</v>
      </c>
      <c r="C22" s="378" t="s">
        <v>1007</v>
      </c>
      <c r="D22" s="378"/>
      <c r="E22" s="378"/>
      <c r="F22" s="378"/>
      <c r="G22" s="47"/>
      <c r="H22" s="47"/>
      <c r="I22" s="47"/>
      <c r="J22" s="505"/>
      <c r="K22" s="48"/>
      <c r="L22" s="49"/>
      <c r="M22" s="49"/>
      <c r="N22" s="48"/>
      <c r="O22" s="49"/>
      <c r="P22" s="48"/>
      <c r="Q22" s="49"/>
      <c r="R22" s="48"/>
      <c r="S22" s="48"/>
      <c r="T22" s="48"/>
      <c r="U22" s="48"/>
      <c r="V22" s="804"/>
      <c r="W22" s="805"/>
      <c r="X22" s="48"/>
      <c r="Y22" s="48"/>
      <c r="Z22" s="48"/>
      <c r="AA22" s="48"/>
      <c r="AB22" s="48"/>
      <c r="AC22" s="48"/>
      <c r="AD22" s="48"/>
      <c r="AE22" s="48"/>
      <c r="AF22" s="48"/>
      <c r="AG22" s="48"/>
      <c r="AH22" s="48"/>
      <c r="AI22" s="48"/>
      <c r="AJ22" s="48"/>
      <c r="AK22" s="47"/>
      <c r="AL22" s="47"/>
      <c r="AM22" s="47"/>
      <c r="AN22" s="1"/>
      <c r="AO22" s="1"/>
      <c r="AP22" s="1"/>
      <c r="AQ22" s="1"/>
      <c r="AR22" s="1"/>
      <c r="AS22" s="1"/>
    </row>
    <row r="23" spans="1:45" ht="36" customHeight="1">
      <c r="A23" s="784"/>
      <c r="B23" s="785"/>
      <c r="C23" s="786"/>
      <c r="D23" s="786"/>
      <c r="E23" s="786"/>
      <c r="F23" s="787"/>
      <c r="G23" s="788">
        <v>36</v>
      </c>
      <c r="H23" s="50" t="s">
        <v>1008</v>
      </c>
      <c r="I23" s="50"/>
      <c r="J23" s="1122"/>
      <c r="K23" s="331"/>
      <c r="L23" s="1300"/>
      <c r="M23" s="1300"/>
      <c r="N23" s="331"/>
      <c r="O23" s="1300"/>
      <c r="P23" s="331"/>
      <c r="Q23" s="1300"/>
      <c r="R23" s="331"/>
      <c r="S23" s="331"/>
      <c r="T23" s="331"/>
      <c r="U23" s="331"/>
      <c r="V23" s="331"/>
      <c r="W23" s="1299"/>
      <c r="X23" s="331"/>
      <c r="Y23" s="331"/>
      <c r="Z23" s="331"/>
      <c r="AA23" s="331"/>
      <c r="AB23" s="331"/>
      <c r="AC23" s="331"/>
      <c r="AD23" s="331"/>
      <c r="AE23" s="331"/>
      <c r="AF23" s="331"/>
      <c r="AG23" s="331"/>
      <c r="AH23" s="331"/>
      <c r="AI23" s="331"/>
      <c r="AJ23" s="331"/>
      <c r="AK23" s="331"/>
      <c r="AL23" s="50"/>
      <c r="AM23" s="50"/>
      <c r="AN23" s="1"/>
      <c r="AO23" s="1"/>
      <c r="AP23" s="1"/>
      <c r="AQ23" s="1"/>
      <c r="AR23" s="1"/>
      <c r="AS23" s="1"/>
    </row>
    <row r="24" spans="1:39" ht="75" customHeight="1">
      <c r="A24" s="790"/>
      <c r="B24" s="796"/>
      <c r="C24" s="559"/>
      <c r="D24" s="559"/>
      <c r="E24" s="559"/>
      <c r="F24" s="797"/>
      <c r="G24" s="793"/>
      <c r="H24" s="794"/>
      <c r="I24" s="795"/>
      <c r="J24" s="1779">
        <v>130</v>
      </c>
      <c r="K24" s="1281" t="s">
        <v>1009</v>
      </c>
      <c r="L24" s="1251" t="s">
        <v>216</v>
      </c>
      <c r="M24" s="1251">
        <v>1</v>
      </c>
      <c r="N24" s="1954" t="s">
        <v>1010</v>
      </c>
      <c r="O24" s="1901">
        <v>133</v>
      </c>
      <c r="P24" s="2134" t="s">
        <v>1011</v>
      </c>
      <c r="Q24" s="806">
        <f>SUM(V24/V25*100)</f>
        <v>25</v>
      </c>
      <c r="R24" s="3024">
        <v>150000000</v>
      </c>
      <c r="S24" s="1954" t="s">
        <v>1012</v>
      </c>
      <c r="T24" s="1326" t="s">
        <v>1013</v>
      </c>
      <c r="U24" s="1328" t="s">
        <v>1014</v>
      </c>
      <c r="V24" s="1296">
        <v>30000000</v>
      </c>
      <c r="W24" s="2130">
        <v>61</v>
      </c>
      <c r="X24" s="2134" t="s">
        <v>1015</v>
      </c>
      <c r="Y24" s="2130">
        <v>64149</v>
      </c>
      <c r="Z24" s="2130">
        <v>72224</v>
      </c>
      <c r="AA24" s="2130">
        <v>27477</v>
      </c>
      <c r="AB24" s="2130">
        <v>86843</v>
      </c>
      <c r="AC24" s="2130">
        <v>236429</v>
      </c>
      <c r="AD24" s="2130">
        <v>75612</v>
      </c>
      <c r="AE24" s="2130">
        <v>13208</v>
      </c>
      <c r="AF24" s="2130">
        <v>2145</v>
      </c>
      <c r="AG24" s="2130">
        <v>413</v>
      </c>
      <c r="AH24" s="2130">
        <v>520</v>
      </c>
      <c r="AI24" s="2130">
        <v>16897</v>
      </c>
      <c r="AJ24" s="2130">
        <v>75612</v>
      </c>
      <c r="AK24" s="2128">
        <v>42583</v>
      </c>
      <c r="AL24" s="2128">
        <v>42735</v>
      </c>
      <c r="AM24" s="3013" t="s">
        <v>1000</v>
      </c>
    </row>
    <row r="25" spans="1:39" ht="103.5" customHeight="1">
      <c r="A25" s="790"/>
      <c r="B25" s="796"/>
      <c r="C25" s="559"/>
      <c r="D25" s="559"/>
      <c r="E25" s="559"/>
      <c r="F25" s="797"/>
      <c r="G25" s="801"/>
      <c r="H25" s="802"/>
      <c r="I25" s="803"/>
      <c r="J25" s="1779">
        <v>131</v>
      </c>
      <c r="K25" s="1281" t="s">
        <v>1016</v>
      </c>
      <c r="L25" s="1251" t="s">
        <v>216</v>
      </c>
      <c r="M25" s="1251">
        <v>3</v>
      </c>
      <c r="N25" s="2116"/>
      <c r="O25" s="1903"/>
      <c r="P25" s="2135"/>
      <c r="Q25" s="806">
        <v>75</v>
      </c>
      <c r="R25" s="3026"/>
      <c r="S25" s="2116"/>
      <c r="T25" s="1326" t="s">
        <v>1017</v>
      </c>
      <c r="U25" s="1328" t="s">
        <v>1018</v>
      </c>
      <c r="V25" s="1296">
        <v>120000000</v>
      </c>
      <c r="W25" s="2131"/>
      <c r="X25" s="2135"/>
      <c r="Y25" s="2131"/>
      <c r="Z25" s="2131"/>
      <c r="AA25" s="2131"/>
      <c r="AB25" s="2131"/>
      <c r="AC25" s="2131"/>
      <c r="AD25" s="2131"/>
      <c r="AE25" s="2131"/>
      <c r="AF25" s="2131"/>
      <c r="AG25" s="2131"/>
      <c r="AH25" s="2131"/>
      <c r="AI25" s="2131"/>
      <c r="AJ25" s="2131"/>
      <c r="AK25" s="2129"/>
      <c r="AL25" s="2129"/>
      <c r="AM25" s="3013"/>
    </row>
    <row r="26" spans="1:45" ht="33.75" customHeight="1">
      <c r="A26" s="784"/>
      <c r="B26" s="791"/>
      <c r="C26" s="437"/>
      <c r="D26" s="437"/>
      <c r="E26" s="437"/>
      <c r="F26" s="792"/>
      <c r="G26" s="788">
        <v>37</v>
      </c>
      <c r="H26" s="50" t="s">
        <v>1019</v>
      </c>
      <c r="I26" s="50"/>
      <c r="J26" s="1122"/>
      <c r="K26" s="331"/>
      <c r="L26" s="1300"/>
      <c r="M26" s="1300"/>
      <c r="N26" s="331"/>
      <c r="O26" s="1300"/>
      <c r="P26" s="331"/>
      <c r="Q26" s="1300"/>
      <c r="R26" s="331"/>
      <c r="S26" s="331"/>
      <c r="T26" s="331"/>
      <c r="U26" s="331"/>
      <c r="V26" s="807"/>
      <c r="W26" s="1299"/>
      <c r="X26" s="331"/>
      <c r="Y26" s="331"/>
      <c r="Z26" s="331"/>
      <c r="AA26" s="331"/>
      <c r="AB26" s="1819"/>
      <c r="AC26" s="331"/>
      <c r="AD26" s="1820"/>
      <c r="AE26" s="1820"/>
      <c r="AF26" s="331"/>
      <c r="AG26" s="331"/>
      <c r="AH26" s="331"/>
      <c r="AI26" s="331"/>
      <c r="AJ26" s="331"/>
      <c r="AK26" s="50"/>
      <c r="AL26" s="50"/>
      <c r="AM26" s="50"/>
      <c r="AN26" s="1"/>
      <c r="AO26" s="1"/>
      <c r="AP26" s="1"/>
      <c r="AQ26" s="1"/>
      <c r="AR26" s="1"/>
      <c r="AS26" s="1"/>
    </row>
    <row r="27" spans="1:39" ht="71.25">
      <c r="A27" s="377"/>
      <c r="B27" s="808"/>
      <c r="C27" s="376"/>
      <c r="D27" s="376"/>
      <c r="E27" s="376"/>
      <c r="F27" s="809"/>
      <c r="G27" s="900"/>
      <c r="H27" s="810"/>
      <c r="I27" s="811"/>
      <c r="J27" s="1779">
        <v>132</v>
      </c>
      <c r="K27" s="1281" t="s">
        <v>1020</v>
      </c>
      <c r="L27" s="1251" t="s">
        <v>216</v>
      </c>
      <c r="M27" s="1251">
        <v>8</v>
      </c>
      <c r="N27" s="1954" t="s">
        <v>1021</v>
      </c>
      <c r="O27" s="1901">
        <v>134</v>
      </c>
      <c r="P27" s="2134" t="s">
        <v>1022</v>
      </c>
      <c r="Q27" s="1271">
        <f>V27/$R$27</f>
        <v>0.20833333333333334</v>
      </c>
      <c r="R27" s="3024">
        <v>120000000</v>
      </c>
      <c r="S27" s="1954" t="s">
        <v>1023</v>
      </c>
      <c r="T27" s="1326" t="s">
        <v>1024</v>
      </c>
      <c r="U27" s="1328" t="s">
        <v>1025</v>
      </c>
      <c r="V27" s="812">
        <v>25000000</v>
      </c>
      <c r="W27" s="2130">
        <v>61</v>
      </c>
      <c r="X27" s="2134" t="s">
        <v>999</v>
      </c>
      <c r="Y27" s="2130">
        <v>64149</v>
      </c>
      <c r="Z27" s="2130">
        <v>72224</v>
      </c>
      <c r="AA27" s="2130">
        <v>27477</v>
      </c>
      <c r="AB27" s="2130">
        <v>86843</v>
      </c>
      <c r="AC27" s="2130">
        <v>236429</v>
      </c>
      <c r="AD27" s="2130">
        <v>75612</v>
      </c>
      <c r="AE27" s="2130">
        <v>13208</v>
      </c>
      <c r="AF27" s="2130">
        <v>2145</v>
      </c>
      <c r="AG27" s="2130">
        <v>413</v>
      </c>
      <c r="AH27" s="2130">
        <v>520</v>
      </c>
      <c r="AI27" s="2130">
        <v>16897</v>
      </c>
      <c r="AJ27" s="2130">
        <v>75612</v>
      </c>
      <c r="AK27" s="2128">
        <v>42583</v>
      </c>
      <c r="AL27" s="2128">
        <v>42735</v>
      </c>
      <c r="AM27" s="3013" t="s">
        <v>1000</v>
      </c>
    </row>
    <row r="28" spans="1:39" ht="118.5" customHeight="1">
      <c r="A28" s="377"/>
      <c r="B28" s="808"/>
      <c r="C28" s="376"/>
      <c r="D28" s="376"/>
      <c r="E28" s="376"/>
      <c r="F28" s="809"/>
      <c r="G28" s="808"/>
      <c r="H28" s="376"/>
      <c r="I28" s="809"/>
      <c r="J28" s="1779">
        <v>133</v>
      </c>
      <c r="K28" s="1281" t="s">
        <v>1026</v>
      </c>
      <c r="L28" s="1251" t="s">
        <v>216</v>
      </c>
      <c r="M28" s="1251">
        <v>12</v>
      </c>
      <c r="N28" s="2115"/>
      <c r="O28" s="1902"/>
      <c r="P28" s="2149"/>
      <c r="Q28" s="1271">
        <f>V28/$R$27</f>
        <v>0.20833333333333334</v>
      </c>
      <c r="R28" s="3025"/>
      <c r="S28" s="2115"/>
      <c r="T28" s="1326" t="s">
        <v>1024</v>
      </c>
      <c r="U28" s="1328" t="s">
        <v>1027</v>
      </c>
      <c r="V28" s="812">
        <v>25000000</v>
      </c>
      <c r="W28" s="2655"/>
      <c r="X28" s="2149"/>
      <c r="Y28" s="2655"/>
      <c r="Z28" s="2655"/>
      <c r="AA28" s="2655"/>
      <c r="AB28" s="2655"/>
      <c r="AC28" s="2655"/>
      <c r="AD28" s="2655"/>
      <c r="AE28" s="2655"/>
      <c r="AF28" s="2655"/>
      <c r="AG28" s="2655"/>
      <c r="AH28" s="2655"/>
      <c r="AI28" s="2655"/>
      <c r="AJ28" s="2655"/>
      <c r="AK28" s="2162"/>
      <c r="AL28" s="2162"/>
      <c r="AM28" s="3013"/>
    </row>
    <row r="29" spans="1:39" ht="97.5" customHeight="1">
      <c r="A29" s="377"/>
      <c r="B29" s="808"/>
      <c r="C29" s="376"/>
      <c r="D29" s="376"/>
      <c r="E29" s="376"/>
      <c r="F29" s="809"/>
      <c r="G29" s="808"/>
      <c r="H29" s="376"/>
      <c r="I29" s="809"/>
      <c r="J29" s="1779">
        <v>134</v>
      </c>
      <c r="K29" s="1281" t="s">
        <v>1028</v>
      </c>
      <c r="L29" s="1251" t="s">
        <v>216</v>
      </c>
      <c r="M29" s="1251">
        <v>4800</v>
      </c>
      <c r="N29" s="2115"/>
      <c r="O29" s="1902"/>
      <c r="P29" s="2149"/>
      <c r="Q29" s="1271">
        <f>V29/$R$27</f>
        <v>0.375</v>
      </c>
      <c r="R29" s="3025"/>
      <c r="S29" s="2115"/>
      <c r="T29" s="1326" t="s">
        <v>1029</v>
      </c>
      <c r="U29" s="1328" t="s">
        <v>1030</v>
      </c>
      <c r="V29" s="812">
        <v>45000000</v>
      </c>
      <c r="W29" s="2655"/>
      <c r="X29" s="2149"/>
      <c r="Y29" s="2655"/>
      <c r="Z29" s="2655"/>
      <c r="AA29" s="2655"/>
      <c r="AB29" s="2655"/>
      <c r="AC29" s="2655"/>
      <c r="AD29" s="2655"/>
      <c r="AE29" s="2655"/>
      <c r="AF29" s="2655"/>
      <c r="AG29" s="2655"/>
      <c r="AH29" s="2655"/>
      <c r="AI29" s="2655"/>
      <c r="AJ29" s="2655"/>
      <c r="AK29" s="2162"/>
      <c r="AL29" s="2162"/>
      <c r="AM29" s="3013"/>
    </row>
    <row r="30" spans="1:39" ht="82.5" customHeight="1">
      <c r="A30" s="377"/>
      <c r="B30" s="808"/>
      <c r="C30" s="376"/>
      <c r="D30" s="376"/>
      <c r="E30" s="376"/>
      <c r="F30" s="809"/>
      <c r="G30" s="901"/>
      <c r="H30" s="389"/>
      <c r="I30" s="813"/>
      <c r="J30" s="1779">
        <v>135</v>
      </c>
      <c r="K30" s="1281" t="s">
        <v>1031</v>
      </c>
      <c r="L30" s="1251" t="s">
        <v>216</v>
      </c>
      <c r="M30" s="1251">
        <v>12</v>
      </c>
      <c r="N30" s="2116"/>
      <c r="O30" s="1903"/>
      <c r="P30" s="2135"/>
      <c r="Q30" s="1271">
        <f>V30/$R$27</f>
        <v>0.20833333333333334</v>
      </c>
      <c r="R30" s="3026"/>
      <c r="S30" s="2116"/>
      <c r="T30" s="1326" t="s">
        <v>1024</v>
      </c>
      <c r="U30" s="1328" t="s">
        <v>1032</v>
      </c>
      <c r="V30" s="812">
        <v>25000000</v>
      </c>
      <c r="W30" s="2131"/>
      <c r="X30" s="2135"/>
      <c r="Y30" s="2131"/>
      <c r="Z30" s="2131"/>
      <c r="AA30" s="2131"/>
      <c r="AB30" s="2131"/>
      <c r="AC30" s="2131"/>
      <c r="AD30" s="2131"/>
      <c r="AE30" s="2131"/>
      <c r="AF30" s="2131"/>
      <c r="AG30" s="2131"/>
      <c r="AH30" s="2131"/>
      <c r="AI30" s="2131"/>
      <c r="AJ30" s="2131"/>
      <c r="AK30" s="2129"/>
      <c r="AL30" s="2129"/>
      <c r="AM30" s="3013"/>
    </row>
    <row r="31" spans="1:45" ht="37.5" customHeight="1">
      <c r="A31" s="784"/>
      <c r="B31" s="791"/>
      <c r="C31" s="437"/>
      <c r="D31" s="437"/>
      <c r="E31" s="437"/>
      <c r="F31" s="792"/>
      <c r="G31" s="788">
        <v>38</v>
      </c>
      <c r="H31" s="50" t="s">
        <v>1033</v>
      </c>
      <c r="I31" s="50"/>
      <c r="J31" s="1122"/>
      <c r="K31" s="331"/>
      <c r="L31" s="1300"/>
      <c r="M31" s="1300"/>
      <c r="N31" s="331"/>
      <c r="O31" s="1300"/>
      <c r="P31" s="331"/>
      <c r="Q31" s="1300"/>
      <c r="R31" s="331"/>
      <c r="S31" s="331"/>
      <c r="T31" s="331"/>
      <c r="U31" s="331"/>
      <c r="V31" s="807"/>
      <c r="W31" s="1299"/>
      <c r="X31" s="331"/>
      <c r="Y31" s="331"/>
      <c r="Z31" s="331"/>
      <c r="AA31" s="331"/>
      <c r="AB31" s="331"/>
      <c r="AC31" s="1820"/>
      <c r="AD31" s="1819"/>
      <c r="AE31" s="1819"/>
      <c r="AF31" s="331"/>
      <c r="AG31" s="1820"/>
      <c r="AH31" s="331"/>
      <c r="AI31" s="331"/>
      <c r="AJ31" s="331"/>
      <c r="AK31" s="50"/>
      <c r="AL31" s="50"/>
      <c r="AM31" s="50"/>
      <c r="AN31" s="1"/>
      <c r="AO31" s="1"/>
      <c r="AP31" s="1"/>
      <c r="AQ31" s="1"/>
      <c r="AR31" s="1"/>
      <c r="AS31" s="1"/>
    </row>
    <row r="32" spans="1:39" ht="114">
      <c r="A32" s="790"/>
      <c r="B32" s="796"/>
      <c r="C32" s="559"/>
      <c r="D32" s="559"/>
      <c r="E32" s="559"/>
      <c r="F32" s="797"/>
      <c r="G32" s="793"/>
      <c r="H32" s="794"/>
      <c r="I32" s="795"/>
      <c r="J32" s="1779">
        <v>136</v>
      </c>
      <c r="K32" s="1289" t="s">
        <v>1034</v>
      </c>
      <c r="L32" s="1251" t="s">
        <v>216</v>
      </c>
      <c r="M32" s="1248">
        <v>12</v>
      </c>
      <c r="N32" s="1954" t="s">
        <v>1035</v>
      </c>
      <c r="O32" s="1901">
        <v>135</v>
      </c>
      <c r="P32" s="2134" t="s">
        <v>1036</v>
      </c>
      <c r="Q32" s="1271">
        <f>V32/$R$32</f>
        <v>0.31887755102040816</v>
      </c>
      <c r="R32" s="3024">
        <v>78400000</v>
      </c>
      <c r="S32" s="1954" t="s">
        <v>1037</v>
      </c>
      <c r="T32" s="1332" t="s">
        <v>1038</v>
      </c>
      <c r="U32" s="1332" t="s">
        <v>1039</v>
      </c>
      <c r="V32" s="814">
        <v>25000000</v>
      </c>
      <c r="W32" s="2130">
        <v>61</v>
      </c>
      <c r="X32" s="2134" t="s">
        <v>999</v>
      </c>
      <c r="Y32" s="2130">
        <v>64149</v>
      </c>
      <c r="Z32" s="2130">
        <v>72224</v>
      </c>
      <c r="AA32" s="2130">
        <v>27477</v>
      </c>
      <c r="AB32" s="2130">
        <v>86843</v>
      </c>
      <c r="AC32" s="2130">
        <v>236429</v>
      </c>
      <c r="AD32" s="2130">
        <v>75612</v>
      </c>
      <c r="AE32" s="2130">
        <v>13208</v>
      </c>
      <c r="AF32" s="2130">
        <v>2145</v>
      </c>
      <c r="AG32" s="2130">
        <v>413</v>
      </c>
      <c r="AH32" s="2130">
        <v>520</v>
      </c>
      <c r="AI32" s="2130">
        <v>16897</v>
      </c>
      <c r="AJ32" s="2130">
        <v>75612</v>
      </c>
      <c r="AK32" s="2128">
        <v>42583</v>
      </c>
      <c r="AL32" s="2128">
        <v>42735</v>
      </c>
      <c r="AM32" s="3013" t="s">
        <v>1000</v>
      </c>
    </row>
    <row r="33" spans="1:39" ht="77.25" customHeight="1">
      <c r="A33" s="790"/>
      <c r="B33" s="796"/>
      <c r="C33" s="559"/>
      <c r="D33" s="559"/>
      <c r="E33" s="559"/>
      <c r="F33" s="797"/>
      <c r="G33" s="796"/>
      <c r="H33" s="559"/>
      <c r="I33" s="797"/>
      <c r="J33" s="1779">
        <v>137</v>
      </c>
      <c r="K33" s="1289" t="s">
        <v>1040</v>
      </c>
      <c r="L33" s="1251" t="s">
        <v>216</v>
      </c>
      <c r="M33" s="1248">
        <v>12</v>
      </c>
      <c r="N33" s="2115"/>
      <c r="O33" s="1902"/>
      <c r="P33" s="2149"/>
      <c r="Q33" s="1271">
        <f>V33/$R$32</f>
        <v>0.5102040816326531</v>
      </c>
      <c r="R33" s="3025"/>
      <c r="S33" s="2115"/>
      <c r="T33" s="1332" t="s">
        <v>1041</v>
      </c>
      <c r="U33" s="1332" t="s">
        <v>1042</v>
      </c>
      <c r="V33" s="814">
        <v>40000000</v>
      </c>
      <c r="W33" s="2655"/>
      <c r="X33" s="2149"/>
      <c r="Y33" s="2655"/>
      <c r="Z33" s="2655"/>
      <c r="AA33" s="2655"/>
      <c r="AB33" s="2655"/>
      <c r="AC33" s="2655"/>
      <c r="AD33" s="2655"/>
      <c r="AE33" s="2655"/>
      <c r="AF33" s="2655"/>
      <c r="AG33" s="2655"/>
      <c r="AH33" s="2655"/>
      <c r="AI33" s="2655"/>
      <c r="AJ33" s="2655"/>
      <c r="AK33" s="2162"/>
      <c r="AL33" s="2162"/>
      <c r="AM33" s="3013"/>
    </row>
    <row r="34" spans="1:39" s="290" customFormat="1" ht="122.25" customHeight="1">
      <c r="A34" s="790"/>
      <c r="B34" s="796"/>
      <c r="C34" s="559"/>
      <c r="D34" s="559"/>
      <c r="E34" s="559"/>
      <c r="F34" s="797"/>
      <c r="G34" s="796"/>
      <c r="H34" s="559"/>
      <c r="I34" s="797"/>
      <c r="J34" s="1776">
        <v>138</v>
      </c>
      <c r="K34" s="1256" t="s">
        <v>1043</v>
      </c>
      <c r="L34" s="1254" t="s">
        <v>216</v>
      </c>
      <c r="M34" s="1250">
        <v>12</v>
      </c>
      <c r="N34" s="2116"/>
      <c r="O34" s="1903"/>
      <c r="P34" s="2135"/>
      <c r="Q34" s="1255">
        <f>V34/$R$32</f>
        <v>0.17091836734693877</v>
      </c>
      <c r="R34" s="3026"/>
      <c r="S34" s="2116"/>
      <c r="T34" s="1322" t="s">
        <v>1038</v>
      </c>
      <c r="U34" s="1322" t="s">
        <v>1044</v>
      </c>
      <c r="V34" s="815">
        <v>13400000</v>
      </c>
      <c r="W34" s="2131"/>
      <c r="X34" s="2135"/>
      <c r="Y34" s="2131"/>
      <c r="Z34" s="2131"/>
      <c r="AA34" s="2131"/>
      <c r="AB34" s="2131"/>
      <c r="AC34" s="2131"/>
      <c r="AD34" s="2131"/>
      <c r="AE34" s="2131"/>
      <c r="AF34" s="2131"/>
      <c r="AG34" s="2131"/>
      <c r="AH34" s="2131"/>
      <c r="AI34" s="2131"/>
      <c r="AJ34" s="2131"/>
      <c r="AK34" s="2129"/>
      <c r="AL34" s="2129"/>
      <c r="AM34" s="3013"/>
    </row>
    <row r="35" spans="1:39" s="290" customFormat="1" ht="118.5" customHeight="1">
      <c r="A35" s="1253"/>
      <c r="B35" s="252"/>
      <c r="C35" s="1263"/>
      <c r="D35" s="1263"/>
      <c r="E35" s="1263"/>
      <c r="F35" s="1266"/>
      <c r="G35" s="1057"/>
      <c r="H35" s="1264"/>
      <c r="I35" s="1265"/>
      <c r="J35" s="1776">
        <v>138</v>
      </c>
      <c r="K35" s="1256" t="s">
        <v>1043</v>
      </c>
      <c r="L35" s="1254" t="s">
        <v>216</v>
      </c>
      <c r="M35" s="1250">
        <v>12</v>
      </c>
      <c r="N35" s="1268" t="s">
        <v>1045</v>
      </c>
      <c r="O35" s="1240">
        <v>136</v>
      </c>
      <c r="P35" s="1256" t="s">
        <v>1046</v>
      </c>
      <c r="Q35" s="818">
        <v>1</v>
      </c>
      <c r="R35" s="815">
        <v>11600000</v>
      </c>
      <c r="S35" s="819" t="s">
        <v>1037</v>
      </c>
      <c r="T35" s="1322" t="s">
        <v>1038</v>
      </c>
      <c r="U35" s="1322" t="s">
        <v>1038</v>
      </c>
      <c r="V35" s="815">
        <v>11600000</v>
      </c>
      <c r="W35" s="1261">
        <v>61</v>
      </c>
      <c r="X35" s="1256" t="s">
        <v>999</v>
      </c>
      <c r="Y35" s="820">
        <v>64149</v>
      </c>
      <c r="Z35" s="820">
        <v>72224</v>
      </c>
      <c r="AA35" s="820">
        <v>27477</v>
      </c>
      <c r="AB35" s="820">
        <v>86843</v>
      </c>
      <c r="AC35" s="820">
        <v>236429</v>
      </c>
      <c r="AD35" s="820">
        <v>75612</v>
      </c>
      <c r="AE35" s="820">
        <v>13208</v>
      </c>
      <c r="AF35" s="820">
        <v>2145</v>
      </c>
      <c r="AG35" s="820">
        <v>413</v>
      </c>
      <c r="AH35" s="820">
        <v>520</v>
      </c>
      <c r="AI35" s="820">
        <v>16897</v>
      </c>
      <c r="AJ35" s="820">
        <v>75612</v>
      </c>
      <c r="AK35" s="1283">
        <v>42583</v>
      </c>
      <c r="AL35" s="821">
        <v>42735</v>
      </c>
      <c r="AM35" s="1301" t="s">
        <v>1000</v>
      </c>
    </row>
    <row r="36" spans="1:45" ht="34.5" customHeight="1">
      <c r="A36" s="784"/>
      <c r="B36" s="791"/>
      <c r="C36" s="437"/>
      <c r="D36" s="437"/>
      <c r="E36" s="437"/>
      <c r="F36" s="792"/>
      <c r="G36" s="1311">
        <v>39</v>
      </c>
      <c r="H36" s="50" t="s">
        <v>1047</v>
      </c>
      <c r="I36" s="50"/>
      <c r="J36" s="1122"/>
      <c r="K36" s="331"/>
      <c r="L36" s="1300"/>
      <c r="M36" s="1300"/>
      <c r="N36" s="331"/>
      <c r="O36" s="1300"/>
      <c r="P36" s="331"/>
      <c r="Q36" s="1300"/>
      <c r="R36" s="331"/>
      <c r="S36" s="331"/>
      <c r="T36" s="331"/>
      <c r="U36" s="331"/>
      <c r="V36" s="807"/>
      <c r="W36" s="1299"/>
      <c r="X36" s="331"/>
      <c r="Y36" s="331"/>
      <c r="Z36" s="331"/>
      <c r="AA36" s="331"/>
      <c r="AB36" s="331"/>
      <c r="AC36" s="331"/>
      <c r="AD36" s="331"/>
      <c r="AE36" s="331"/>
      <c r="AF36" s="331"/>
      <c r="AG36" s="331"/>
      <c r="AH36" s="331"/>
      <c r="AI36" s="331"/>
      <c r="AJ36" s="331"/>
      <c r="AK36" s="50"/>
      <c r="AL36" s="50"/>
      <c r="AM36" s="50"/>
      <c r="AN36" s="1"/>
      <c r="AO36" s="1"/>
      <c r="AP36" s="1"/>
      <c r="AQ36" s="1"/>
      <c r="AR36" s="1"/>
      <c r="AS36" s="1"/>
    </row>
    <row r="37" spans="1:45" ht="95.25" customHeight="1">
      <c r="A37" s="822"/>
      <c r="B37" s="1305"/>
      <c r="C37" s="1306"/>
      <c r="D37" s="1306"/>
      <c r="E37" s="1306"/>
      <c r="F37" s="1307"/>
      <c r="G37" s="1312"/>
      <c r="H37" s="823"/>
      <c r="I37" s="824"/>
      <c r="J37" s="1779">
        <v>139</v>
      </c>
      <c r="K37" s="1289" t="s">
        <v>1048</v>
      </c>
      <c r="L37" s="1251" t="s">
        <v>216</v>
      </c>
      <c r="M37" s="1248">
        <v>1</v>
      </c>
      <c r="N37" s="1289" t="s">
        <v>1049</v>
      </c>
      <c r="O37" s="1248">
        <v>137</v>
      </c>
      <c r="P37" s="1289" t="s">
        <v>1050</v>
      </c>
      <c r="Q37" s="825">
        <v>1</v>
      </c>
      <c r="R37" s="826">
        <v>60000000</v>
      </c>
      <c r="S37" s="1319" t="s">
        <v>1051</v>
      </c>
      <c r="T37" s="1332" t="s">
        <v>1052</v>
      </c>
      <c r="U37" s="1332" t="s">
        <v>1053</v>
      </c>
      <c r="V37" s="827">
        <v>60000000</v>
      </c>
      <c r="W37" s="1288">
        <v>61</v>
      </c>
      <c r="X37" s="829" t="s">
        <v>999</v>
      </c>
      <c r="Y37" s="1260">
        <v>64149</v>
      </c>
      <c r="Z37" s="1260">
        <v>72224</v>
      </c>
      <c r="AA37" s="1260">
        <v>27477</v>
      </c>
      <c r="AB37" s="1260">
        <v>86843</v>
      </c>
      <c r="AC37" s="1260">
        <v>236429</v>
      </c>
      <c r="AD37" s="1260">
        <v>75612</v>
      </c>
      <c r="AE37" s="1260">
        <v>13208</v>
      </c>
      <c r="AF37" s="1260">
        <v>2145</v>
      </c>
      <c r="AG37" s="1260">
        <v>413</v>
      </c>
      <c r="AH37" s="1260">
        <v>520</v>
      </c>
      <c r="AI37" s="1260">
        <v>16897</v>
      </c>
      <c r="AJ37" s="1260">
        <v>75612</v>
      </c>
      <c r="AK37" s="1283">
        <v>42583</v>
      </c>
      <c r="AL37" s="821">
        <v>42735</v>
      </c>
      <c r="AM37" s="1301" t="s">
        <v>1000</v>
      </c>
      <c r="AN37" s="1"/>
      <c r="AO37" s="1"/>
      <c r="AP37" s="1"/>
      <c r="AQ37" s="1"/>
      <c r="AR37" s="1"/>
      <c r="AS37" s="1"/>
    </row>
    <row r="38" spans="1:39" s="290" customFormat="1" ht="64.5" customHeight="1">
      <c r="A38" s="830"/>
      <c r="B38" s="831"/>
      <c r="C38" s="832"/>
      <c r="D38" s="832"/>
      <c r="E38" s="832"/>
      <c r="F38" s="833"/>
      <c r="G38" s="831"/>
      <c r="H38" s="832"/>
      <c r="I38" s="833"/>
      <c r="J38" s="1776">
        <v>139</v>
      </c>
      <c r="K38" s="1256" t="s">
        <v>1048</v>
      </c>
      <c r="L38" s="1254" t="s">
        <v>216</v>
      </c>
      <c r="M38" s="1250">
        <v>1</v>
      </c>
      <c r="N38" s="1996" t="s">
        <v>1054</v>
      </c>
      <c r="O38" s="1905">
        <v>138</v>
      </c>
      <c r="P38" s="1996" t="s">
        <v>1055</v>
      </c>
      <c r="Q38" s="1252">
        <f>V38/$R$38</f>
        <v>0.375</v>
      </c>
      <c r="R38" s="3040">
        <v>80000000</v>
      </c>
      <c r="S38" s="1934" t="s">
        <v>1051</v>
      </c>
      <c r="T38" s="1322" t="s">
        <v>1052</v>
      </c>
      <c r="U38" s="1322" t="s">
        <v>1056</v>
      </c>
      <c r="V38" s="815">
        <v>30000000</v>
      </c>
      <c r="W38" s="2028">
        <v>61</v>
      </c>
      <c r="X38" s="1996" t="s">
        <v>999</v>
      </c>
      <c r="Y38" s="2028">
        <v>64149</v>
      </c>
      <c r="Z38" s="2028">
        <v>72224</v>
      </c>
      <c r="AA38" s="2028">
        <v>27477</v>
      </c>
      <c r="AB38" s="2028">
        <v>86843</v>
      </c>
      <c r="AC38" s="2028">
        <v>236429</v>
      </c>
      <c r="AD38" s="2028">
        <v>75612</v>
      </c>
      <c r="AE38" s="2028">
        <v>13208</v>
      </c>
      <c r="AF38" s="2028">
        <v>2145</v>
      </c>
      <c r="AG38" s="2028">
        <v>413</v>
      </c>
      <c r="AH38" s="2028">
        <v>520</v>
      </c>
      <c r="AI38" s="2028">
        <v>16897</v>
      </c>
      <c r="AJ38" s="2028">
        <v>75612</v>
      </c>
      <c r="AK38" s="1925">
        <v>42583</v>
      </c>
      <c r="AL38" s="1925">
        <v>42735</v>
      </c>
      <c r="AM38" s="3043" t="s">
        <v>1000</v>
      </c>
    </row>
    <row r="39" spans="1:39" s="290" customFormat="1" ht="48" customHeight="1">
      <c r="A39" s="830"/>
      <c r="B39" s="831"/>
      <c r="C39" s="832"/>
      <c r="D39" s="832"/>
      <c r="E39" s="832"/>
      <c r="F39" s="833"/>
      <c r="G39" s="831"/>
      <c r="H39" s="832"/>
      <c r="I39" s="833"/>
      <c r="J39" s="1776">
        <v>140</v>
      </c>
      <c r="K39" s="253" t="s">
        <v>1057</v>
      </c>
      <c r="L39" s="1254" t="s">
        <v>216</v>
      </c>
      <c r="M39" s="1254">
        <v>1</v>
      </c>
      <c r="N39" s="1997"/>
      <c r="O39" s="1906"/>
      <c r="P39" s="1997"/>
      <c r="Q39" s="1252">
        <f>V39/$R$38</f>
        <v>0.3125</v>
      </c>
      <c r="R39" s="3041"/>
      <c r="S39" s="1939"/>
      <c r="T39" s="253" t="s">
        <v>1058</v>
      </c>
      <c r="U39" s="1325" t="s">
        <v>1059</v>
      </c>
      <c r="V39" s="1303">
        <v>25000000</v>
      </c>
      <c r="W39" s="2029"/>
      <c r="X39" s="1997"/>
      <c r="Y39" s="2029"/>
      <c r="Z39" s="2029"/>
      <c r="AA39" s="2029"/>
      <c r="AB39" s="2029"/>
      <c r="AC39" s="2029"/>
      <c r="AD39" s="2029"/>
      <c r="AE39" s="2029"/>
      <c r="AF39" s="2029"/>
      <c r="AG39" s="2029"/>
      <c r="AH39" s="2029"/>
      <c r="AI39" s="2029"/>
      <c r="AJ39" s="2029"/>
      <c r="AK39" s="1926"/>
      <c r="AL39" s="1926"/>
      <c r="AM39" s="3043"/>
    </row>
    <row r="40" spans="1:39" s="290" customFormat="1" ht="87.75" customHeight="1">
      <c r="A40" s="830"/>
      <c r="B40" s="831"/>
      <c r="C40" s="832"/>
      <c r="D40" s="832"/>
      <c r="E40" s="832"/>
      <c r="F40" s="833"/>
      <c r="G40" s="1313"/>
      <c r="H40" s="834"/>
      <c r="I40" s="835"/>
      <c r="J40" s="1776">
        <v>141</v>
      </c>
      <c r="K40" s="253" t="s">
        <v>1060</v>
      </c>
      <c r="L40" s="1254" t="s">
        <v>216</v>
      </c>
      <c r="M40" s="1254">
        <v>1</v>
      </c>
      <c r="N40" s="1998"/>
      <c r="O40" s="1907"/>
      <c r="P40" s="1998"/>
      <c r="Q40" s="1252">
        <f>V40/$R$38</f>
        <v>0.3125</v>
      </c>
      <c r="R40" s="3042"/>
      <c r="S40" s="1935"/>
      <c r="T40" s="253" t="s">
        <v>1061</v>
      </c>
      <c r="U40" s="1325" t="s">
        <v>1062</v>
      </c>
      <c r="V40" s="1303">
        <v>25000000</v>
      </c>
      <c r="W40" s="2030"/>
      <c r="X40" s="1998"/>
      <c r="Y40" s="2030"/>
      <c r="Z40" s="2030"/>
      <c r="AA40" s="2030"/>
      <c r="AB40" s="2030"/>
      <c r="AC40" s="2030"/>
      <c r="AD40" s="2030"/>
      <c r="AE40" s="2030"/>
      <c r="AF40" s="2030"/>
      <c r="AG40" s="2030"/>
      <c r="AH40" s="2030"/>
      <c r="AI40" s="2030"/>
      <c r="AJ40" s="2030"/>
      <c r="AK40" s="1927"/>
      <c r="AL40" s="1927"/>
      <c r="AM40" s="3043"/>
    </row>
    <row r="41" spans="1:45" ht="36" customHeight="1">
      <c r="A41" s="784"/>
      <c r="B41" s="791"/>
      <c r="C41" s="437"/>
      <c r="D41" s="437"/>
      <c r="E41" s="437"/>
      <c r="F41" s="792"/>
      <c r="G41" s="788">
        <v>40</v>
      </c>
      <c r="H41" s="50" t="s">
        <v>1063</v>
      </c>
      <c r="I41" s="50"/>
      <c r="J41" s="1122"/>
      <c r="K41" s="331"/>
      <c r="L41" s="1300"/>
      <c r="M41" s="1300"/>
      <c r="N41" s="331"/>
      <c r="O41" s="1300"/>
      <c r="P41" s="331"/>
      <c r="Q41" s="1300"/>
      <c r="R41" s="331"/>
      <c r="S41" s="331"/>
      <c r="T41" s="331"/>
      <c r="U41" s="331"/>
      <c r="V41" s="836"/>
      <c r="W41" s="1299"/>
      <c r="X41" s="331"/>
      <c r="Y41" s="331"/>
      <c r="Z41" s="331"/>
      <c r="AA41" s="1299"/>
      <c r="AB41" s="1819"/>
      <c r="AC41" s="1819"/>
      <c r="AD41" s="331"/>
      <c r="AE41" s="1820"/>
      <c r="AF41" s="331"/>
      <c r="AG41" s="331"/>
      <c r="AH41" s="331"/>
      <c r="AI41" s="1299"/>
      <c r="AJ41" s="331"/>
      <c r="AK41" s="50"/>
      <c r="AL41" s="50"/>
      <c r="AM41" s="50"/>
      <c r="AN41" s="1"/>
      <c r="AO41" s="1"/>
      <c r="AP41" s="1"/>
      <c r="AQ41" s="1"/>
      <c r="AR41" s="1"/>
      <c r="AS41" s="1"/>
    </row>
    <row r="42" spans="1:39" ht="149.25" customHeight="1">
      <c r="A42" s="377"/>
      <c r="B42" s="808"/>
      <c r="C42" s="376"/>
      <c r="D42" s="376"/>
      <c r="E42" s="376"/>
      <c r="F42" s="809"/>
      <c r="G42" s="900"/>
      <c r="H42" s="810"/>
      <c r="I42" s="811"/>
      <c r="J42" s="1779">
        <v>142</v>
      </c>
      <c r="K42" s="1281" t="s">
        <v>1064</v>
      </c>
      <c r="L42" s="1251" t="s">
        <v>216</v>
      </c>
      <c r="M42" s="1251">
        <v>12</v>
      </c>
      <c r="N42" s="1954" t="s">
        <v>1065</v>
      </c>
      <c r="O42" s="1901">
        <v>139</v>
      </c>
      <c r="P42" s="2134" t="s">
        <v>1066</v>
      </c>
      <c r="Q42" s="1252">
        <v>0.9</v>
      </c>
      <c r="R42" s="3024">
        <v>10000000</v>
      </c>
      <c r="S42" s="1954" t="s">
        <v>1067</v>
      </c>
      <c r="T42" s="1326" t="s">
        <v>1068</v>
      </c>
      <c r="U42" s="1328" t="s">
        <v>1069</v>
      </c>
      <c r="V42" s="1296">
        <v>10000000</v>
      </c>
      <c r="W42" s="2130">
        <v>61</v>
      </c>
      <c r="X42" s="2134" t="s">
        <v>999</v>
      </c>
      <c r="Y42" s="2130">
        <v>64149</v>
      </c>
      <c r="Z42" s="2130">
        <v>72224</v>
      </c>
      <c r="AA42" s="2130">
        <v>27477</v>
      </c>
      <c r="AB42" s="2130">
        <v>86843</v>
      </c>
      <c r="AC42" s="2130">
        <v>236429</v>
      </c>
      <c r="AD42" s="2130">
        <v>75612</v>
      </c>
      <c r="AE42" s="2130">
        <v>13208</v>
      </c>
      <c r="AF42" s="2130">
        <v>2145</v>
      </c>
      <c r="AG42" s="2130">
        <v>413</v>
      </c>
      <c r="AH42" s="2130">
        <v>520</v>
      </c>
      <c r="AI42" s="2130">
        <v>16897</v>
      </c>
      <c r="AJ42" s="2130">
        <v>75612</v>
      </c>
      <c r="AK42" s="2128">
        <v>42583</v>
      </c>
      <c r="AL42" s="2128">
        <v>42735</v>
      </c>
      <c r="AM42" s="3013" t="s">
        <v>1000</v>
      </c>
    </row>
    <row r="43" spans="1:39" ht="117.75" customHeight="1">
      <c r="A43" s="377"/>
      <c r="B43" s="808"/>
      <c r="C43" s="376"/>
      <c r="D43" s="376"/>
      <c r="E43" s="376"/>
      <c r="F43" s="809"/>
      <c r="G43" s="808"/>
      <c r="H43" s="376"/>
      <c r="I43" s="809"/>
      <c r="J43" s="1779">
        <v>143</v>
      </c>
      <c r="K43" s="1281" t="s">
        <v>1070</v>
      </c>
      <c r="L43" s="1251" t="s">
        <v>216</v>
      </c>
      <c r="M43" s="1251">
        <v>1</v>
      </c>
      <c r="N43" s="2116"/>
      <c r="O43" s="1903"/>
      <c r="P43" s="2135"/>
      <c r="Q43" s="1255">
        <v>0.1</v>
      </c>
      <c r="R43" s="3026"/>
      <c r="S43" s="2116"/>
      <c r="T43" s="1326" t="s">
        <v>1071</v>
      </c>
      <c r="U43" s="1328" t="s">
        <v>1072</v>
      </c>
      <c r="V43" s="1296">
        <v>0</v>
      </c>
      <c r="W43" s="2131"/>
      <c r="X43" s="2135"/>
      <c r="Y43" s="2131"/>
      <c r="Z43" s="2131"/>
      <c r="AA43" s="2131"/>
      <c r="AB43" s="2131"/>
      <c r="AC43" s="2131"/>
      <c r="AD43" s="2131"/>
      <c r="AE43" s="2131"/>
      <c r="AF43" s="2131"/>
      <c r="AG43" s="2131"/>
      <c r="AH43" s="2131"/>
      <c r="AI43" s="2131"/>
      <c r="AJ43" s="2131"/>
      <c r="AK43" s="2129"/>
      <c r="AL43" s="2129"/>
      <c r="AM43" s="3013"/>
    </row>
    <row r="44" spans="1:39" s="290" customFormat="1" ht="156.75">
      <c r="A44" s="838"/>
      <c r="B44" s="839"/>
      <c r="C44" s="840"/>
      <c r="D44" s="840"/>
      <c r="E44" s="840"/>
      <c r="F44" s="841"/>
      <c r="G44" s="839"/>
      <c r="H44" s="840"/>
      <c r="I44" s="841"/>
      <c r="J44" s="1775">
        <v>144</v>
      </c>
      <c r="K44" s="291" t="s">
        <v>1073</v>
      </c>
      <c r="L44" s="1253" t="s">
        <v>216</v>
      </c>
      <c r="M44" s="1620">
        <v>5</v>
      </c>
      <c r="N44" s="413" t="s">
        <v>1074</v>
      </c>
      <c r="O44" s="1284">
        <v>140</v>
      </c>
      <c r="P44" s="1259" t="s">
        <v>1075</v>
      </c>
      <c r="Q44" s="1252">
        <v>1</v>
      </c>
      <c r="R44" s="1302">
        <v>77600000</v>
      </c>
      <c r="S44" s="1257" t="s">
        <v>1076</v>
      </c>
      <c r="T44" s="291" t="s">
        <v>1077</v>
      </c>
      <c r="U44" s="1325" t="s">
        <v>1078</v>
      </c>
      <c r="V44" s="842">
        <v>77600000</v>
      </c>
      <c r="W44" s="1262">
        <v>61</v>
      </c>
      <c r="X44" s="1257" t="s">
        <v>999</v>
      </c>
      <c r="Y44" s="1270">
        <v>27768</v>
      </c>
      <c r="Z44" s="1270">
        <v>40321</v>
      </c>
      <c r="AA44" s="1270">
        <v>13182</v>
      </c>
      <c r="AB44" s="1270">
        <v>42187</v>
      </c>
      <c r="AC44" s="1270">
        <v>109758</v>
      </c>
      <c r="AD44" s="1270">
        <v>37091</v>
      </c>
      <c r="AE44" s="1270" t="s">
        <v>780</v>
      </c>
      <c r="AF44" s="1270" t="s">
        <v>780</v>
      </c>
      <c r="AG44" s="1270" t="s">
        <v>780</v>
      </c>
      <c r="AH44" s="1270" t="s">
        <v>780</v>
      </c>
      <c r="AI44" s="1270" t="s">
        <v>780</v>
      </c>
      <c r="AJ44" s="1270" t="s">
        <v>780</v>
      </c>
      <c r="AK44" s="1249">
        <v>42583</v>
      </c>
      <c r="AL44" s="1249">
        <v>42735</v>
      </c>
      <c r="AM44" s="1301" t="s">
        <v>1000</v>
      </c>
    </row>
    <row r="45" spans="1:39" ht="58.5" customHeight="1">
      <c r="A45" s="790"/>
      <c r="B45" s="796"/>
      <c r="C45" s="559"/>
      <c r="D45" s="559"/>
      <c r="E45" s="559"/>
      <c r="F45" s="797"/>
      <c r="G45" s="796"/>
      <c r="H45" s="559"/>
      <c r="I45" s="797"/>
      <c r="J45" s="1885">
        <v>144</v>
      </c>
      <c r="K45" s="2134" t="s">
        <v>1073</v>
      </c>
      <c r="L45" s="1885" t="s">
        <v>216</v>
      </c>
      <c r="M45" s="1901">
        <v>5</v>
      </c>
      <c r="N45" s="1954" t="s">
        <v>1079</v>
      </c>
      <c r="O45" s="1901">
        <v>141</v>
      </c>
      <c r="P45" s="2134" t="s">
        <v>1080</v>
      </c>
      <c r="Q45" s="2146">
        <f>(V45+V46)/R45</f>
        <v>0.7699903320330661</v>
      </c>
      <c r="R45" s="3018">
        <v>342259135</v>
      </c>
      <c r="S45" s="1954" t="s">
        <v>1081</v>
      </c>
      <c r="T45" s="1954" t="s">
        <v>1082</v>
      </c>
      <c r="U45" s="1328" t="s">
        <v>1083</v>
      </c>
      <c r="V45" s="844">
        <v>78600534</v>
      </c>
      <c r="W45" s="2652">
        <v>108</v>
      </c>
      <c r="X45" s="2134" t="s">
        <v>999</v>
      </c>
      <c r="Y45" s="2130">
        <v>27768</v>
      </c>
      <c r="Z45" s="2130">
        <v>40321</v>
      </c>
      <c r="AA45" s="2130">
        <v>13182</v>
      </c>
      <c r="AB45" s="2130">
        <v>42187</v>
      </c>
      <c r="AC45" s="2130">
        <v>109758</v>
      </c>
      <c r="AD45" s="2130">
        <v>37091</v>
      </c>
      <c r="AE45" s="2130" t="s">
        <v>780</v>
      </c>
      <c r="AF45" s="2130" t="s">
        <v>780</v>
      </c>
      <c r="AG45" s="2130" t="s">
        <v>780</v>
      </c>
      <c r="AH45" s="2130" t="s">
        <v>780</v>
      </c>
      <c r="AI45" s="2130" t="s">
        <v>780</v>
      </c>
      <c r="AJ45" s="2130" t="s">
        <v>780</v>
      </c>
      <c r="AK45" s="2128">
        <v>42583</v>
      </c>
      <c r="AL45" s="2128">
        <v>42735</v>
      </c>
      <c r="AM45" s="3013" t="s">
        <v>1000</v>
      </c>
    </row>
    <row r="46" spans="1:39" ht="58.5" customHeight="1">
      <c r="A46" s="790"/>
      <c r="B46" s="796"/>
      <c r="C46" s="559"/>
      <c r="D46" s="559"/>
      <c r="E46" s="559"/>
      <c r="F46" s="797"/>
      <c r="G46" s="796"/>
      <c r="H46" s="559"/>
      <c r="I46" s="797"/>
      <c r="J46" s="1918"/>
      <c r="K46" s="2135"/>
      <c r="L46" s="1918"/>
      <c r="M46" s="1903"/>
      <c r="N46" s="2115"/>
      <c r="O46" s="1902"/>
      <c r="P46" s="2149"/>
      <c r="Q46" s="2147"/>
      <c r="R46" s="3019"/>
      <c r="S46" s="2115"/>
      <c r="T46" s="2116"/>
      <c r="U46" s="1328" t="s">
        <v>1084</v>
      </c>
      <c r="V46" s="845">
        <v>184935691</v>
      </c>
      <c r="W46" s="2652"/>
      <c r="X46" s="2149"/>
      <c r="Y46" s="2655"/>
      <c r="Z46" s="2655"/>
      <c r="AA46" s="2655"/>
      <c r="AB46" s="2655"/>
      <c r="AC46" s="2655"/>
      <c r="AD46" s="2655"/>
      <c r="AE46" s="2655"/>
      <c r="AF46" s="2655"/>
      <c r="AG46" s="2655"/>
      <c r="AH46" s="2655"/>
      <c r="AI46" s="2655"/>
      <c r="AJ46" s="2655"/>
      <c r="AK46" s="2162"/>
      <c r="AL46" s="2162"/>
      <c r="AM46" s="3013"/>
    </row>
    <row r="47" spans="1:39" ht="57.75" customHeight="1">
      <c r="A47" s="790"/>
      <c r="B47" s="796"/>
      <c r="C47" s="559"/>
      <c r="D47" s="559"/>
      <c r="E47" s="559"/>
      <c r="F47" s="797"/>
      <c r="G47" s="796"/>
      <c r="H47" s="559"/>
      <c r="I47" s="797"/>
      <c r="J47" s="1885">
        <v>145</v>
      </c>
      <c r="K47" s="2134" t="s">
        <v>1085</v>
      </c>
      <c r="L47" s="1885" t="s">
        <v>216</v>
      </c>
      <c r="M47" s="1885">
        <v>1</v>
      </c>
      <c r="N47" s="2115"/>
      <c r="O47" s="1902"/>
      <c r="P47" s="2149"/>
      <c r="Q47" s="2146">
        <f>(V47+V48)/R45</f>
        <v>0.2300096679669339</v>
      </c>
      <c r="R47" s="3019"/>
      <c r="S47" s="2115"/>
      <c r="T47" s="1954" t="s">
        <v>1086</v>
      </c>
      <c r="U47" s="1328" t="s">
        <v>1087</v>
      </c>
      <c r="V47" s="844">
        <v>38500000</v>
      </c>
      <c r="W47" s="2652">
        <v>98</v>
      </c>
      <c r="X47" s="2149"/>
      <c r="Y47" s="2655"/>
      <c r="Z47" s="2655"/>
      <c r="AA47" s="2655"/>
      <c r="AB47" s="2655"/>
      <c r="AC47" s="2655"/>
      <c r="AD47" s="2655"/>
      <c r="AE47" s="2655"/>
      <c r="AF47" s="2655"/>
      <c r="AG47" s="2655"/>
      <c r="AH47" s="2655"/>
      <c r="AI47" s="2655"/>
      <c r="AJ47" s="2655"/>
      <c r="AK47" s="2162"/>
      <c r="AL47" s="2162"/>
      <c r="AM47" s="3013"/>
    </row>
    <row r="48" spans="1:39" ht="57.75" customHeight="1">
      <c r="A48" s="790"/>
      <c r="B48" s="796"/>
      <c r="C48" s="559"/>
      <c r="D48" s="559"/>
      <c r="E48" s="559"/>
      <c r="F48" s="797"/>
      <c r="G48" s="796"/>
      <c r="H48" s="559"/>
      <c r="I48" s="797"/>
      <c r="J48" s="1918"/>
      <c r="K48" s="2135"/>
      <c r="L48" s="1918"/>
      <c r="M48" s="1918"/>
      <c r="N48" s="2116"/>
      <c r="O48" s="1903"/>
      <c r="P48" s="2135"/>
      <c r="Q48" s="2147"/>
      <c r="R48" s="3020"/>
      <c r="S48" s="2116"/>
      <c r="T48" s="2116"/>
      <c r="U48" s="1328" t="s">
        <v>1088</v>
      </c>
      <c r="V48" s="845">
        <v>40222910</v>
      </c>
      <c r="W48" s="2652"/>
      <c r="X48" s="2135"/>
      <c r="Y48" s="2131"/>
      <c r="Z48" s="2131"/>
      <c r="AA48" s="2131"/>
      <c r="AB48" s="2131"/>
      <c r="AC48" s="2131"/>
      <c r="AD48" s="2131"/>
      <c r="AE48" s="2131"/>
      <c r="AF48" s="2131"/>
      <c r="AG48" s="2131"/>
      <c r="AH48" s="2131"/>
      <c r="AI48" s="2131"/>
      <c r="AJ48" s="2131"/>
      <c r="AK48" s="2129"/>
      <c r="AL48" s="2129"/>
      <c r="AM48" s="3013"/>
    </row>
    <row r="49" spans="1:39" ht="51.75" customHeight="1">
      <c r="A49" s="790"/>
      <c r="B49" s="796"/>
      <c r="C49" s="559"/>
      <c r="D49" s="559"/>
      <c r="E49" s="559"/>
      <c r="F49" s="797"/>
      <c r="G49" s="796"/>
      <c r="H49" s="559"/>
      <c r="I49" s="797"/>
      <c r="J49" s="1885">
        <v>146</v>
      </c>
      <c r="K49" s="2134" t="s">
        <v>1089</v>
      </c>
      <c r="L49" s="1885" t="s">
        <v>216</v>
      </c>
      <c r="M49" s="1885">
        <v>1</v>
      </c>
      <c r="N49" s="1954" t="s">
        <v>1090</v>
      </c>
      <c r="O49" s="1901">
        <v>142</v>
      </c>
      <c r="P49" s="2134" t="s">
        <v>1091</v>
      </c>
      <c r="Q49" s="2146">
        <v>1</v>
      </c>
      <c r="R49" s="3018">
        <v>203297270</v>
      </c>
      <c r="S49" s="1954" t="s">
        <v>1092</v>
      </c>
      <c r="T49" s="1954" t="s">
        <v>1093</v>
      </c>
      <c r="U49" s="1328" t="s">
        <v>1094</v>
      </c>
      <c r="V49" s="1294">
        <v>188983936</v>
      </c>
      <c r="W49" s="2130">
        <v>61</v>
      </c>
      <c r="X49" s="2134" t="s">
        <v>999</v>
      </c>
      <c r="Y49" s="2130">
        <v>64149</v>
      </c>
      <c r="Z49" s="2130">
        <v>72224</v>
      </c>
      <c r="AA49" s="2130">
        <v>27477</v>
      </c>
      <c r="AB49" s="2130">
        <v>86843</v>
      </c>
      <c r="AC49" s="2130">
        <v>236429</v>
      </c>
      <c r="AD49" s="2130">
        <v>75612</v>
      </c>
      <c r="AE49" s="2130">
        <v>13208</v>
      </c>
      <c r="AF49" s="2130">
        <v>2145</v>
      </c>
      <c r="AG49" s="2130">
        <v>413</v>
      </c>
      <c r="AH49" s="2130">
        <v>520</v>
      </c>
      <c r="AI49" s="2130">
        <v>16897</v>
      </c>
      <c r="AJ49" s="2130">
        <v>75612</v>
      </c>
      <c r="AK49" s="2128">
        <v>42583</v>
      </c>
      <c r="AL49" s="2128">
        <v>42735</v>
      </c>
      <c r="AM49" s="3013" t="s">
        <v>1000</v>
      </c>
    </row>
    <row r="50" spans="1:39" ht="37.5" customHeight="1">
      <c r="A50" s="790"/>
      <c r="B50" s="796"/>
      <c r="C50" s="559"/>
      <c r="D50" s="559"/>
      <c r="E50" s="559"/>
      <c r="F50" s="797"/>
      <c r="G50" s="796"/>
      <c r="H50" s="559"/>
      <c r="I50" s="797"/>
      <c r="J50" s="1886"/>
      <c r="K50" s="2149"/>
      <c r="L50" s="1886"/>
      <c r="M50" s="1886"/>
      <c r="N50" s="2115"/>
      <c r="O50" s="1902"/>
      <c r="P50" s="2149"/>
      <c r="Q50" s="2337"/>
      <c r="R50" s="3019"/>
      <c r="S50" s="2115"/>
      <c r="T50" s="2115"/>
      <c r="U50" s="1328" t="s">
        <v>1059</v>
      </c>
      <c r="V50" s="1294">
        <v>4313334</v>
      </c>
      <c r="W50" s="2655"/>
      <c r="X50" s="2149"/>
      <c r="Y50" s="2655"/>
      <c r="Z50" s="2655"/>
      <c r="AA50" s="2655"/>
      <c r="AB50" s="2655"/>
      <c r="AC50" s="2655"/>
      <c r="AD50" s="2655"/>
      <c r="AE50" s="2655"/>
      <c r="AF50" s="2655"/>
      <c r="AG50" s="2655"/>
      <c r="AH50" s="2655"/>
      <c r="AI50" s="2655"/>
      <c r="AJ50" s="2655"/>
      <c r="AK50" s="2162"/>
      <c r="AL50" s="2162"/>
      <c r="AM50" s="3013"/>
    </row>
    <row r="51" spans="1:39" ht="51" customHeight="1">
      <c r="A51" s="790"/>
      <c r="B51" s="796"/>
      <c r="C51" s="559"/>
      <c r="D51" s="559"/>
      <c r="E51" s="559"/>
      <c r="F51" s="797"/>
      <c r="G51" s="801"/>
      <c r="H51" s="802"/>
      <c r="I51" s="803"/>
      <c r="J51" s="1918"/>
      <c r="K51" s="2135"/>
      <c r="L51" s="1918"/>
      <c r="M51" s="1918"/>
      <c r="N51" s="2116"/>
      <c r="O51" s="1903"/>
      <c r="P51" s="2135"/>
      <c r="Q51" s="2147"/>
      <c r="R51" s="3020"/>
      <c r="S51" s="2116"/>
      <c r="T51" s="2116"/>
      <c r="U51" s="1328" t="s">
        <v>1095</v>
      </c>
      <c r="V51" s="1294">
        <v>10000000</v>
      </c>
      <c r="W51" s="2131"/>
      <c r="X51" s="2135"/>
      <c r="Y51" s="2131"/>
      <c r="Z51" s="2131"/>
      <c r="AA51" s="2131"/>
      <c r="AB51" s="2131"/>
      <c r="AC51" s="2131"/>
      <c r="AD51" s="2131"/>
      <c r="AE51" s="2131"/>
      <c r="AF51" s="2131"/>
      <c r="AG51" s="2131"/>
      <c r="AH51" s="2131"/>
      <c r="AI51" s="2131"/>
      <c r="AJ51" s="2131"/>
      <c r="AK51" s="2129"/>
      <c r="AL51" s="2129"/>
      <c r="AM51" s="3013"/>
    </row>
    <row r="52" spans="1:45" ht="32.25" customHeight="1">
      <c r="A52" s="784"/>
      <c r="B52" s="791"/>
      <c r="C52" s="437"/>
      <c r="D52" s="437"/>
      <c r="E52" s="437"/>
      <c r="F52" s="792"/>
      <c r="G52" s="788">
        <v>41</v>
      </c>
      <c r="H52" s="50" t="s">
        <v>1096</v>
      </c>
      <c r="I52" s="50"/>
      <c r="J52" s="1122"/>
      <c r="K52" s="331"/>
      <c r="L52" s="1300"/>
      <c r="M52" s="1300"/>
      <c r="N52" s="331"/>
      <c r="O52" s="1300"/>
      <c r="P52" s="331"/>
      <c r="Q52" s="1300"/>
      <c r="R52" s="846"/>
      <c r="S52" s="331"/>
      <c r="T52" s="331"/>
      <c r="U52" s="807"/>
      <c r="V52" s="807"/>
      <c r="W52" s="1299"/>
      <c r="X52" s="331"/>
      <c r="Y52" s="331"/>
      <c r="Z52" s="331"/>
      <c r="AA52" s="331"/>
      <c r="AB52" s="331"/>
      <c r="AC52" s="1820"/>
      <c r="AD52" s="1819"/>
      <c r="AE52" s="1819"/>
      <c r="AF52" s="331"/>
      <c r="AG52" s="331"/>
      <c r="AH52" s="331"/>
      <c r="AI52" s="331"/>
      <c r="AJ52" s="331"/>
      <c r="AK52" s="50"/>
      <c r="AL52" s="50"/>
      <c r="AM52" s="50"/>
      <c r="AN52" s="1"/>
      <c r="AO52" s="1"/>
      <c r="AP52" s="1"/>
      <c r="AQ52" s="1"/>
      <c r="AR52" s="1"/>
      <c r="AS52" s="1"/>
    </row>
    <row r="53" spans="1:39" ht="91.5" customHeight="1">
      <c r="A53" s="790"/>
      <c r="B53" s="796"/>
      <c r="C53" s="559"/>
      <c r="D53" s="559"/>
      <c r="E53" s="559"/>
      <c r="F53" s="797"/>
      <c r="G53" s="793"/>
      <c r="H53" s="794"/>
      <c r="I53" s="795"/>
      <c r="J53" s="1779">
        <v>147</v>
      </c>
      <c r="K53" s="1281" t="s">
        <v>1097</v>
      </c>
      <c r="L53" s="1251" t="s">
        <v>216</v>
      </c>
      <c r="M53" s="1251">
        <v>14</v>
      </c>
      <c r="N53" s="1954" t="s">
        <v>1098</v>
      </c>
      <c r="O53" s="1901">
        <v>143</v>
      </c>
      <c r="P53" s="2134" t="s">
        <v>1099</v>
      </c>
      <c r="Q53" s="1282">
        <v>0.5</v>
      </c>
      <c r="R53" s="3024">
        <v>10000000</v>
      </c>
      <c r="S53" s="1954" t="s">
        <v>1100</v>
      </c>
      <c r="T53" s="1326" t="s">
        <v>1101</v>
      </c>
      <c r="U53" s="1328" t="s">
        <v>1102</v>
      </c>
      <c r="V53" s="1296">
        <v>5000000</v>
      </c>
      <c r="W53" s="2130">
        <v>61</v>
      </c>
      <c r="X53" s="2134" t="s">
        <v>999</v>
      </c>
      <c r="Y53" s="2130">
        <v>64149</v>
      </c>
      <c r="Z53" s="2130">
        <v>72224</v>
      </c>
      <c r="AA53" s="2130">
        <v>27477</v>
      </c>
      <c r="AB53" s="2130">
        <v>86843</v>
      </c>
      <c r="AC53" s="2130">
        <v>236429</v>
      </c>
      <c r="AD53" s="2130">
        <v>75612</v>
      </c>
      <c r="AE53" s="2130">
        <v>13208</v>
      </c>
      <c r="AF53" s="2130">
        <v>2145</v>
      </c>
      <c r="AG53" s="2130">
        <v>413</v>
      </c>
      <c r="AH53" s="2130">
        <v>520</v>
      </c>
      <c r="AI53" s="2130">
        <v>16897</v>
      </c>
      <c r="AJ53" s="2130">
        <v>75612</v>
      </c>
      <c r="AK53" s="2128">
        <v>42583</v>
      </c>
      <c r="AL53" s="2128">
        <v>42735</v>
      </c>
      <c r="AM53" s="3013" t="s">
        <v>1000</v>
      </c>
    </row>
    <row r="54" spans="1:39" ht="126.75" customHeight="1">
      <c r="A54" s="790"/>
      <c r="B54" s="796"/>
      <c r="C54" s="559"/>
      <c r="D54" s="559"/>
      <c r="E54" s="559"/>
      <c r="F54" s="797"/>
      <c r="G54" s="801"/>
      <c r="H54" s="802"/>
      <c r="I54" s="803"/>
      <c r="J54" s="1779">
        <v>148</v>
      </c>
      <c r="K54" s="1281" t="s">
        <v>1103</v>
      </c>
      <c r="L54" s="1251" t="s">
        <v>216</v>
      </c>
      <c r="M54" s="1251">
        <v>11</v>
      </c>
      <c r="N54" s="2116"/>
      <c r="O54" s="1903"/>
      <c r="P54" s="2135"/>
      <c r="Q54" s="1282">
        <v>0.5</v>
      </c>
      <c r="R54" s="3026"/>
      <c r="S54" s="2116"/>
      <c r="T54" s="1326" t="s">
        <v>1104</v>
      </c>
      <c r="U54" s="1328" t="s">
        <v>1105</v>
      </c>
      <c r="V54" s="1296">
        <v>5000000</v>
      </c>
      <c r="W54" s="2131"/>
      <c r="X54" s="2135"/>
      <c r="Y54" s="2131"/>
      <c r="Z54" s="2131"/>
      <c r="AA54" s="2131"/>
      <c r="AB54" s="2131"/>
      <c r="AC54" s="2131"/>
      <c r="AD54" s="2131"/>
      <c r="AE54" s="2131"/>
      <c r="AF54" s="2131"/>
      <c r="AG54" s="2131"/>
      <c r="AH54" s="2131"/>
      <c r="AI54" s="2131"/>
      <c r="AJ54" s="2131"/>
      <c r="AK54" s="2129"/>
      <c r="AL54" s="2129"/>
      <c r="AM54" s="3013"/>
    </row>
    <row r="55" spans="1:45" ht="31.5" customHeight="1">
      <c r="A55" s="784"/>
      <c r="B55" s="791"/>
      <c r="C55" s="437"/>
      <c r="D55" s="437"/>
      <c r="E55" s="437"/>
      <c r="F55" s="792"/>
      <c r="G55" s="788">
        <v>42</v>
      </c>
      <c r="H55" s="50" t="s">
        <v>1106</v>
      </c>
      <c r="I55" s="50"/>
      <c r="J55" s="1122"/>
      <c r="K55" s="331"/>
      <c r="L55" s="1300"/>
      <c r="M55" s="1300"/>
      <c r="N55" s="331"/>
      <c r="O55" s="1300"/>
      <c r="P55" s="331"/>
      <c r="Q55" s="1300"/>
      <c r="R55" s="807"/>
      <c r="S55" s="331"/>
      <c r="T55" s="331"/>
      <c r="U55" s="331"/>
      <c r="V55" s="807"/>
      <c r="W55" s="1299"/>
      <c r="X55" s="331"/>
      <c r="Y55" s="331"/>
      <c r="Z55" s="331"/>
      <c r="AA55" s="331"/>
      <c r="AB55" s="331"/>
      <c r="AC55" s="331"/>
      <c r="AD55" s="331"/>
      <c r="AE55" s="331"/>
      <c r="AF55" s="331"/>
      <c r="AG55" s="331"/>
      <c r="AH55" s="331"/>
      <c r="AI55" s="331"/>
      <c r="AJ55" s="331"/>
      <c r="AK55" s="50"/>
      <c r="AL55" s="50"/>
      <c r="AM55" s="50"/>
      <c r="AN55" s="1"/>
      <c r="AO55" s="1"/>
      <c r="AP55" s="1"/>
      <c r="AQ55" s="1"/>
      <c r="AR55" s="1"/>
      <c r="AS55" s="1"/>
    </row>
    <row r="56" spans="1:45" ht="148.5" customHeight="1">
      <c r="A56" s="822"/>
      <c r="B56" s="1305"/>
      <c r="C56" s="1306"/>
      <c r="D56" s="1306"/>
      <c r="E56" s="1306"/>
      <c r="F56" s="1307"/>
      <c r="G56" s="1312"/>
      <c r="H56" s="823"/>
      <c r="I56" s="824"/>
      <c r="J56" s="1779">
        <v>149</v>
      </c>
      <c r="K56" s="1289" t="s">
        <v>1107</v>
      </c>
      <c r="L56" s="1248" t="s">
        <v>216</v>
      </c>
      <c r="M56" s="1248">
        <v>8</v>
      </c>
      <c r="N56" s="1241" t="s">
        <v>1108</v>
      </c>
      <c r="O56" s="1242">
        <v>144</v>
      </c>
      <c r="P56" s="1289" t="s">
        <v>1109</v>
      </c>
      <c r="Q56" s="825">
        <v>1</v>
      </c>
      <c r="R56" s="827">
        <v>10000000</v>
      </c>
      <c r="S56" s="1319" t="s">
        <v>1110</v>
      </c>
      <c r="T56" s="1326" t="s">
        <v>1111</v>
      </c>
      <c r="U56" s="1328" t="s">
        <v>1112</v>
      </c>
      <c r="V56" s="826">
        <v>10000000</v>
      </c>
      <c r="W56" s="1288">
        <v>61</v>
      </c>
      <c r="X56" s="1289" t="s">
        <v>999</v>
      </c>
      <c r="Y56" s="1270">
        <v>64149</v>
      </c>
      <c r="Z56" s="1270">
        <v>72224</v>
      </c>
      <c r="AA56" s="1270">
        <v>27477</v>
      </c>
      <c r="AB56" s="1270">
        <v>86843</v>
      </c>
      <c r="AC56" s="1270">
        <v>236429</v>
      </c>
      <c r="AD56" s="1270">
        <v>75612</v>
      </c>
      <c r="AE56" s="1270">
        <v>13208</v>
      </c>
      <c r="AF56" s="1270">
        <v>2145</v>
      </c>
      <c r="AG56" s="1270">
        <v>413</v>
      </c>
      <c r="AH56" s="1270">
        <v>520</v>
      </c>
      <c r="AI56" s="1270">
        <v>16897</v>
      </c>
      <c r="AJ56" s="1270">
        <v>75612</v>
      </c>
      <c r="AK56" s="821">
        <v>42583</v>
      </c>
      <c r="AL56" s="821">
        <v>42583</v>
      </c>
      <c r="AM56" s="548" t="s">
        <v>1000</v>
      </c>
      <c r="AN56" s="1"/>
      <c r="AO56" s="1"/>
      <c r="AP56" s="1"/>
      <c r="AQ56" s="1"/>
      <c r="AR56" s="1"/>
      <c r="AS56" s="1"/>
    </row>
    <row r="57" spans="1:39" ht="99" customHeight="1">
      <c r="A57" s="790"/>
      <c r="B57" s="796"/>
      <c r="C57" s="559"/>
      <c r="D57" s="559"/>
      <c r="E57" s="559"/>
      <c r="F57" s="797"/>
      <c r="G57" s="796"/>
      <c r="H57" s="559"/>
      <c r="I57" s="797"/>
      <c r="J57" s="1779">
        <v>149</v>
      </c>
      <c r="K57" s="1281" t="s">
        <v>1107</v>
      </c>
      <c r="L57" s="1251" t="s">
        <v>216</v>
      </c>
      <c r="M57" s="1251">
        <v>8</v>
      </c>
      <c r="N57" s="1954" t="s">
        <v>1113</v>
      </c>
      <c r="O57" s="1901">
        <v>145</v>
      </c>
      <c r="P57" s="2134" t="s">
        <v>1114</v>
      </c>
      <c r="Q57" s="1282">
        <f>V57/R57</f>
        <v>0.6875</v>
      </c>
      <c r="R57" s="3024">
        <v>40000000</v>
      </c>
      <c r="S57" s="1954" t="s">
        <v>1115</v>
      </c>
      <c r="T57" s="1326" t="s">
        <v>1116</v>
      </c>
      <c r="U57" s="1328" t="s">
        <v>1117</v>
      </c>
      <c r="V57" s="1303">
        <v>27500000</v>
      </c>
      <c r="W57" s="2130">
        <v>61</v>
      </c>
      <c r="X57" s="2134" t="s">
        <v>999</v>
      </c>
      <c r="Y57" s="2130">
        <v>64149</v>
      </c>
      <c r="Z57" s="2130">
        <v>72224</v>
      </c>
      <c r="AA57" s="2130">
        <v>27477</v>
      </c>
      <c r="AB57" s="2130">
        <v>86843</v>
      </c>
      <c r="AC57" s="2130">
        <v>236429</v>
      </c>
      <c r="AD57" s="2130">
        <v>75612</v>
      </c>
      <c r="AE57" s="2130">
        <v>13208</v>
      </c>
      <c r="AF57" s="2130">
        <v>2145</v>
      </c>
      <c r="AG57" s="2130">
        <v>413</v>
      </c>
      <c r="AH57" s="2130">
        <v>520</v>
      </c>
      <c r="AI57" s="2130">
        <v>16897</v>
      </c>
      <c r="AJ57" s="2130">
        <v>75612</v>
      </c>
      <c r="AK57" s="2128">
        <v>42583</v>
      </c>
      <c r="AL57" s="2128">
        <v>42735</v>
      </c>
      <c r="AM57" s="3039" t="s">
        <v>1000</v>
      </c>
    </row>
    <row r="58" spans="1:39" ht="99.75" customHeight="1">
      <c r="A58" s="790"/>
      <c r="B58" s="796"/>
      <c r="C58" s="559"/>
      <c r="D58" s="559"/>
      <c r="E58" s="559"/>
      <c r="F58" s="797"/>
      <c r="G58" s="801"/>
      <c r="H58" s="802"/>
      <c r="I58" s="803"/>
      <c r="J58" s="1779">
        <v>150</v>
      </c>
      <c r="K58" s="1281" t="s">
        <v>1118</v>
      </c>
      <c r="L58" s="1251" t="s">
        <v>216</v>
      </c>
      <c r="M58" s="1622">
        <v>14</v>
      </c>
      <c r="N58" s="2116"/>
      <c r="O58" s="1903"/>
      <c r="P58" s="2135"/>
      <c r="Q58" s="1282">
        <f>V58/R57</f>
        <v>0.3125</v>
      </c>
      <c r="R58" s="3026"/>
      <c r="S58" s="2116"/>
      <c r="T58" s="1326" t="s">
        <v>1119</v>
      </c>
      <c r="U58" s="1328" t="s">
        <v>1120</v>
      </c>
      <c r="V58" s="1303">
        <v>12500000</v>
      </c>
      <c r="W58" s="2131"/>
      <c r="X58" s="2135"/>
      <c r="Y58" s="2131"/>
      <c r="Z58" s="2131"/>
      <c r="AA58" s="2131"/>
      <c r="AB58" s="2131"/>
      <c r="AC58" s="2131"/>
      <c r="AD58" s="2131"/>
      <c r="AE58" s="2131"/>
      <c r="AF58" s="2131"/>
      <c r="AG58" s="2131"/>
      <c r="AH58" s="2131"/>
      <c r="AI58" s="2131"/>
      <c r="AJ58" s="2131"/>
      <c r="AK58" s="2129"/>
      <c r="AL58" s="2129"/>
      <c r="AM58" s="3039"/>
    </row>
    <row r="59" spans="1:45" ht="33.75" customHeight="1">
      <c r="A59" s="784"/>
      <c r="B59" s="791"/>
      <c r="C59" s="437"/>
      <c r="D59" s="437"/>
      <c r="E59" s="437"/>
      <c r="F59" s="792"/>
      <c r="G59" s="788">
        <v>43</v>
      </c>
      <c r="H59" s="50" t="s">
        <v>1121</v>
      </c>
      <c r="I59" s="50"/>
      <c r="J59" s="1122"/>
      <c r="K59" s="331"/>
      <c r="L59" s="1300"/>
      <c r="M59" s="1623"/>
      <c r="N59" s="331"/>
      <c r="O59" s="1300"/>
      <c r="P59" s="331"/>
      <c r="Q59" s="1300"/>
      <c r="R59" s="331"/>
      <c r="S59" s="331"/>
      <c r="T59" s="331"/>
      <c r="U59" s="331"/>
      <c r="V59" s="807"/>
      <c r="W59" s="1299"/>
      <c r="X59" s="331"/>
      <c r="Y59" s="331"/>
      <c r="Z59" s="331"/>
      <c r="AA59" s="331"/>
      <c r="AB59" s="331"/>
      <c r="AC59" s="1820"/>
      <c r="AD59" s="847"/>
      <c r="AE59" s="1820"/>
      <c r="AF59" s="331"/>
      <c r="AG59" s="331"/>
      <c r="AH59" s="331"/>
      <c r="AI59" s="331"/>
      <c r="AJ59" s="331"/>
      <c r="AK59" s="50"/>
      <c r="AL59" s="50"/>
      <c r="AM59" s="50"/>
      <c r="AN59" s="1"/>
      <c r="AO59" s="1"/>
      <c r="AP59" s="1"/>
      <c r="AQ59" s="1"/>
      <c r="AR59" s="1"/>
      <c r="AS59" s="1"/>
    </row>
    <row r="60" spans="1:39" ht="123" customHeight="1">
      <c r="A60" s="377"/>
      <c r="B60" s="808"/>
      <c r="C60" s="376"/>
      <c r="D60" s="376"/>
      <c r="E60" s="376"/>
      <c r="F60" s="809"/>
      <c r="G60" s="900"/>
      <c r="H60" s="810"/>
      <c r="I60" s="811"/>
      <c r="J60" s="1779">
        <v>151</v>
      </c>
      <c r="K60" s="1289" t="s">
        <v>1122</v>
      </c>
      <c r="L60" s="1248" t="s">
        <v>216</v>
      </c>
      <c r="M60" s="1621">
        <v>12</v>
      </c>
      <c r="N60" s="1954" t="s">
        <v>1123</v>
      </c>
      <c r="O60" s="1901">
        <v>146</v>
      </c>
      <c r="P60" s="2134" t="s">
        <v>1124</v>
      </c>
      <c r="Q60" s="1271">
        <f>V60/R60</f>
        <v>0.6614602162900823</v>
      </c>
      <c r="R60" s="3024">
        <v>226771008</v>
      </c>
      <c r="S60" s="1953" t="s">
        <v>1125</v>
      </c>
      <c r="T60" s="1326" t="s">
        <v>1126</v>
      </c>
      <c r="U60" s="1328" t="s">
        <v>1127</v>
      </c>
      <c r="V60" s="1296">
        <v>150000000</v>
      </c>
      <c r="W60" s="2683" t="s">
        <v>1128</v>
      </c>
      <c r="X60" s="1244" t="s">
        <v>64</v>
      </c>
      <c r="Y60" s="2130">
        <v>64149</v>
      </c>
      <c r="Z60" s="2130">
        <v>72224</v>
      </c>
      <c r="AA60" s="2130">
        <v>27477</v>
      </c>
      <c r="AB60" s="2130">
        <v>86843</v>
      </c>
      <c r="AC60" s="2130">
        <v>236429</v>
      </c>
      <c r="AD60" s="2130">
        <v>75612</v>
      </c>
      <c r="AE60" s="2130">
        <v>13208</v>
      </c>
      <c r="AF60" s="2130">
        <v>2145</v>
      </c>
      <c r="AG60" s="2130">
        <v>413</v>
      </c>
      <c r="AH60" s="2130">
        <v>520</v>
      </c>
      <c r="AI60" s="2130">
        <v>16897</v>
      </c>
      <c r="AJ60" s="2130">
        <v>75612</v>
      </c>
      <c r="AK60" s="2128">
        <v>42583</v>
      </c>
      <c r="AL60" s="2128">
        <v>42735</v>
      </c>
      <c r="AM60" s="3013" t="s">
        <v>1000</v>
      </c>
    </row>
    <row r="61" spans="1:39" ht="81" customHeight="1">
      <c r="A61" s="377"/>
      <c r="B61" s="808"/>
      <c r="C61" s="376"/>
      <c r="D61" s="376"/>
      <c r="E61" s="376"/>
      <c r="F61" s="809"/>
      <c r="G61" s="808"/>
      <c r="H61" s="376"/>
      <c r="I61" s="809"/>
      <c r="J61" s="1885">
        <v>152</v>
      </c>
      <c r="K61" s="2665" t="s">
        <v>1129</v>
      </c>
      <c r="L61" s="1886" t="s">
        <v>216</v>
      </c>
      <c r="M61" s="1886">
        <v>1</v>
      </c>
      <c r="N61" s="2115"/>
      <c r="O61" s="1902"/>
      <c r="P61" s="2149"/>
      <c r="Q61" s="2343">
        <v>0.34</v>
      </c>
      <c r="R61" s="3025"/>
      <c r="S61" s="1953"/>
      <c r="T61" s="1332" t="s">
        <v>1130</v>
      </c>
      <c r="U61" s="1328" t="s">
        <v>1131</v>
      </c>
      <c r="V61" s="1296">
        <v>67271008</v>
      </c>
      <c r="W61" s="2684"/>
      <c r="X61" s="1954" t="s">
        <v>1015</v>
      </c>
      <c r="Y61" s="2655"/>
      <c r="Z61" s="2655"/>
      <c r="AA61" s="2655"/>
      <c r="AB61" s="2655"/>
      <c r="AC61" s="2655"/>
      <c r="AD61" s="2655"/>
      <c r="AE61" s="2655"/>
      <c r="AF61" s="2655"/>
      <c r="AG61" s="2655"/>
      <c r="AH61" s="2655"/>
      <c r="AI61" s="2655"/>
      <c r="AJ61" s="2655"/>
      <c r="AK61" s="2162"/>
      <c r="AL61" s="2162"/>
      <c r="AM61" s="3013"/>
    </row>
    <row r="62" spans="1:39" ht="81" customHeight="1">
      <c r="A62" s="377"/>
      <c r="B62" s="808"/>
      <c r="C62" s="376"/>
      <c r="D62" s="376"/>
      <c r="E62" s="376"/>
      <c r="F62" s="809"/>
      <c r="G62" s="808"/>
      <c r="H62" s="376"/>
      <c r="I62" s="809"/>
      <c r="J62" s="1918"/>
      <c r="K62" s="2665"/>
      <c r="L62" s="1918"/>
      <c r="M62" s="1918"/>
      <c r="N62" s="2116"/>
      <c r="O62" s="1903"/>
      <c r="P62" s="2135"/>
      <c r="Q62" s="2343"/>
      <c r="R62" s="3026"/>
      <c r="S62" s="1953"/>
      <c r="T62" s="1332" t="s">
        <v>1132</v>
      </c>
      <c r="U62" s="1328" t="s">
        <v>1133</v>
      </c>
      <c r="V62" s="1296">
        <v>9500000</v>
      </c>
      <c r="W62" s="3038"/>
      <c r="X62" s="2116"/>
      <c r="Y62" s="2131"/>
      <c r="Z62" s="2131"/>
      <c r="AA62" s="2131"/>
      <c r="AB62" s="2131"/>
      <c r="AC62" s="2131"/>
      <c r="AD62" s="2131"/>
      <c r="AE62" s="2131"/>
      <c r="AF62" s="2131"/>
      <c r="AG62" s="2131"/>
      <c r="AH62" s="2131"/>
      <c r="AI62" s="2131"/>
      <c r="AJ62" s="2131"/>
      <c r="AK62" s="2129"/>
      <c r="AL62" s="2129"/>
      <c r="AM62" s="3013"/>
    </row>
    <row r="63" spans="1:39" ht="57" customHeight="1">
      <c r="A63" s="790"/>
      <c r="B63" s="796"/>
      <c r="C63" s="559"/>
      <c r="D63" s="559"/>
      <c r="E63" s="559"/>
      <c r="F63" s="797"/>
      <c r="G63" s="796"/>
      <c r="H63" s="559"/>
      <c r="I63" s="797"/>
      <c r="J63" s="1885">
        <v>153</v>
      </c>
      <c r="K63" s="2134" t="s">
        <v>1134</v>
      </c>
      <c r="L63" s="1885" t="s">
        <v>216</v>
      </c>
      <c r="M63" s="1885">
        <v>150</v>
      </c>
      <c r="N63" s="1954" t="s">
        <v>1135</v>
      </c>
      <c r="O63" s="1901">
        <v>147</v>
      </c>
      <c r="P63" s="2134" t="s">
        <v>1136</v>
      </c>
      <c r="Q63" s="2146">
        <v>100</v>
      </c>
      <c r="R63" s="3024">
        <v>1237889758</v>
      </c>
      <c r="S63" s="1954" t="s">
        <v>1137</v>
      </c>
      <c r="T63" s="2134" t="s">
        <v>1138</v>
      </c>
      <c r="U63" s="1328" t="s">
        <v>1139</v>
      </c>
      <c r="V63" s="1296">
        <v>1058839758</v>
      </c>
      <c r="W63" s="2130" t="s">
        <v>1140</v>
      </c>
      <c r="X63" s="2134" t="s">
        <v>1015</v>
      </c>
      <c r="Y63" s="2130">
        <v>64149</v>
      </c>
      <c r="Z63" s="2130">
        <v>72224</v>
      </c>
      <c r="AA63" s="2130">
        <v>27477</v>
      </c>
      <c r="AB63" s="2130">
        <v>86843</v>
      </c>
      <c r="AC63" s="2130">
        <v>236429</v>
      </c>
      <c r="AD63" s="2130">
        <v>75612</v>
      </c>
      <c r="AE63" s="2130">
        <v>13208</v>
      </c>
      <c r="AF63" s="2130">
        <v>2145</v>
      </c>
      <c r="AG63" s="2130">
        <v>413</v>
      </c>
      <c r="AH63" s="2130">
        <v>520</v>
      </c>
      <c r="AI63" s="2130">
        <v>16897</v>
      </c>
      <c r="AJ63" s="2130">
        <v>75612</v>
      </c>
      <c r="AK63" s="2128">
        <v>42583</v>
      </c>
      <c r="AL63" s="2128">
        <v>42735</v>
      </c>
      <c r="AM63" s="3013" t="s">
        <v>1141</v>
      </c>
    </row>
    <row r="64" spans="1:39" ht="72" customHeight="1">
      <c r="A64" s="790"/>
      <c r="B64" s="796"/>
      <c r="C64" s="559"/>
      <c r="D64" s="559"/>
      <c r="E64" s="559"/>
      <c r="F64" s="797"/>
      <c r="G64" s="796"/>
      <c r="H64" s="559"/>
      <c r="I64" s="797"/>
      <c r="J64" s="1886"/>
      <c r="K64" s="2149"/>
      <c r="L64" s="1886"/>
      <c r="M64" s="1886"/>
      <c r="N64" s="2115"/>
      <c r="O64" s="1902"/>
      <c r="P64" s="2149"/>
      <c r="Q64" s="2337"/>
      <c r="R64" s="3025"/>
      <c r="S64" s="2115"/>
      <c r="T64" s="2149"/>
      <c r="U64" s="1328" t="s">
        <v>1142</v>
      </c>
      <c r="V64" s="1296">
        <v>5000000</v>
      </c>
      <c r="W64" s="2655"/>
      <c r="X64" s="2149"/>
      <c r="Y64" s="2655"/>
      <c r="Z64" s="2655"/>
      <c r="AA64" s="2655"/>
      <c r="AB64" s="2655"/>
      <c r="AC64" s="2655"/>
      <c r="AD64" s="2655"/>
      <c r="AE64" s="2655"/>
      <c r="AF64" s="2655"/>
      <c r="AG64" s="2655"/>
      <c r="AH64" s="2655"/>
      <c r="AI64" s="2655"/>
      <c r="AJ64" s="2655"/>
      <c r="AK64" s="2162"/>
      <c r="AL64" s="2162"/>
      <c r="AM64" s="3013"/>
    </row>
    <row r="65" spans="1:39" ht="53.25" customHeight="1">
      <c r="A65" s="790"/>
      <c r="B65" s="796"/>
      <c r="C65" s="559"/>
      <c r="D65" s="559"/>
      <c r="E65" s="559"/>
      <c r="F65" s="797"/>
      <c r="G65" s="796"/>
      <c r="H65" s="559"/>
      <c r="I65" s="797"/>
      <c r="J65" s="1886"/>
      <c r="K65" s="2149"/>
      <c r="L65" s="1886"/>
      <c r="M65" s="1886"/>
      <c r="N65" s="2115"/>
      <c r="O65" s="1902"/>
      <c r="P65" s="2149"/>
      <c r="Q65" s="2337"/>
      <c r="R65" s="3025"/>
      <c r="S65" s="2115"/>
      <c r="T65" s="2149"/>
      <c r="U65" s="1328" t="s">
        <v>1143</v>
      </c>
      <c r="V65" s="1296">
        <v>100000000</v>
      </c>
      <c r="W65" s="2655"/>
      <c r="X65" s="2149"/>
      <c r="Y65" s="2655"/>
      <c r="Z65" s="2655"/>
      <c r="AA65" s="2655"/>
      <c r="AB65" s="2655"/>
      <c r="AC65" s="2655"/>
      <c r="AD65" s="2655"/>
      <c r="AE65" s="2655"/>
      <c r="AF65" s="2655"/>
      <c r="AG65" s="2655"/>
      <c r="AH65" s="2655"/>
      <c r="AI65" s="2655"/>
      <c r="AJ65" s="2655"/>
      <c r="AK65" s="2162"/>
      <c r="AL65" s="2162"/>
      <c r="AM65" s="3013"/>
    </row>
    <row r="66" spans="1:39" ht="113.25" customHeight="1">
      <c r="A66" s="790"/>
      <c r="B66" s="796"/>
      <c r="C66" s="559"/>
      <c r="D66" s="559"/>
      <c r="E66" s="559"/>
      <c r="F66" s="797"/>
      <c r="G66" s="796"/>
      <c r="H66" s="559"/>
      <c r="I66" s="797"/>
      <c r="J66" s="1886"/>
      <c r="K66" s="2149"/>
      <c r="L66" s="1886"/>
      <c r="M66" s="1886"/>
      <c r="N66" s="2115"/>
      <c r="O66" s="1902"/>
      <c r="P66" s="2149"/>
      <c r="Q66" s="2337"/>
      <c r="R66" s="3025"/>
      <c r="S66" s="2115"/>
      <c r="T66" s="2149"/>
      <c r="U66" s="1328" t="s">
        <v>1144</v>
      </c>
      <c r="V66" s="1296">
        <v>24400000</v>
      </c>
      <c r="W66" s="2655"/>
      <c r="X66" s="2149"/>
      <c r="Y66" s="2655"/>
      <c r="Z66" s="2655"/>
      <c r="AA66" s="2655"/>
      <c r="AB66" s="2655"/>
      <c r="AC66" s="2655"/>
      <c r="AD66" s="2655"/>
      <c r="AE66" s="2655"/>
      <c r="AF66" s="2655"/>
      <c r="AG66" s="2655"/>
      <c r="AH66" s="2655"/>
      <c r="AI66" s="2655"/>
      <c r="AJ66" s="2655"/>
      <c r="AK66" s="2162"/>
      <c r="AL66" s="2162"/>
      <c r="AM66" s="3013"/>
    </row>
    <row r="67" spans="1:39" ht="162" customHeight="1">
      <c r="A67" s="790"/>
      <c r="B67" s="796"/>
      <c r="C67" s="559"/>
      <c r="D67" s="559"/>
      <c r="E67" s="559"/>
      <c r="F67" s="797"/>
      <c r="G67" s="796"/>
      <c r="H67" s="559"/>
      <c r="I67" s="797"/>
      <c r="J67" s="1886"/>
      <c r="K67" s="2149"/>
      <c r="L67" s="1886"/>
      <c r="M67" s="1886"/>
      <c r="N67" s="2115"/>
      <c r="O67" s="1902"/>
      <c r="P67" s="2149"/>
      <c r="Q67" s="2337"/>
      <c r="R67" s="3025"/>
      <c r="S67" s="2115"/>
      <c r="T67" s="2149"/>
      <c r="U67" s="1328" t="s">
        <v>1145</v>
      </c>
      <c r="V67" s="1296">
        <v>29650000</v>
      </c>
      <c r="W67" s="2655"/>
      <c r="X67" s="2149"/>
      <c r="Y67" s="2655"/>
      <c r="Z67" s="2655"/>
      <c r="AA67" s="2655"/>
      <c r="AB67" s="2655"/>
      <c r="AC67" s="2655"/>
      <c r="AD67" s="2655"/>
      <c r="AE67" s="2655"/>
      <c r="AF67" s="2655"/>
      <c r="AG67" s="2655"/>
      <c r="AH67" s="2655"/>
      <c r="AI67" s="2655"/>
      <c r="AJ67" s="2655"/>
      <c r="AK67" s="2162"/>
      <c r="AL67" s="2162"/>
      <c r="AM67" s="3013"/>
    </row>
    <row r="68" spans="1:39" ht="144.75" customHeight="1">
      <c r="A68" s="790"/>
      <c r="B68" s="796"/>
      <c r="C68" s="559"/>
      <c r="D68" s="559"/>
      <c r="E68" s="559"/>
      <c r="F68" s="797"/>
      <c r="G68" s="801"/>
      <c r="H68" s="802"/>
      <c r="I68" s="803"/>
      <c r="J68" s="1918"/>
      <c r="K68" s="2135"/>
      <c r="L68" s="1918"/>
      <c r="M68" s="1918"/>
      <c r="N68" s="2116"/>
      <c r="O68" s="1903"/>
      <c r="P68" s="2135"/>
      <c r="Q68" s="2147"/>
      <c r="R68" s="3026"/>
      <c r="S68" s="2116"/>
      <c r="T68" s="2135"/>
      <c r="U68" s="1332" t="s">
        <v>1146</v>
      </c>
      <c r="V68" s="814">
        <v>20000000</v>
      </c>
      <c r="W68" s="2131"/>
      <c r="X68" s="2135"/>
      <c r="Y68" s="2131"/>
      <c r="Z68" s="2131"/>
      <c r="AA68" s="2131"/>
      <c r="AB68" s="2131"/>
      <c r="AC68" s="2131"/>
      <c r="AD68" s="2131"/>
      <c r="AE68" s="2131"/>
      <c r="AF68" s="2131"/>
      <c r="AG68" s="2131"/>
      <c r="AH68" s="2131"/>
      <c r="AI68" s="2131"/>
      <c r="AJ68" s="2131"/>
      <c r="AK68" s="2129"/>
      <c r="AL68" s="2129"/>
      <c r="AM68" s="3013"/>
    </row>
    <row r="69" spans="1:45" ht="33.75" customHeight="1">
      <c r="A69" s="784"/>
      <c r="B69" s="791"/>
      <c r="C69" s="437"/>
      <c r="D69" s="437"/>
      <c r="E69" s="437"/>
      <c r="F69" s="792"/>
      <c r="G69" s="788">
        <v>44</v>
      </c>
      <c r="H69" s="50" t="s">
        <v>1147</v>
      </c>
      <c r="I69" s="50"/>
      <c r="J69" s="1122"/>
      <c r="K69" s="331"/>
      <c r="L69" s="1300"/>
      <c r="M69" s="1300"/>
      <c r="N69" s="331"/>
      <c r="O69" s="1300"/>
      <c r="P69" s="331"/>
      <c r="Q69" s="1300"/>
      <c r="R69" s="807"/>
      <c r="S69" s="331"/>
      <c r="T69" s="331"/>
      <c r="U69" s="807"/>
      <c r="V69" s="807"/>
      <c r="W69" s="1299"/>
      <c r="X69" s="331"/>
      <c r="Y69" s="331"/>
      <c r="Z69" s="331"/>
      <c r="AA69" s="331"/>
      <c r="AB69" s="331"/>
      <c r="AC69" s="1819"/>
      <c r="AD69" s="1820"/>
      <c r="AE69" s="331"/>
      <c r="AF69" s="1819"/>
      <c r="AG69" s="331"/>
      <c r="AH69" s="331"/>
      <c r="AI69" s="331"/>
      <c r="AJ69" s="331"/>
      <c r="AK69" s="50"/>
      <c r="AL69" s="50"/>
      <c r="AM69" s="50"/>
      <c r="AN69" s="1"/>
      <c r="AO69" s="1"/>
      <c r="AP69" s="1"/>
      <c r="AQ69" s="1"/>
      <c r="AR69" s="1"/>
      <c r="AS69" s="1"/>
    </row>
    <row r="70" spans="1:39" ht="228" customHeight="1">
      <c r="A70" s="790"/>
      <c r="B70" s="796"/>
      <c r="C70" s="559"/>
      <c r="D70" s="559"/>
      <c r="E70" s="559"/>
      <c r="F70" s="797"/>
      <c r="G70" s="793"/>
      <c r="H70" s="794"/>
      <c r="I70" s="795"/>
      <c r="J70" s="1777">
        <v>154</v>
      </c>
      <c r="K70" s="1289" t="s">
        <v>1148</v>
      </c>
      <c r="L70" s="1251" t="s">
        <v>216</v>
      </c>
      <c r="M70" s="1248">
        <v>5</v>
      </c>
      <c r="N70" s="1954" t="s">
        <v>1149</v>
      </c>
      <c r="O70" s="1901">
        <v>148</v>
      </c>
      <c r="P70" s="2134" t="s">
        <v>1150</v>
      </c>
      <c r="Q70" s="1282">
        <f>V70/R70</f>
        <v>0.20482996849243976</v>
      </c>
      <c r="R70" s="3024">
        <v>146462943</v>
      </c>
      <c r="S70" s="1954" t="s">
        <v>1151</v>
      </c>
      <c r="T70" s="1332" t="s">
        <v>1152</v>
      </c>
      <c r="U70" s="1332" t="s">
        <v>1153</v>
      </c>
      <c r="V70" s="814">
        <v>30000000</v>
      </c>
      <c r="W70" s="1972" t="s">
        <v>1128</v>
      </c>
      <c r="X70" s="1954" t="s">
        <v>1154</v>
      </c>
      <c r="Y70" s="2130">
        <v>64149</v>
      </c>
      <c r="Z70" s="2130">
        <v>72224</v>
      </c>
      <c r="AA70" s="2130">
        <v>27477</v>
      </c>
      <c r="AB70" s="2130">
        <v>86843</v>
      </c>
      <c r="AC70" s="2130">
        <v>236429</v>
      </c>
      <c r="AD70" s="2130">
        <v>75612</v>
      </c>
      <c r="AE70" s="2130">
        <v>13208</v>
      </c>
      <c r="AF70" s="2130">
        <v>2145</v>
      </c>
      <c r="AG70" s="2130">
        <v>413</v>
      </c>
      <c r="AH70" s="2130">
        <v>520</v>
      </c>
      <c r="AI70" s="2130">
        <v>16897</v>
      </c>
      <c r="AJ70" s="2130">
        <v>75612</v>
      </c>
      <c r="AK70" s="2128">
        <v>42583</v>
      </c>
      <c r="AL70" s="2128">
        <v>42735</v>
      </c>
      <c r="AM70" s="3013" t="s">
        <v>1000</v>
      </c>
    </row>
    <row r="71" spans="1:39" ht="191.25" customHeight="1">
      <c r="A71" s="790"/>
      <c r="B71" s="796"/>
      <c r="C71" s="559"/>
      <c r="D71" s="559"/>
      <c r="E71" s="559"/>
      <c r="F71" s="797"/>
      <c r="G71" s="796"/>
      <c r="H71" s="559"/>
      <c r="I71" s="797"/>
      <c r="J71" s="1779">
        <v>155</v>
      </c>
      <c r="K71" s="1289" t="s">
        <v>1155</v>
      </c>
      <c r="L71" s="1251" t="s">
        <v>216</v>
      </c>
      <c r="M71" s="1248">
        <v>1</v>
      </c>
      <c r="N71" s="2115"/>
      <c r="O71" s="1902"/>
      <c r="P71" s="2149"/>
      <c r="Q71" s="1282">
        <f>V71/R70</f>
        <v>0.4437982650669528</v>
      </c>
      <c r="R71" s="3025"/>
      <c r="S71" s="2115"/>
      <c r="T71" s="1332" t="s">
        <v>1156</v>
      </c>
      <c r="U71" s="1332" t="s">
        <v>1157</v>
      </c>
      <c r="V71" s="814">
        <v>65000000</v>
      </c>
      <c r="W71" s="3021"/>
      <c r="X71" s="2115"/>
      <c r="Y71" s="2655"/>
      <c r="Z71" s="2655"/>
      <c r="AA71" s="2655"/>
      <c r="AB71" s="2655"/>
      <c r="AC71" s="2655"/>
      <c r="AD71" s="2655"/>
      <c r="AE71" s="2655"/>
      <c r="AF71" s="2655"/>
      <c r="AG71" s="2655"/>
      <c r="AH71" s="2655"/>
      <c r="AI71" s="2655"/>
      <c r="AJ71" s="2655"/>
      <c r="AK71" s="2162"/>
      <c r="AL71" s="2162"/>
      <c r="AM71" s="3013"/>
    </row>
    <row r="72" spans="1:39" ht="95.25" customHeight="1">
      <c r="A72" s="790"/>
      <c r="B72" s="796"/>
      <c r="C72" s="559"/>
      <c r="D72" s="559"/>
      <c r="E72" s="559"/>
      <c r="F72" s="797"/>
      <c r="G72" s="796"/>
      <c r="H72" s="559"/>
      <c r="I72" s="797"/>
      <c r="J72" s="1777">
        <v>156</v>
      </c>
      <c r="K72" s="1243" t="s">
        <v>1158</v>
      </c>
      <c r="L72" s="1381" t="s">
        <v>216</v>
      </c>
      <c r="M72" s="1246">
        <v>12</v>
      </c>
      <c r="N72" s="2115"/>
      <c r="O72" s="1902"/>
      <c r="P72" s="2149"/>
      <c r="Q72" s="1271">
        <f>17462943/R70</f>
        <v>0.11923113548250905</v>
      </c>
      <c r="R72" s="3025"/>
      <c r="S72" s="2115"/>
      <c r="T72" s="1327" t="s">
        <v>1159</v>
      </c>
      <c r="U72" s="1332" t="s">
        <v>1160</v>
      </c>
      <c r="V72" s="814">
        <f>13970354.4+3492589</f>
        <v>17462943.4</v>
      </c>
      <c r="W72" s="3021"/>
      <c r="X72" s="2115"/>
      <c r="Y72" s="2655"/>
      <c r="Z72" s="2655"/>
      <c r="AA72" s="2655"/>
      <c r="AB72" s="2655"/>
      <c r="AC72" s="2655"/>
      <c r="AD72" s="2655"/>
      <c r="AE72" s="2655"/>
      <c r="AF72" s="2655"/>
      <c r="AG72" s="2655"/>
      <c r="AH72" s="2655"/>
      <c r="AI72" s="2655"/>
      <c r="AJ72" s="2655"/>
      <c r="AK72" s="2162"/>
      <c r="AL72" s="2162"/>
      <c r="AM72" s="3013"/>
    </row>
    <row r="73" spans="1:39" ht="75" customHeight="1">
      <c r="A73" s="790"/>
      <c r="B73" s="796"/>
      <c r="C73" s="559"/>
      <c r="D73" s="559"/>
      <c r="E73" s="559"/>
      <c r="F73" s="797"/>
      <c r="G73" s="796"/>
      <c r="H73" s="559"/>
      <c r="I73" s="797"/>
      <c r="J73" s="1779">
        <v>157</v>
      </c>
      <c r="K73" s="1289" t="s">
        <v>1161</v>
      </c>
      <c r="L73" s="1251" t="s">
        <v>216</v>
      </c>
      <c r="M73" s="1248">
        <v>12</v>
      </c>
      <c r="N73" s="2116"/>
      <c r="O73" s="1903"/>
      <c r="P73" s="2135"/>
      <c r="Q73" s="1282">
        <f>V73/R70</f>
        <v>0.2321406309580984</v>
      </c>
      <c r="R73" s="3026"/>
      <c r="S73" s="2116"/>
      <c r="T73" s="1332" t="s">
        <v>1162</v>
      </c>
      <c r="U73" s="1332" t="s">
        <v>1163</v>
      </c>
      <c r="V73" s="850">
        <v>34000000</v>
      </c>
      <c r="W73" s="3022"/>
      <c r="X73" s="2116"/>
      <c r="Y73" s="2131"/>
      <c r="Z73" s="2131"/>
      <c r="AA73" s="2131"/>
      <c r="AB73" s="2131"/>
      <c r="AC73" s="2131"/>
      <c r="AD73" s="2131"/>
      <c r="AE73" s="2131"/>
      <c r="AF73" s="2131"/>
      <c r="AG73" s="2131"/>
      <c r="AH73" s="2131"/>
      <c r="AI73" s="2131"/>
      <c r="AJ73" s="2131"/>
      <c r="AK73" s="2129"/>
      <c r="AL73" s="2129"/>
      <c r="AM73" s="3013"/>
    </row>
    <row r="74" spans="1:39" ht="118.5" customHeight="1">
      <c r="A74" s="790"/>
      <c r="B74" s="796"/>
      <c r="C74" s="559"/>
      <c r="D74" s="559"/>
      <c r="E74" s="559"/>
      <c r="F74" s="797"/>
      <c r="G74" s="801"/>
      <c r="H74" s="802"/>
      <c r="I74" s="803"/>
      <c r="J74" s="1779">
        <v>156</v>
      </c>
      <c r="K74" s="1289" t="s">
        <v>1158</v>
      </c>
      <c r="L74" s="1248" t="s">
        <v>216</v>
      </c>
      <c r="M74" s="1248">
        <v>12</v>
      </c>
      <c r="N74" s="1289" t="s">
        <v>1164</v>
      </c>
      <c r="O74" s="1242">
        <v>149</v>
      </c>
      <c r="P74" s="1289" t="s">
        <v>1165</v>
      </c>
      <c r="Q74" s="1282">
        <v>1</v>
      </c>
      <c r="R74" s="814">
        <v>103544440</v>
      </c>
      <c r="S74" s="1319" t="s">
        <v>1166</v>
      </c>
      <c r="T74" s="1332" t="s">
        <v>1167</v>
      </c>
      <c r="U74" s="1332" t="s">
        <v>1168</v>
      </c>
      <c r="V74" s="814">
        <v>103544440</v>
      </c>
      <c r="W74" s="1258">
        <v>61</v>
      </c>
      <c r="X74" s="1241" t="s">
        <v>1169</v>
      </c>
      <c r="Y74" s="1270">
        <v>64149</v>
      </c>
      <c r="Z74" s="1270">
        <v>72224</v>
      </c>
      <c r="AA74" s="1270">
        <v>27477</v>
      </c>
      <c r="AB74" s="1270">
        <v>86843</v>
      </c>
      <c r="AC74" s="1270">
        <v>236429</v>
      </c>
      <c r="AD74" s="1270">
        <v>75612</v>
      </c>
      <c r="AE74" s="1270">
        <v>13208</v>
      </c>
      <c r="AF74" s="1270">
        <v>2145</v>
      </c>
      <c r="AG74" s="1270">
        <v>413</v>
      </c>
      <c r="AH74" s="1270">
        <v>520</v>
      </c>
      <c r="AI74" s="1270">
        <v>16897</v>
      </c>
      <c r="AJ74" s="1270">
        <v>75612</v>
      </c>
      <c r="AK74" s="1237">
        <v>42370</v>
      </c>
      <c r="AL74" s="1237">
        <v>42521</v>
      </c>
      <c r="AM74" s="1291" t="s">
        <v>1000</v>
      </c>
    </row>
    <row r="75" spans="1:45" ht="30" customHeight="1">
      <c r="A75" s="784"/>
      <c r="B75" s="791"/>
      <c r="C75" s="437"/>
      <c r="D75" s="437"/>
      <c r="E75" s="437"/>
      <c r="F75" s="792"/>
      <c r="G75" s="788">
        <v>45</v>
      </c>
      <c r="H75" s="50" t="s">
        <v>1170</v>
      </c>
      <c r="I75" s="50"/>
      <c r="J75" s="1122"/>
      <c r="K75" s="331"/>
      <c r="L75" s="1300"/>
      <c r="M75" s="1300"/>
      <c r="N75" s="331"/>
      <c r="O75" s="1300"/>
      <c r="P75" s="331"/>
      <c r="Q75" s="1300"/>
      <c r="R75" s="807"/>
      <c r="S75" s="331"/>
      <c r="T75" s="331"/>
      <c r="U75" s="807"/>
      <c r="V75" s="851"/>
      <c r="W75" s="1299"/>
      <c r="X75" s="331"/>
      <c r="Y75" s="331"/>
      <c r="Z75" s="331"/>
      <c r="AA75" s="331"/>
      <c r="AB75" s="331"/>
      <c r="AC75" s="331"/>
      <c r="AD75" s="331"/>
      <c r="AE75" s="331"/>
      <c r="AF75" s="331"/>
      <c r="AG75" s="331"/>
      <c r="AH75" s="331"/>
      <c r="AI75" s="331"/>
      <c r="AJ75" s="331"/>
      <c r="AK75" s="50"/>
      <c r="AL75" s="50"/>
      <c r="AM75" s="50"/>
      <c r="AN75" s="1"/>
      <c r="AO75" s="1"/>
      <c r="AP75" s="1"/>
      <c r="AQ75" s="1"/>
      <c r="AR75" s="1"/>
      <c r="AS75" s="1"/>
    </row>
    <row r="76" spans="1:39" ht="105.75" customHeight="1">
      <c r="A76" s="790"/>
      <c r="B76" s="796"/>
      <c r="C76" s="559"/>
      <c r="D76" s="559"/>
      <c r="E76" s="559"/>
      <c r="F76" s="797"/>
      <c r="G76" s="793"/>
      <c r="H76" s="794"/>
      <c r="I76" s="795"/>
      <c r="J76" s="1779">
        <v>158</v>
      </c>
      <c r="K76" s="1289" t="s">
        <v>1171</v>
      </c>
      <c r="L76" s="1251" t="s">
        <v>216</v>
      </c>
      <c r="M76" s="1248">
        <v>11</v>
      </c>
      <c r="N76" s="1954" t="s">
        <v>1172</v>
      </c>
      <c r="O76" s="1901">
        <v>150</v>
      </c>
      <c r="P76" s="2134" t="s">
        <v>1173</v>
      </c>
      <c r="Q76" s="1282">
        <v>0.5</v>
      </c>
      <c r="R76" s="3024">
        <v>1023444242</v>
      </c>
      <c r="S76" s="1954" t="s">
        <v>1174</v>
      </c>
      <c r="T76" s="1332" t="s">
        <v>1175</v>
      </c>
      <c r="U76" s="1332" t="s">
        <v>1176</v>
      </c>
      <c r="V76" s="814">
        <v>1023444242</v>
      </c>
      <c r="W76" s="2130">
        <v>61</v>
      </c>
      <c r="X76" s="2134" t="s">
        <v>1015</v>
      </c>
      <c r="Y76" s="2130">
        <v>64149</v>
      </c>
      <c r="Z76" s="2130">
        <v>72224</v>
      </c>
      <c r="AA76" s="2130">
        <v>27477</v>
      </c>
      <c r="AB76" s="2130">
        <v>86843</v>
      </c>
      <c r="AC76" s="2130">
        <v>236429</v>
      </c>
      <c r="AD76" s="2130">
        <v>75612</v>
      </c>
      <c r="AE76" s="2130">
        <v>13208</v>
      </c>
      <c r="AF76" s="2130">
        <v>2145</v>
      </c>
      <c r="AG76" s="2130">
        <v>413</v>
      </c>
      <c r="AH76" s="2130">
        <v>520</v>
      </c>
      <c r="AI76" s="2130">
        <v>16897</v>
      </c>
      <c r="AJ76" s="2130">
        <v>75612</v>
      </c>
      <c r="AK76" s="2128">
        <v>42583</v>
      </c>
      <c r="AL76" s="2128">
        <v>42735</v>
      </c>
      <c r="AM76" s="3013" t="s">
        <v>1000</v>
      </c>
    </row>
    <row r="77" spans="1:39" ht="71.25">
      <c r="A77" s="790"/>
      <c r="B77" s="796"/>
      <c r="C77" s="559"/>
      <c r="D77" s="559"/>
      <c r="E77" s="559"/>
      <c r="F77" s="797"/>
      <c r="G77" s="801"/>
      <c r="H77" s="802"/>
      <c r="I77" s="803"/>
      <c r="J77" s="1779">
        <v>159</v>
      </c>
      <c r="K77" s="1289" t="s">
        <v>1177</v>
      </c>
      <c r="L77" s="1251" t="s">
        <v>216</v>
      </c>
      <c r="M77" s="1248">
        <v>8</v>
      </c>
      <c r="N77" s="2116"/>
      <c r="O77" s="1903"/>
      <c r="P77" s="2135"/>
      <c r="Q77" s="1282">
        <v>0.25</v>
      </c>
      <c r="R77" s="3026"/>
      <c r="S77" s="2116"/>
      <c r="T77" s="1332" t="s">
        <v>1178</v>
      </c>
      <c r="U77" s="1332" t="s">
        <v>1179</v>
      </c>
      <c r="V77" s="814">
        <v>0</v>
      </c>
      <c r="W77" s="2131"/>
      <c r="X77" s="2135"/>
      <c r="Y77" s="2131"/>
      <c r="Z77" s="2131"/>
      <c r="AA77" s="2131"/>
      <c r="AB77" s="2131"/>
      <c r="AC77" s="2131"/>
      <c r="AD77" s="2131"/>
      <c r="AE77" s="2131"/>
      <c r="AF77" s="2131"/>
      <c r="AG77" s="2131"/>
      <c r="AH77" s="2131"/>
      <c r="AI77" s="2131"/>
      <c r="AJ77" s="2131"/>
      <c r="AK77" s="2129"/>
      <c r="AL77" s="2129"/>
      <c r="AM77" s="3013"/>
    </row>
    <row r="78" spans="1:45" ht="39.75" customHeight="1">
      <c r="A78" s="784"/>
      <c r="B78" s="791"/>
      <c r="C78" s="437"/>
      <c r="D78" s="437"/>
      <c r="E78" s="437"/>
      <c r="F78" s="792"/>
      <c r="G78" s="788">
        <v>46</v>
      </c>
      <c r="H78" s="50" t="s">
        <v>1180</v>
      </c>
      <c r="I78" s="50"/>
      <c r="J78" s="1122"/>
      <c r="K78" s="331"/>
      <c r="L78" s="1300"/>
      <c r="M78" s="1300"/>
      <c r="N78" s="331"/>
      <c r="O78" s="1300"/>
      <c r="P78" s="331"/>
      <c r="Q78" s="1300"/>
      <c r="R78" s="807"/>
      <c r="S78" s="331"/>
      <c r="T78" s="331"/>
      <c r="U78" s="331"/>
      <c r="V78" s="851"/>
      <c r="W78" s="1299"/>
      <c r="X78" s="331"/>
      <c r="Y78" s="331"/>
      <c r="Z78" s="331"/>
      <c r="AA78" s="331"/>
      <c r="AB78" s="331"/>
      <c r="AC78" s="331"/>
      <c r="AD78" s="847"/>
      <c r="AE78" s="331"/>
      <c r="AF78" s="847"/>
      <c r="AG78" s="331"/>
      <c r="AH78" s="331"/>
      <c r="AI78" s="331"/>
      <c r="AJ78" s="331"/>
      <c r="AK78" s="50"/>
      <c r="AL78" s="50"/>
      <c r="AM78" s="50"/>
      <c r="AN78" s="1"/>
      <c r="AO78" s="1"/>
      <c r="AP78" s="1"/>
      <c r="AQ78" s="1"/>
      <c r="AR78" s="1"/>
      <c r="AS78" s="1"/>
    </row>
    <row r="79" spans="1:39" ht="67.5" customHeight="1">
      <c r="A79" s="790"/>
      <c r="B79" s="796"/>
      <c r="C79" s="559"/>
      <c r="D79" s="559"/>
      <c r="E79" s="559"/>
      <c r="F79" s="797"/>
      <c r="G79" s="793"/>
      <c r="H79" s="794"/>
      <c r="I79" s="795"/>
      <c r="J79" s="1887">
        <v>160</v>
      </c>
      <c r="K79" s="2134" t="s">
        <v>1181</v>
      </c>
      <c r="L79" s="1885" t="s">
        <v>216</v>
      </c>
      <c r="M79" s="1885">
        <v>300</v>
      </c>
      <c r="N79" s="1954" t="s">
        <v>1182</v>
      </c>
      <c r="O79" s="1901">
        <v>151</v>
      </c>
      <c r="P79" s="2134" t="s">
        <v>1183</v>
      </c>
      <c r="Q79" s="2146">
        <v>1</v>
      </c>
      <c r="R79" s="3024">
        <v>937272404</v>
      </c>
      <c r="S79" s="1954" t="s">
        <v>1184</v>
      </c>
      <c r="T79" s="1332" t="s">
        <v>1185</v>
      </c>
      <c r="U79" s="2134" t="s">
        <v>1186</v>
      </c>
      <c r="V79" s="3024">
        <v>876472404</v>
      </c>
      <c r="W79" s="2130">
        <v>61</v>
      </c>
      <c r="X79" s="2134" t="s">
        <v>1015</v>
      </c>
      <c r="Y79" s="2130">
        <v>64149</v>
      </c>
      <c r="Z79" s="2130">
        <v>72224</v>
      </c>
      <c r="AA79" s="2130">
        <v>27477</v>
      </c>
      <c r="AB79" s="2130">
        <v>86843</v>
      </c>
      <c r="AC79" s="2130">
        <v>236429</v>
      </c>
      <c r="AD79" s="2130">
        <v>75612</v>
      </c>
      <c r="AE79" s="2130">
        <v>13208</v>
      </c>
      <c r="AF79" s="2130">
        <v>2145</v>
      </c>
      <c r="AG79" s="2130">
        <v>413</v>
      </c>
      <c r="AH79" s="2130">
        <v>520</v>
      </c>
      <c r="AI79" s="2130">
        <v>16897</v>
      </c>
      <c r="AJ79" s="2130">
        <v>75612</v>
      </c>
      <c r="AK79" s="2128">
        <v>42583</v>
      </c>
      <c r="AL79" s="2128">
        <v>42735</v>
      </c>
      <c r="AM79" s="3013" t="s">
        <v>1000</v>
      </c>
    </row>
    <row r="80" spans="1:39" ht="81.75" customHeight="1">
      <c r="A80" s="790"/>
      <c r="B80" s="796"/>
      <c r="C80" s="559"/>
      <c r="D80" s="559"/>
      <c r="E80" s="559"/>
      <c r="F80" s="797"/>
      <c r="G80" s="796"/>
      <c r="H80" s="559"/>
      <c r="I80" s="797"/>
      <c r="J80" s="1887"/>
      <c r="K80" s="2149"/>
      <c r="L80" s="1886"/>
      <c r="M80" s="1886"/>
      <c r="N80" s="2115"/>
      <c r="O80" s="1902"/>
      <c r="P80" s="2149"/>
      <c r="Q80" s="2337"/>
      <c r="R80" s="3025"/>
      <c r="S80" s="2115"/>
      <c r="T80" s="1332" t="s">
        <v>1187</v>
      </c>
      <c r="U80" s="2135"/>
      <c r="V80" s="3026"/>
      <c r="W80" s="2655"/>
      <c r="X80" s="2149"/>
      <c r="Y80" s="2655"/>
      <c r="Z80" s="2655"/>
      <c r="AA80" s="2655"/>
      <c r="AB80" s="2655"/>
      <c r="AC80" s="2655"/>
      <c r="AD80" s="2655"/>
      <c r="AE80" s="2655"/>
      <c r="AF80" s="2655"/>
      <c r="AG80" s="2655"/>
      <c r="AH80" s="2655"/>
      <c r="AI80" s="2655"/>
      <c r="AJ80" s="2655"/>
      <c r="AK80" s="2162"/>
      <c r="AL80" s="2162"/>
      <c r="AM80" s="3013"/>
    </row>
    <row r="81" spans="1:39" ht="73.5" customHeight="1">
      <c r="A81" s="790"/>
      <c r="B81" s="796"/>
      <c r="C81" s="559"/>
      <c r="D81" s="559"/>
      <c r="E81" s="559"/>
      <c r="F81" s="797"/>
      <c r="G81" s="796"/>
      <c r="H81" s="559"/>
      <c r="I81" s="797"/>
      <c r="J81" s="1887"/>
      <c r="K81" s="2149"/>
      <c r="L81" s="1886"/>
      <c r="M81" s="1886"/>
      <c r="N81" s="2115"/>
      <c r="O81" s="1902"/>
      <c r="P81" s="2149"/>
      <c r="Q81" s="2337"/>
      <c r="R81" s="3025"/>
      <c r="S81" s="2115"/>
      <c r="T81" s="1332" t="s">
        <v>1188</v>
      </c>
      <c r="U81" s="2134" t="s">
        <v>1189</v>
      </c>
      <c r="V81" s="3024">
        <v>60800000</v>
      </c>
      <c r="W81" s="2655"/>
      <c r="X81" s="2149"/>
      <c r="Y81" s="2655"/>
      <c r="Z81" s="2655"/>
      <c r="AA81" s="2655"/>
      <c r="AB81" s="2655"/>
      <c r="AC81" s="2655"/>
      <c r="AD81" s="2655"/>
      <c r="AE81" s="2655"/>
      <c r="AF81" s="2655"/>
      <c r="AG81" s="2655"/>
      <c r="AH81" s="2655"/>
      <c r="AI81" s="2655"/>
      <c r="AJ81" s="2655"/>
      <c r="AK81" s="2162"/>
      <c r="AL81" s="2162"/>
      <c r="AM81" s="3013"/>
    </row>
    <row r="82" spans="1:39" ht="100.5" customHeight="1">
      <c r="A82" s="790"/>
      <c r="B82" s="796"/>
      <c r="C82" s="559"/>
      <c r="D82" s="559"/>
      <c r="E82" s="559"/>
      <c r="F82" s="797"/>
      <c r="G82" s="796"/>
      <c r="H82" s="559"/>
      <c r="I82" s="797"/>
      <c r="J82" s="1887"/>
      <c r="K82" s="2135"/>
      <c r="L82" s="1918"/>
      <c r="M82" s="1918"/>
      <c r="N82" s="2116"/>
      <c r="O82" s="1903"/>
      <c r="P82" s="2135"/>
      <c r="Q82" s="2147"/>
      <c r="R82" s="3026"/>
      <c r="S82" s="2116"/>
      <c r="T82" s="1332" t="s">
        <v>1190</v>
      </c>
      <c r="U82" s="2135"/>
      <c r="V82" s="3026"/>
      <c r="W82" s="2131"/>
      <c r="X82" s="2135"/>
      <c r="Y82" s="2131"/>
      <c r="Z82" s="2131"/>
      <c r="AA82" s="2131"/>
      <c r="AB82" s="2131"/>
      <c r="AC82" s="2131"/>
      <c r="AD82" s="2131"/>
      <c r="AE82" s="2131"/>
      <c r="AF82" s="2131"/>
      <c r="AG82" s="2131"/>
      <c r="AH82" s="2131"/>
      <c r="AI82" s="2131"/>
      <c r="AJ82" s="2131"/>
      <c r="AK82" s="2129"/>
      <c r="AL82" s="2129"/>
      <c r="AM82" s="3013"/>
    </row>
    <row r="83" spans="1:39" ht="29.25" customHeight="1">
      <c r="A83" s="790"/>
      <c r="B83" s="796"/>
      <c r="C83" s="559"/>
      <c r="D83" s="559"/>
      <c r="E83" s="559"/>
      <c r="F83" s="797"/>
      <c r="G83" s="796"/>
      <c r="H83" s="559"/>
      <c r="I83" s="797"/>
      <c r="J83" s="852"/>
      <c r="K83" s="853"/>
      <c r="L83" s="854"/>
      <c r="M83" s="854"/>
      <c r="N83" s="855"/>
      <c r="O83" s="856"/>
      <c r="P83" s="857"/>
      <c r="Q83" s="858"/>
      <c r="R83" s="859"/>
      <c r="S83" s="857"/>
      <c r="T83" s="853"/>
      <c r="U83" s="860"/>
      <c r="V83" s="861"/>
      <c r="W83" s="862"/>
      <c r="X83" s="863"/>
      <c r="Y83" s="864"/>
      <c r="Z83" s="864"/>
      <c r="AA83" s="864"/>
      <c r="AB83" s="864"/>
      <c r="AC83" s="864"/>
      <c r="AD83" s="864"/>
      <c r="AE83" s="864"/>
      <c r="AF83" s="864"/>
      <c r="AG83" s="864"/>
      <c r="AH83" s="864"/>
      <c r="AI83" s="864"/>
      <c r="AJ83" s="864"/>
      <c r="AK83" s="865"/>
      <c r="AL83" s="865"/>
      <c r="AM83" s="866"/>
    </row>
    <row r="84" spans="1:39" ht="101.25" customHeight="1">
      <c r="A84" s="790"/>
      <c r="B84" s="796"/>
      <c r="C84" s="559"/>
      <c r="D84" s="559"/>
      <c r="E84" s="559"/>
      <c r="F84" s="797"/>
      <c r="G84" s="796"/>
      <c r="H84" s="559"/>
      <c r="I84" s="797"/>
      <c r="J84" s="1885">
        <v>161</v>
      </c>
      <c r="K84" s="2134" t="s">
        <v>1191</v>
      </c>
      <c r="L84" s="1885" t="s">
        <v>216</v>
      </c>
      <c r="M84" s="1885">
        <v>100</v>
      </c>
      <c r="N84" s="1954" t="s">
        <v>1192</v>
      </c>
      <c r="O84" s="1901">
        <v>152</v>
      </c>
      <c r="P84" s="2134" t="s">
        <v>1193</v>
      </c>
      <c r="Q84" s="2146">
        <f>(V84+V85+V86)/R84</f>
        <v>0.21060751865893107</v>
      </c>
      <c r="R84" s="3024">
        <v>284890114</v>
      </c>
      <c r="S84" s="1954" t="s">
        <v>1194</v>
      </c>
      <c r="T84" s="2134" t="s">
        <v>1195</v>
      </c>
      <c r="U84" s="1332" t="s">
        <v>1196</v>
      </c>
      <c r="V84" s="814">
        <v>10000000</v>
      </c>
      <c r="W84" s="2130">
        <v>61</v>
      </c>
      <c r="X84" s="2134" t="s">
        <v>1015</v>
      </c>
      <c r="Y84" s="2130">
        <v>64149</v>
      </c>
      <c r="Z84" s="2130">
        <v>72224</v>
      </c>
      <c r="AA84" s="2130">
        <v>27477</v>
      </c>
      <c r="AB84" s="2130">
        <v>86843</v>
      </c>
      <c r="AC84" s="2130">
        <v>236429</v>
      </c>
      <c r="AD84" s="2130">
        <v>75612</v>
      </c>
      <c r="AE84" s="2130">
        <v>13208</v>
      </c>
      <c r="AF84" s="2130">
        <v>2145</v>
      </c>
      <c r="AG84" s="2130">
        <v>413</v>
      </c>
      <c r="AH84" s="2130">
        <v>520</v>
      </c>
      <c r="AI84" s="2130">
        <v>16897</v>
      </c>
      <c r="AJ84" s="2130">
        <v>75612</v>
      </c>
      <c r="AK84" s="2128">
        <v>42583</v>
      </c>
      <c r="AL84" s="2128">
        <v>42735</v>
      </c>
      <c r="AM84" s="3013" t="s">
        <v>1000</v>
      </c>
    </row>
    <row r="85" spans="1:39" ht="92.25" customHeight="1">
      <c r="A85" s="790"/>
      <c r="B85" s="796"/>
      <c r="C85" s="559"/>
      <c r="D85" s="559"/>
      <c r="E85" s="559"/>
      <c r="F85" s="797"/>
      <c r="G85" s="796"/>
      <c r="H85" s="559"/>
      <c r="I85" s="797"/>
      <c r="J85" s="1886"/>
      <c r="K85" s="2149"/>
      <c r="L85" s="1886"/>
      <c r="M85" s="1886"/>
      <c r="N85" s="2115"/>
      <c r="O85" s="1902"/>
      <c r="P85" s="2149"/>
      <c r="Q85" s="2337"/>
      <c r="R85" s="3025"/>
      <c r="S85" s="2115"/>
      <c r="T85" s="2149"/>
      <c r="U85" s="1332" t="s">
        <v>1197</v>
      </c>
      <c r="V85" s="814">
        <v>40000000</v>
      </c>
      <c r="W85" s="2655"/>
      <c r="X85" s="2149"/>
      <c r="Y85" s="2655"/>
      <c r="Z85" s="2655"/>
      <c r="AA85" s="2655"/>
      <c r="AB85" s="2655"/>
      <c r="AC85" s="2655"/>
      <c r="AD85" s="2655"/>
      <c r="AE85" s="2655"/>
      <c r="AF85" s="2655"/>
      <c r="AG85" s="2655"/>
      <c r="AH85" s="2655"/>
      <c r="AI85" s="2655"/>
      <c r="AJ85" s="2655"/>
      <c r="AK85" s="2162"/>
      <c r="AL85" s="2162"/>
      <c r="AM85" s="3013"/>
    </row>
    <row r="86" spans="1:39" ht="164.25" customHeight="1">
      <c r="A86" s="790"/>
      <c r="B86" s="796"/>
      <c r="C86" s="559"/>
      <c r="D86" s="559"/>
      <c r="E86" s="559"/>
      <c r="F86" s="797"/>
      <c r="G86" s="796"/>
      <c r="H86" s="559"/>
      <c r="I86" s="797"/>
      <c r="J86" s="1918"/>
      <c r="K86" s="2135"/>
      <c r="L86" s="1918"/>
      <c r="M86" s="1918"/>
      <c r="N86" s="2115"/>
      <c r="O86" s="1902"/>
      <c r="P86" s="2149"/>
      <c r="Q86" s="2147"/>
      <c r="R86" s="3025"/>
      <c r="S86" s="2115"/>
      <c r="T86" s="2135"/>
      <c r="U86" s="1332" t="s">
        <v>1198</v>
      </c>
      <c r="V86" s="814">
        <v>10000000</v>
      </c>
      <c r="W86" s="2655"/>
      <c r="X86" s="2149"/>
      <c r="Y86" s="2655"/>
      <c r="Z86" s="2655"/>
      <c r="AA86" s="2655"/>
      <c r="AB86" s="2655"/>
      <c r="AC86" s="2655"/>
      <c r="AD86" s="2655"/>
      <c r="AE86" s="2655"/>
      <c r="AF86" s="2655"/>
      <c r="AG86" s="2655"/>
      <c r="AH86" s="2655"/>
      <c r="AI86" s="2655"/>
      <c r="AJ86" s="2655"/>
      <c r="AK86" s="2162"/>
      <c r="AL86" s="2162"/>
      <c r="AM86" s="3013"/>
    </row>
    <row r="87" spans="1:39" ht="185.25">
      <c r="A87" s="790"/>
      <c r="B87" s="796"/>
      <c r="C87" s="559"/>
      <c r="D87" s="559"/>
      <c r="E87" s="559"/>
      <c r="F87" s="797"/>
      <c r="G87" s="796"/>
      <c r="H87" s="559"/>
      <c r="I87" s="797"/>
      <c r="J87" s="1887">
        <v>162</v>
      </c>
      <c r="K87" s="2134" t="s">
        <v>1199</v>
      </c>
      <c r="L87" s="1885" t="s">
        <v>216</v>
      </c>
      <c r="M87" s="1885">
        <v>83</v>
      </c>
      <c r="N87" s="2115"/>
      <c r="O87" s="1902"/>
      <c r="P87" s="2149"/>
      <c r="Q87" s="2146">
        <f>SUM(208067810/R84)</f>
        <v>0.730344086281632</v>
      </c>
      <c r="R87" s="3025"/>
      <c r="S87" s="2115"/>
      <c r="T87" s="2134" t="s">
        <v>1200</v>
      </c>
      <c r="U87" s="1332" t="s">
        <v>1201</v>
      </c>
      <c r="V87" s="815">
        <v>25600000</v>
      </c>
      <c r="W87" s="2655"/>
      <c r="X87" s="2149"/>
      <c r="Y87" s="2655"/>
      <c r="Z87" s="2655"/>
      <c r="AA87" s="2655"/>
      <c r="AB87" s="2655"/>
      <c r="AC87" s="2655"/>
      <c r="AD87" s="2655"/>
      <c r="AE87" s="2655"/>
      <c r="AF87" s="2655"/>
      <c r="AG87" s="2655"/>
      <c r="AH87" s="2655"/>
      <c r="AI87" s="2655"/>
      <c r="AJ87" s="2655"/>
      <c r="AK87" s="2162"/>
      <c r="AL87" s="2162"/>
      <c r="AM87" s="3013"/>
    </row>
    <row r="88" spans="1:39" ht="190.5" customHeight="1">
      <c r="A88" s="790"/>
      <c r="B88" s="796"/>
      <c r="C88" s="559"/>
      <c r="D88" s="559"/>
      <c r="E88" s="559"/>
      <c r="F88" s="797"/>
      <c r="G88" s="796"/>
      <c r="H88" s="559"/>
      <c r="I88" s="797"/>
      <c r="J88" s="1887"/>
      <c r="K88" s="2149"/>
      <c r="L88" s="1886"/>
      <c r="M88" s="1886"/>
      <c r="N88" s="2115"/>
      <c r="O88" s="1902"/>
      <c r="P88" s="2149"/>
      <c r="Q88" s="2337"/>
      <c r="R88" s="3025"/>
      <c r="S88" s="2115"/>
      <c r="T88" s="2149"/>
      <c r="U88" s="1332" t="s">
        <v>1202</v>
      </c>
      <c r="V88" s="814">
        <v>32800000</v>
      </c>
      <c r="W88" s="2655"/>
      <c r="X88" s="2149"/>
      <c r="Y88" s="2655"/>
      <c r="Z88" s="2655"/>
      <c r="AA88" s="2655"/>
      <c r="AB88" s="2655"/>
      <c r="AC88" s="2655"/>
      <c r="AD88" s="2655"/>
      <c r="AE88" s="2655"/>
      <c r="AF88" s="2655"/>
      <c r="AG88" s="2655"/>
      <c r="AH88" s="2655"/>
      <c r="AI88" s="2655"/>
      <c r="AJ88" s="2655"/>
      <c r="AK88" s="2162"/>
      <c r="AL88" s="2162"/>
      <c r="AM88" s="3013"/>
    </row>
    <row r="89" spans="1:39" ht="236.25" customHeight="1">
      <c r="A89" s="790"/>
      <c r="B89" s="796"/>
      <c r="C89" s="559"/>
      <c r="D89" s="559"/>
      <c r="E89" s="559"/>
      <c r="F89" s="797"/>
      <c r="G89" s="796"/>
      <c r="H89" s="559"/>
      <c r="I89" s="797"/>
      <c r="J89" s="1887"/>
      <c r="K89" s="2149"/>
      <c r="L89" s="1886"/>
      <c r="M89" s="1886"/>
      <c r="N89" s="2115"/>
      <c r="O89" s="1902"/>
      <c r="P89" s="2149"/>
      <c r="Q89" s="2337"/>
      <c r="R89" s="3025"/>
      <c r="S89" s="2115"/>
      <c r="T89" s="2149"/>
      <c r="U89" s="1332" t="s">
        <v>1203</v>
      </c>
      <c r="V89" s="814">
        <v>11250000</v>
      </c>
      <c r="W89" s="2655"/>
      <c r="X89" s="2149"/>
      <c r="Y89" s="2655"/>
      <c r="Z89" s="2655"/>
      <c r="AA89" s="2655"/>
      <c r="AB89" s="2655"/>
      <c r="AC89" s="2655"/>
      <c r="AD89" s="2655"/>
      <c r="AE89" s="2655"/>
      <c r="AF89" s="2655"/>
      <c r="AG89" s="2655"/>
      <c r="AH89" s="2655"/>
      <c r="AI89" s="2655"/>
      <c r="AJ89" s="2655"/>
      <c r="AK89" s="2162"/>
      <c r="AL89" s="2162"/>
      <c r="AM89" s="3013"/>
    </row>
    <row r="90" spans="1:39" ht="256.5" customHeight="1">
      <c r="A90" s="790"/>
      <c r="B90" s="796"/>
      <c r="C90" s="559"/>
      <c r="D90" s="559"/>
      <c r="E90" s="559"/>
      <c r="F90" s="797"/>
      <c r="G90" s="796"/>
      <c r="H90" s="559"/>
      <c r="I90" s="797"/>
      <c r="J90" s="1887"/>
      <c r="K90" s="2149"/>
      <c r="L90" s="1886"/>
      <c r="M90" s="1886"/>
      <c r="N90" s="2115"/>
      <c r="O90" s="1902"/>
      <c r="P90" s="2149"/>
      <c r="Q90" s="2337"/>
      <c r="R90" s="3025"/>
      <c r="S90" s="2115"/>
      <c r="T90" s="2149"/>
      <c r="U90" s="1332" t="s">
        <v>1204</v>
      </c>
      <c r="V90" s="814">
        <v>20000000</v>
      </c>
      <c r="W90" s="2655"/>
      <c r="X90" s="2149"/>
      <c r="Y90" s="2655"/>
      <c r="Z90" s="2655"/>
      <c r="AA90" s="2655"/>
      <c r="AB90" s="2655"/>
      <c r="AC90" s="2655"/>
      <c r="AD90" s="2655"/>
      <c r="AE90" s="2655"/>
      <c r="AF90" s="2655"/>
      <c r="AG90" s="2655"/>
      <c r="AH90" s="2655"/>
      <c r="AI90" s="2655"/>
      <c r="AJ90" s="2655"/>
      <c r="AK90" s="2162"/>
      <c r="AL90" s="2162"/>
      <c r="AM90" s="3013"/>
    </row>
    <row r="91" spans="1:39" ht="216" customHeight="1">
      <c r="A91" s="790"/>
      <c r="B91" s="796"/>
      <c r="C91" s="559"/>
      <c r="D91" s="559"/>
      <c r="E91" s="559"/>
      <c r="F91" s="797"/>
      <c r="G91" s="796"/>
      <c r="H91" s="559"/>
      <c r="I91" s="797"/>
      <c r="J91" s="1887"/>
      <c r="K91" s="2149"/>
      <c r="L91" s="1886"/>
      <c r="M91" s="1886"/>
      <c r="N91" s="2115"/>
      <c r="O91" s="1902"/>
      <c r="P91" s="2149"/>
      <c r="Q91" s="2337"/>
      <c r="R91" s="3025"/>
      <c r="S91" s="2115"/>
      <c r="T91" s="2149"/>
      <c r="U91" s="1332" t="s">
        <v>1205</v>
      </c>
      <c r="V91" s="814">
        <v>16200000</v>
      </c>
      <c r="W91" s="2655"/>
      <c r="X91" s="2149"/>
      <c r="Y91" s="2655"/>
      <c r="Z91" s="2655"/>
      <c r="AA91" s="2655"/>
      <c r="AB91" s="2655"/>
      <c r="AC91" s="2655"/>
      <c r="AD91" s="2655"/>
      <c r="AE91" s="2655"/>
      <c r="AF91" s="2655"/>
      <c r="AG91" s="2655"/>
      <c r="AH91" s="2655"/>
      <c r="AI91" s="2655"/>
      <c r="AJ91" s="2655"/>
      <c r="AK91" s="2162"/>
      <c r="AL91" s="2162"/>
      <c r="AM91" s="3013"/>
    </row>
    <row r="92" spans="1:39" ht="158.25" customHeight="1">
      <c r="A92" s="790"/>
      <c r="B92" s="796"/>
      <c r="C92" s="559"/>
      <c r="D92" s="559"/>
      <c r="E92" s="559"/>
      <c r="F92" s="797"/>
      <c r="G92" s="796"/>
      <c r="H92" s="559"/>
      <c r="I92" s="797"/>
      <c r="J92" s="1887"/>
      <c r="K92" s="2149"/>
      <c r="L92" s="1886"/>
      <c r="M92" s="1886"/>
      <c r="N92" s="2115"/>
      <c r="O92" s="1902"/>
      <c r="P92" s="2149"/>
      <c r="Q92" s="2337"/>
      <c r="R92" s="3025"/>
      <c r="S92" s="2115"/>
      <c r="T92" s="2149"/>
      <c r="U92" s="1322" t="s">
        <v>1206</v>
      </c>
      <c r="V92" s="814">
        <v>7200000</v>
      </c>
      <c r="W92" s="2655"/>
      <c r="X92" s="2149"/>
      <c r="Y92" s="2655"/>
      <c r="Z92" s="2655"/>
      <c r="AA92" s="2655"/>
      <c r="AB92" s="2655"/>
      <c r="AC92" s="2655"/>
      <c r="AD92" s="2655"/>
      <c r="AE92" s="2655"/>
      <c r="AF92" s="2655"/>
      <c r="AG92" s="2655"/>
      <c r="AH92" s="2655"/>
      <c r="AI92" s="2655"/>
      <c r="AJ92" s="2655"/>
      <c r="AK92" s="2162"/>
      <c r="AL92" s="2162"/>
      <c r="AM92" s="3013"/>
    </row>
    <row r="93" spans="1:39" ht="171" customHeight="1">
      <c r="A93" s="790"/>
      <c r="B93" s="796"/>
      <c r="C93" s="559"/>
      <c r="D93" s="559"/>
      <c r="E93" s="559"/>
      <c r="F93" s="797"/>
      <c r="G93" s="796"/>
      <c r="H93" s="559"/>
      <c r="I93" s="797"/>
      <c r="J93" s="1887"/>
      <c r="K93" s="2149"/>
      <c r="L93" s="1886"/>
      <c r="M93" s="1886"/>
      <c r="N93" s="2115"/>
      <c r="O93" s="1902"/>
      <c r="P93" s="2149"/>
      <c r="Q93" s="2337"/>
      <c r="R93" s="3025"/>
      <c r="S93" s="2115"/>
      <c r="T93" s="2149"/>
      <c r="U93" s="1322" t="s">
        <v>1206</v>
      </c>
      <c r="V93" s="814">
        <v>7200000</v>
      </c>
      <c r="W93" s="2655"/>
      <c r="X93" s="2149"/>
      <c r="Y93" s="2655"/>
      <c r="Z93" s="2655"/>
      <c r="AA93" s="2655"/>
      <c r="AB93" s="2655"/>
      <c r="AC93" s="2655"/>
      <c r="AD93" s="2655"/>
      <c r="AE93" s="2655"/>
      <c r="AF93" s="2655"/>
      <c r="AG93" s="2655"/>
      <c r="AH93" s="2655"/>
      <c r="AI93" s="2655"/>
      <c r="AJ93" s="2655"/>
      <c r="AK93" s="2162"/>
      <c r="AL93" s="2162"/>
      <c r="AM93" s="3013"/>
    </row>
    <row r="94" spans="1:39" ht="138" customHeight="1">
      <c r="A94" s="790"/>
      <c r="B94" s="796"/>
      <c r="C94" s="559"/>
      <c r="D94" s="559"/>
      <c r="E94" s="559"/>
      <c r="F94" s="797"/>
      <c r="G94" s="796"/>
      <c r="H94" s="559"/>
      <c r="I94" s="797"/>
      <c r="J94" s="1887"/>
      <c r="K94" s="2149"/>
      <c r="L94" s="1886"/>
      <c r="M94" s="1886"/>
      <c r="N94" s="2115"/>
      <c r="O94" s="1902"/>
      <c r="P94" s="2149"/>
      <c r="Q94" s="2337"/>
      <c r="R94" s="3025"/>
      <c r="S94" s="2115"/>
      <c r="T94" s="2149"/>
      <c r="U94" s="1332" t="s">
        <v>1207</v>
      </c>
      <c r="V94" s="814">
        <v>20000000</v>
      </c>
      <c r="W94" s="2655"/>
      <c r="X94" s="2149"/>
      <c r="Y94" s="2655"/>
      <c r="Z94" s="2655"/>
      <c r="AA94" s="2655"/>
      <c r="AB94" s="2655"/>
      <c r="AC94" s="2655"/>
      <c r="AD94" s="2655"/>
      <c r="AE94" s="2655"/>
      <c r="AF94" s="2655"/>
      <c r="AG94" s="2655"/>
      <c r="AH94" s="2655"/>
      <c r="AI94" s="2655"/>
      <c r="AJ94" s="2655"/>
      <c r="AK94" s="2162"/>
      <c r="AL94" s="2162"/>
      <c r="AM94" s="3013"/>
    </row>
    <row r="95" spans="1:39" ht="217.5" customHeight="1">
      <c r="A95" s="790"/>
      <c r="B95" s="796"/>
      <c r="C95" s="559"/>
      <c r="D95" s="559"/>
      <c r="E95" s="559"/>
      <c r="F95" s="797"/>
      <c r="G95" s="796"/>
      <c r="H95" s="559"/>
      <c r="I95" s="797"/>
      <c r="J95" s="1887"/>
      <c r="K95" s="2149"/>
      <c r="L95" s="1886"/>
      <c r="M95" s="1886"/>
      <c r="N95" s="2115"/>
      <c r="O95" s="1902"/>
      <c r="P95" s="2149"/>
      <c r="Q95" s="2337"/>
      <c r="R95" s="3025"/>
      <c r="S95" s="2115"/>
      <c r="T95" s="2149"/>
      <c r="U95" s="1327" t="s">
        <v>1208</v>
      </c>
      <c r="V95" s="814">
        <v>20000000</v>
      </c>
      <c r="W95" s="2655"/>
      <c r="X95" s="2149"/>
      <c r="Y95" s="2655"/>
      <c r="Z95" s="2655"/>
      <c r="AA95" s="2655"/>
      <c r="AB95" s="2655"/>
      <c r="AC95" s="2655"/>
      <c r="AD95" s="2655"/>
      <c r="AE95" s="2655"/>
      <c r="AF95" s="2655"/>
      <c r="AG95" s="2655"/>
      <c r="AH95" s="2655"/>
      <c r="AI95" s="2655"/>
      <c r="AJ95" s="2655"/>
      <c r="AK95" s="2162"/>
      <c r="AL95" s="2162"/>
      <c r="AM95" s="3013"/>
    </row>
    <row r="96" spans="1:39" ht="117" customHeight="1">
      <c r="A96" s="790"/>
      <c r="B96" s="801"/>
      <c r="C96" s="802"/>
      <c r="D96" s="802"/>
      <c r="E96" s="802"/>
      <c r="F96" s="803"/>
      <c r="G96" s="801"/>
      <c r="H96" s="802"/>
      <c r="I96" s="803"/>
      <c r="J96" s="1887"/>
      <c r="K96" s="2135"/>
      <c r="L96" s="1918"/>
      <c r="M96" s="1918"/>
      <c r="N96" s="2116"/>
      <c r="O96" s="1903"/>
      <c r="P96" s="2135"/>
      <c r="Q96" s="2147"/>
      <c r="R96" s="3026"/>
      <c r="S96" s="2116"/>
      <c r="T96" s="2135"/>
      <c r="U96" s="1332" t="s">
        <v>1209</v>
      </c>
      <c r="V96" s="814">
        <v>64640114</v>
      </c>
      <c r="W96" s="2131"/>
      <c r="X96" s="2135"/>
      <c r="Y96" s="2131"/>
      <c r="Z96" s="2131"/>
      <c r="AA96" s="2131"/>
      <c r="AB96" s="2131"/>
      <c r="AC96" s="2131"/>
      <c r="AD96" s="2131"/>
      <c r="AE96" s="2131"/>
      <c r="AF96" s="2131"/>
      <c r="AG96" s="2131"/>
      <c r="AH96" s="2131"/>
      <c r="AI96" s="2131"/>
      <c r="AJ96" s="2131"/>
      <c r="AK96" s="2129"/>
      <c r="AL96" s="2129"/>
      <c r="AM96" s="3013"/>
    </row>
    <row r="97" spans="1:45" ht="30.75" customHeight="1">
      <c r="A97" s="784"/>
      <c r="B97" s="867">
        <v>13</v>
      </c>
      <c r="C97" s="868" t="s">
        <v>1210</v>
      </c>
      <c r="D97" s="868"/>
      <c r="E97" s="868"/>
      <c r="F97" s="868"/>
      <c r="G97" s="868"/>
      <c r="H97" s="868"/>
      <c r="I97" s="868"/>
      <c r="J97" s="1800"/>
      <c r="K97" s="869"/>
      <c r="L97" s="870"/>
      <c r="M97" s="870"/>
      <c r="N97" s="869"/>
      <c r="O97" s="870"/>
      <c r="P97" s="869"/>
      <c r="Q97" s="870"/>
      <c r="R97" s="871"/>
      <c r="S97" s="869"/>
      <c r="T97" s="869"/>
      <c r="U97" s="872"/>
      <c r="V97" s="873"/>
      <c r="W97" s="874"/>
      <c r="X97" s="875"/>
      <c r="Y97" s="869"/>
      <c r="Z97" s="869"/>
      <c r="AA97" s="869"/>
      <c r="AB97" s="869"/>
      <c r="AC97" s="869"/>
      <c r="AD97" s="869"/>
      <c r="AE97" s="869"/>
      <c r="AF97" s="869"/>
      <c r="AG97" s="869"/>
      <c r="AH97" s="869"/>
      <c r="AI97" s="869"/>
      <c r="AJ97" s="869"/>
      <c r="AK97" s="869"/>
      <c r="AL97" s="868"/>
      <c r="AM97" s="541"/>
      <c r="AN97" s="1"/>
      <c r="AO97" s="1"/>
      <c r="AP97" s="1"/>
      <c r="AQ97" s="1"/>
      <c r="AR97" s="1"/>
      <c r="AS97" s="1"/>
    </row>
    <row r="98" spans="1:45" ht="33.75" customHeight="1">
      <c r="A98" s="784"/>
      <c r="B98" s="785"/>
      <c r="C98" s="786"/>
      <c r="D98" s="786"/>
      <c r="E98" s="786"/>
      <c r="F98" s="787"/>
      <c r="G98" s="788">
        <v>47</v>
      </c>
      <c r="H98" s="50" t="s">
        <v>1211</v>
      </c>
      <c r="I98" s="50"/>
      <c r="J98" s="1122"/>
      <c r="K98" s="331"/>
      <c r="L98" s="1300"/>
      <c r="M98" s="1300"/>
      <c r="N98" s="331"/>
      <c r="O98" s="1300"/>
      <c r="P98" s="331"/>
      <c r="Q98" s="1300"/>
      <c r="R98" s="331"/>
      <c r="S98" s="331"/>
      <c r="T98" s="331"/>
      <c r="U98" s="331"/>
      <c r="V98" s="331"/>
      <c r="W98" s="1299"/>
      <c r="X98" s="331"/>
      <c r="Y98" s="331"/>
      <c r="Z98" s="331"/>
      <c r="AA98" s="331"/>
      <c r="AB98" s="331"/>
      <c r="AC98" s="331"/>
      <c r="AD98" s="331"/>
      <c r="AE98" s="331"/>
      <c r="AF98" s="331"/>
      <c r="AG98" s="331"/>
      <c r="AH98" s="331"/>
      <c r="AI98" s="331"/>
      <c r="AJ98" s="331"/>
      <c r="AK98" s="331"/>
      <c r="AL98" s="50"/>
      <c r="AM98" s="534"/>
      <c r="AN98" s="1"/>
      <c r="AO98" s="1"/>
      <c r="AP98" s="1"/>
      <c r="AQ98" s="1"/>
      <c r="AR98" s="1"/>
      <c r="AS98" s="1"/>
    </row>
    <row r="99" spans="1:39" ht="78.75" customHeight="1">
      <c r="A99" s="784"/>
      <c r="B99" s="791"/>
      <c r="C99" s="437"/>
      <c r="D99" s="437"/>
      <c r="E99" s="437"/>
      <c r="F99" s="792"/>
      <c r="G99" s="3034"/>
      <c r="H99" s="3035"/>
      <c r="I99" s="3036"/>
      <c r="J99" s="1780">
        <v>163</v>
      </c>
      <c r="K99" s="1289" t="s">
        <v>1212</v>
      </c>
      <c r="L99" s="1251" t="s">
        <v>216</v>
      </c>
      <c r="M99" s="1298">
        <v>12</v>
      </c>
      <c r="N99" s="1901" t="s">
        <v>1213</v>
      </c>
      <c r="O99" s="1901">
        <v>153</v>
      </c>
      <c r="P99" s="2665" t="s">
        <v>1214</v>
      </c>
      <c r="Q99" s="876">
        <f>V99/R99</f>
        <v>0.0016779455349113645</v>
      </c>
      <c r="R99" s="3037">
        <v>16806266600</v>
      </c>
      <c r="S99" s="1953" t="s">
        <v>1215</v>
      </c>
      <c r="T99" s="877" t="s">
        <v>1216</v>
      </c>
      <c r="U99" s="878" t="s">
        <v>1217</v>
      </c>
      <c r="V99" s="850">
        <v>28200000</v>
      </c>
      <c r="W99" s="1248"/>
      <c r="X99" s="1268" t="s">
        <v>1218</v>
      </c>
      <c r="Y99" s="2130">
        <v>1407</v>
      </c>
      <c r="Z99" s="2130">
        <v>4100</v>
      </c>
      <c r="AA99" s="2130">
        <v>1830</v>
      </c>
      <c r="AB99" s="2130">
        <v>9269</v>
      </c>
      <c r="AC99" s="2130">
        <v>2750</v>
      </c>
      <c r="AD99" s="2130">
        <v>1100</v>
      </c>
      <c r="AE99" s="2130">
        <v>13208</v>
      </c>
      <c r="AF99" s="2130">
        <v>2145</v>
      </c>
      <c r="AG99" s="2130">
        <v>413</v>
      </c>
      <c r="AH99" s="2130">
        <v>520</v>
      </c>
      <c r="AI99" s="2130">
        <v>16897</v>
      </c>
      <c r="AJ99" s="2130">
        <v>75612</v>
      </c>
      <c r="AK99" s="3023">
        <v>42583</v>
      </c>
      <c r="AL99" s="3023">
        <v>42735</v>
      </c>
      <c r="AM99" s="3013" t="s">
        <v>1000</v>
      </c>
    </row>
    <row r="100" spans="1:45" ht="36" customHeight="1">
      <c r="A100" s="784"/>
      <c r="B100" s="791"/>
      <c r="C100" s="437"/>
      <c r="D100" s="437"/>
      <c r="E100" s="437"/>
      <c r="F100" s="792"/>
      <c r="G100" s="788">
        <v>48</v>
      </c>
      <c r="H100" s="50" t="s">
        <v>1220</v>
      </c>
      <c r="I100" s="50"/>
      <c r="J100" s="1122"/>
      <c r="K100" s="331"/>
      <c r="L100" s="1300"/>
      <c r="M100" s="1300"/>
      <c r="N100" s="1902"/>
      <c r="O100" s="1902"/>
      <c r="P100" s="2665"/>
      <c r="Q100" s="1300"/>
      <c r="R100" s="3037"/>
      <c r="S100" s="1953"/>
      <c r="T100" s="331"/>
      <c r="U100" s="331"/>
      <c r="V100" s="331"/>
      <c r="W100" s="1300"/>
      <c r="X100" s="331"/>
      <c r="Y100" s="2655"/>
      <c r="Z100" s="2655"/>
      <c r="AA100" s="2655"/>
      <c r="AB100" s="2655"/>
      <c r="AC100" s="2655"/>
      <c r="AD100" s="2655"/>
      <c r="AE100" s="2655"/>
      <c r="AF100" s="2655"/>
      <c r="AG100" s="2655"/>
      <c r="AH100" s="2655"/>
      <c r="AI100" s="2655"/>
      <c r="AJ100" s="2655"/>
      <c r="AK100" s="3023"/>
      <c r="AL100" s="3023"/>
      <c r="AM100" s="3013"/>
      <c r="AN100" s="1"/>
      <c r="AO100" s="1"/>
      <c r="AP100" s="1"/>
      <c r="AQ100" s="1"/>
      <c r="AR100" s="1"/>
      <c r="AS100" s="1"/>
    </row>
    <row r="101" spans="1:39" ht="177.75" customHeight="1">
      <c r="A101" s="784"/>
      <c r="B101" s="791"/>
      <c r="C101" s="437"/>
      <c r="D101" s="437"/>
      <c r="E101" s="437"/>
      <c r="F101" s="792"/>
      <c r="G101" s="3034"/>
      <c r="H101" s="3035"/>
      <c r="I101" s="3036"/>
      <c r="J101" s="1780">
        <v>164</v>
      </c>
      <c r="K101" s="1289" t="s">
        <v>1221</v>
      </c>
      <c r="L101" s="1251" t="s">
        <v>216</v>
      </c>
      <c r="M101" s="1298">
        <v>12</v>
      </c>
      <c r="N101" s="1902"/>
      <c r="O101" s="1902"/>
      <c r="P101" s="2665"/>
      <c r="Q101" s="876">
        <f>V101/R99</f>
        <v>0.9971139336799525</v>
      </c>
      <c r="R101" s="3037"/>
      <c r="S101" s="1953"/>
      <c r="T101" s="877" t="s">
        <v>1222</v>
      </c>
      <c r="U101" s="877" t="s">
        <v>1223</v>
      </c>
      <c r="V101" s="850">
        <v>16757762600</v>
      </c>
      <c r="W101" s="1248" t="s">
        <v>1219</v>
      </c>
      <c r="X101" s="1241" t="s">
        <v>1224</v>
      </c>
      <c r="Y101" s="2655"/>
      <c r="Z101" s="2655"/>
      <c r="AA101" s="2655"/>
      <c r="AB101" s="2655"/>
      <c r="AC101" s="2655"/>
      <c r="AD101" s="2655"/>
      <c r="AE101" s="2655"/>
      <c r="AF101" s="2655"/>
      <c r="AG101" s="2655"/>
      <c r="AH101" s="2655"/>
      <c r="AI101" s="2655"/>
      <c r="AJ101" s="2655"/>
      <c r="AK101" s="3023"/>
      <c r="AL101" s="3023"/>
      <c r="AM101" s="3013"/>
    </row>
    <row r="102" spans="1:45" ht="31.5" customHeight="1">
      <c r="A102" s="784"/>
      <c r="B102" s="791"/>
      <c r="C102" s="437"/>
      <c r="D102" s="437"/>
      <c r="E102" s="437"/>
      <c r="F102" s="792"/>
      <c r="G102" s="788">
        <v>49</v>
      </c>
      <c r="H102" s="50" t="s">
        <v>1225</v>
      </c>
      <c r="I102" s="50"/>
      <c r="J102" s="1122"/>
      <c r="K102" s="331"/>
      <c r="L102" s="1300"/>
      <c r="M102" s="1300"/>
      <c r="N102" s="1902"/>
      <c r="O102" s="1902"/>
      <c r="P102" s="2665"/>
      <c r="Q102" s="1300"/>
      <c r="R102" s="3037"/>
      <c r="S102" s="1953"/>
      <c r="T102" s="331"/>
      <c r="U102" s="331"/>
      <c r="V102" s="807"/>
      <c r="W102" s="1300"/>
      <c r="X102" s="331"/>
      <c r="Y102" s="2655"/>
      <c r="Z102" s="2655"/>
      <c r="AA102" s="2655"/>
      <c r="AB102" s="2655"/>
      <c r="AC102" s="2655"/>
      <c r="AD102" s="2655"/>
      <c r="AE102" s="2655"/>
      <c r="AF102" s="2655"/>
      <c r="AG102" s="2655"/>
      <c r="AH102" s="2655"/>
      <c r="AI102" s="2655"/>
      <c r="AJ102" s="2655"/>
      <c r="AK102" s="3023"/>
      <c r="AL102" s="3023"/>
      <c r="AM102" s="3013"/>
      <c r="AN102" s="1"/>
      <c r="AO102" s="1"/>
      <c r="AP102" s="1"/>
      <c r="AQ102" s="1"/>
      <c r="AR102" s="1"/>
      <c r="AS102" s="1"/>
    </row>
    <row r="103" spans="1:39" ht="88.5" customHeight="1">
      <c r="A103" s="784"/>
      <c r="B103" s="798"/>
      <c r="C103" s="799"/>
      <c r="D103" s="799"/>
      <c r="E103" s="799"/>
      <c r="F103" s="800"/>
      <c r="G103" s="3034"/>
      <c r="H103" s="3035"/>
      <c r="I103" s="3036"/>
      <c r="J103" s="1780">
        <v>165</v>
      </c>
      <c r="K103" s="1289" t="s">
        <v>1226</v>
      </c>
      <c r="L103" s="1251" t="s">
        <v>216</v>
      </c>
      <c r="M103" s="1298">
        <v>12</v>
      </c>
      <c r="N103" s="1903"/>
      <c r="O103" s="1903"/>
      <c r="P103" s="2665"/>
      <c r="Q103" s="876">
        <f>V103/R99</f>
        <v>0.0012081207851361824</v>
      </c>
      <c r="R103" s="3037"/>
      <c r="S103" s="1953"/>
      <c r="T103" s="877" t="s">
        <v>1227</v>
      </c>
      <c r="U103" s="877" t="s">
        <v>1227</v>
      </c>
      <c r="V103" s="850">
        <v>20304000</v>
      </c>
      <c r="W103" s="1287" t="s">
        <v>40</v>
      </c>
      <c r="X103" s="1268" t="s">
        <v>1218</v>
      </c>
      <c r="Y103" s="2131"/>
      <c r="Z103" s="2131"/>
      <c r="AA103" s="2131"/>
      <c r="AB103" s="2131"/>
      <c r="AC103" s="2131"/>
      <c r="AD103" s="2131"/>
      <c r="AE103" s="2131"/>
      <c r="AF103" s="2131"/>
      <c r="AG103" s="2131"/>
      <c r="AH103" s="2131"/>
      <c r="AI103" s="2131"/>
      <c r="AJ103" s="2131"/>
      <c r="AK103" s="3023"/>
      <c r="AL103" s="3023"/>
      <c r="AM103" s="3013"/>
    </row>
    <row r="104" spans="1:45" ht="30" customHeight="1">
      <c r="A104" s="784"/>
      <c r="B104" s="880">
        <v>14</v>
      </c>
      <c r="C104" s="378" t="s">
        <v>1228</v>
      </c>
      <c r="D104" s="378"/>
      <c r="E104" s="378"/>
      <c r="F104" s="378"/>
      <c r="G104" s="47"/>
      <c r="H104" s="47"/>
      <c r="I104" s="47"/>
      <c r="J104" s="505"/>
      <c r="K104" s="48"/>
      <c r="L104" s="49"/>
      <c r="M104" s="49"/>
      <c r="N104" s="48"/>
      <c r="O104" s="49"/>
      <c r="P104" s="48"/>
      <c r="Q104" s="49"/>
      <c r="R104" s="48"/>
      <c r="S104" s="48"/>
      <c r="T104" s="48"/>
      <c r="U104" s="48"/>
      <c r="V104" s="48"/>
      <c r="W104" s="805"/>
      <c r="X104" s="48"/>
      <c r="Y104" s="48"/>
      <c r="Z104" s="48"/>
      <c r="AA104" s="48"/>
      <c r="AB104" s="48"/>
      <c r="AC104" s="48"/>
      <c r="AD104" s="48"/>
      <c r="AE104" s="48"/>
      <c r="AF104" s="48"/>
      <c r="AG104" s="48"/>
      <c r="AH104" s="48"/>
      <c r="AI104" s="48"/>
      <c r="AJ104" s="48"/>
      <c r="AK104" s="47"/>
      <c r="AL104" s="47"/>
      <c r="AM104" s="541"/>
      <c r="AN104" s="1"/>
      <c r="AO104" s="1"/>
      <c r="AP104" s="1"/>
      <c r="AQ104" s="1"/>
      <c r="AR104" s="1"/>
      <c r="AS104" s="1"/>
    </row>
    <row r="105" spans="1:45" ht="36.75" customHeight="1">
      <c r="A105" s="784"/>
      <c r="B105" s="785"/>
      <c r="C105" s="786"/>
      <c r="D105" s="786"/>
      <c r="E105" s="786"/>
      <c r="F105" s="787"/>
      <c r="G105" s="881">
        <v>50</v>
      </c>
      <c r="H105" s="51" t="s">
        <v>1229</v>
      </c>
      <c r="I105" s="51"/>
      <c r="J105" s="1801"/>
      <c r="K105" s="52"/>
      <c r="L105" s="53"/>
      <c r="M105" s="53"/>
      <c r="N105" s="52"/>
      <c r="O105" s="53"/>
      <c r="P105" s="52"/>
      <c r="Q105" s="53"/>
      <c r="R105" s="52"/>
      <c r="S105" s="52"/>
      <c r="T105" s="52"/>
      <c r="U105" s="52"/>
      <c r="V105" s="52"/>
      <c r="W105" s="882"/>
      <c r="X105" s="52"/>
      <c r="Y105" s="52"/>
      <c r="Z105" s="52"/>
      <c r="AA105" s="52"/>
      <c r="AB105" s="52"/>
      <c r="AC105" s="883"/>
      <c r="AD105" s="883"/>
      <c r="AE105" s="52"/>
      <c r="AF105" s="52"/>
      <c r="AG105" s="52"/>
      <c r="AH105" s="52"/>
      <c r="AI105" s="52"/>
      <c r="AJ105" s="52"/>
      <c r="AK105" s="51"/>
      <c r="AL105" s="51"/>
      <c r="AM105" s="534"/>
      <c r="AN105" s="1"/>
      <c r="AO105" s="1"/>
      <c r="AP105" s="1"/>
      <c r="AQ105" s="1"/>
      <c r="AR105" s="1"/>
      <c r="AS105" s="1"/>
    </row>
    <row r="106" spans="1:56" s="1297" customFormat="1" ht="96.75" customHeight="1">
      <c r="A106" s="784"/>
      <c r="B106" s="791"/>
      <c r="C106" s="437"/>
      <c r="D106" s="437"/>
      <c r="E106" s="437"/>
      <c r="F106" s="792"/>
      <c r="G106" s="785"/>
      <c r="H106" s="786"/>
      <c r="I106" s="787"/>
      <c r="J106" s="1779">
        <v>166</v>
      </c>
      <c r="K106" s="1289" t="s">
        <v>1230</v>
      </c>
      <c r="L106" s="1779" t="s">
        <v>216</v>
      </c>
      <c r="M106" s="1290">
        <v>1</v>
      </c>
      <c r="N106" s="1954" t="s">
        <v>1231</v>
      </c>
      <c r="O106" s="1901">
        <v>154</v>
      </c>
      <c r="P106" s="2134" t="s">
        <v>1232</v>
      </c>
      <c r="Q106" s="1282">
        <v>0.1</v>
      </c>
      <c r="R106" s="3031">
        <v>18035279258</v>
      </c>
      <c r="S106" s="1954" t="s">
        <v>1233</v>
      </c>
      <c r="T106" s="1954" t="s">
        <v>1234</v>
      </c>
      <c r="U106" s="878" t="s">
        <v>1235</v>
      </c>
      <c r="V106" s="885">
        <v>0</v>
      </c>
      <c r="W106" s="3027" t="s">
        <v>1236</v>
      </c>
      <c r="X106" s="1241" t="s">
        <v>1015</v>
      </c>
      <c r="Y106" s="2130">
        <v>64149</v>
      </c>
      <c r="Z106" s="2130">
        <v>72224</v>
      </c>
      <c r="AA106" s="2130">
        <v>27477</v>
      </c>
      <c r="AB106" s="2130">
        <v>86843</v>
      </c>
      <c r="AC106" s="2130">
        <v>236429</v>
      </c>
      <c r="AD106" s="2130">
        <v>75612</v>
      </c>
      <c r="AE106" s="2130">
        <v>13208</v>
      </c>
      <c r="AF106" s="2130">
        <v>2145</v>
      </c>
      <c r="AG106" s="2130">
        <v>413</v>
      </c>
      <c r="AH106" s="2130">
        <v>520</v>
      </c>
      <c r="AI106" s="2130">
        <v>16897</v>
      </c>
      <c r="AJ106" s="2130">
        <v>75612</v>
      </c>
      <c r="AK106" s="2128">
        <v>42583</v>
      </c>
      <c r="AL106" s="2128">
        <v>42735</v>
      </c>
      <c r="AM106" s="3013" t="s">
        <v>1000</v>
      </c>
      <c r="AN106" s="3030"/>
      <c r="AO106" s="3030"/>
      <c r="AP106" s="3030"/>
      <c r="AQ106" s="3030"/>
      <c r="AR106" s="3030"/>
      <c r="AS106" s="3030"/>
      <c r="AT106" s="3030"/>
      <c r="AU106" s="3030"/>
      <c r="AV106" s="3030"/>
      <c r="AW106" s="3030"/>
      <c r="AX106" s="3030"/>
      <c r="AY106" s="3030"/>
      <c r="AZ106" s="3030"/>
      <c r="BA106" s="3030"/>
      <c r="BB106" s="3030"/>
      <c r="BC106" s="3030"/>
      <c r="BD106" s="3030"/>
    </row>
    <row r="107" spans="1:39" ht="106.5" customHeight="1">
      <c r="A107" s="784"/>
      <c r="B107" s="791"/>
      <c r="C107" s="437"/>
      <c r="D107" s="437"/>
      <c r="E107" s="437"/>
      <c r="F107" s="792"/>
      <c r="G107" s="791"/>
      <c r="H107" s="437"/>
      <c r="I107" s="792"/>
      <c r="J107" s="1885">
        <v>167</v>
      </c>
      <c r="K107" s="2134" t="s">
        <v>1237</v>
      </c>
      <c r="L107" s="1885" t="s">
        <v>216</v>
      </c>
      <c r="M107" s="1885">
        <v>15</v>
      </c>
      <c r="N107" s="2115"/>
      <c r="O107" s="1902"/>
      <c r="P107" s="2149"/>
      <c r="Q107" s="2146">
        <v>0.8</v>
      </c>
      <c r="R107" s="2688"/>
      <c r="S107" s="2115"/>
      <c r="T107" s="2116"/>
      <c r="U107" s="887" t="s">
        <v>1238</v>
      </c>
      <c r="V107" s="3033">
        <f>18035279258-91</f>
        <v>18035279167</v>
      </c>
      <c r="W107" s="3028"/>
      <c r="X107" s="1268" t="s">
        <v>1015</v>
      </c>
      <c r="Y107" s="2655"/>
      <c r="Z107" s="2655"/>
      <c r="AA107" s="2655"/>
      <c r="AB107" s="2655"/>
      <c r="AC107" s="2655"/>
      <c r="AD107" s="2655"/>
      <c r="AE107" s="2655"/>
      <c r="AF107" s="2655"/>
      <c r="AG107" s="2655"/>
      <c r="AH107" s="2655"/>
      <c r="AI107" s="2655"/>
      <c r="AJ107" s="2655"/>
      <c r="AK107" s="2162"/>
      <c r="AL107" s="2162"/>
      <c r="AM107" s="3013"/>
    </row>
    <row r="108" spans="1:39" ht="90.75" customHeight="1">
      <c r="A108" s="784"/>
      <c r="B108" s="791"/>
      <c r="C108" s="437"/>
      <c r="D108" s="437"/>
      <c r="E108" s="437"/>
      <c r="F108" s="792"/>
      <c r="G108" s="791"/>
      <c r="H108" s="437"/>
      <c r="I108" s="792"/>
      <c r="J108" s="1918"/>
      <c r="K108" s="2135"/>
      <c r="L108" s="1918"/>
      <c r="M108" s="1918"/>
      <c r="N108" s="2115"/>
      <c r="O108" s="1902"/>
      <c r="P108" s="2149"/>
      <c r="Q108" s="2147"/>
      <c r="R108" s="2688"/>
      <c r="S108" s="2115"/>
      <c r="T108" s="1954" t="s">
        <v>1239</v>
      </c>
      <c r="U108" s="889" t="s">
        <v>1240</v>
      </c>
      <c r="V108" s="3033"/>
      <c r="W108" s="3028"/>
      <c r="X108" s="1241" t="s">
        <v>1241</v>
      </c>
      <c r="Y108" s="2655"/>
      <c r="Z108" s="2655"/>
      <c r="AA108" s="2655"/>
      <c r="AB108" s="2655"/>
      <c r="AC108" s="2655"/>
      <c r="AD108" s="2655"/>
      <c r="AE108" s="2655"/>
      <c r="AF108" s="2655"/>
      <c r="AG108" s="2655"/>
      <c r="AH108" s="2655"/>
      <c r="AI108" s="2655"/>
      <c r="AJ108" s="2655"/>
      <c r="AK108" s="2162"/>
      <c r="AL108" s="2162"/>
      <c r="AM108" s="3013"/>
    </row>
    <row r="109" spans="1:56" ht="99.75" customHeight="1">
      <c r="A109" s="784"/>
      <c r="B109" s="791"/>
      <c r="C109" s="437"/>
      <c r="D109" s="437"/>
      <c r="E109" s="437"/>
      <c r="F109" s="792"/>
      <c r="G109" s="791"/>
      <c r="H109" s="437"/>
      <c r="I109" s="792"/>
      <c r="J109" s="1779">
        <v>168</v>
      </c>
      <c r="K109" s="1289" t="s">
        <v>1242</v>
      </c>
      <c r="L109" s="1251" t="s">
        <v>216</v>
      </c>
      <c r="M109" s="1248">
        <v>14</v>
      </c>
      <c r="N109" s="2116"/>
      <c r="O109" s="1903"/>
      <c r="P109" s="2135"/>
      <c r="Q109" s="1282">
        <v>0.1</v>
      </c>
      <c r="R109" s="3032"/>
      <c r="S109" s="2116"/>
      <c r="T109" s="2116"/>
      <c r="U109" s="878" t="s">
        <v>1243</v>
      </c>
      <c r="V109" s="885">
        <v>0</v>
      </c>
      <c r="W109" s="3029"/>
      <c r="X109" s="1241" t="s">
        <v>1015</v>
      </c>
      <c r="Y109" s="2131"/>
      <c r="Z109" s="2131"/>
      <c r="AA109" s="2131"/>
      <c r="AB109" s="2131"/>
      <c r="AC109" s="2131"/>
      <c r="AD109" s="2131"/>
      <c r="AE109" s="2131"/>
      <c r="AF109" s="2131"/>
      <c r="AG109" s="2131"/>
      <c r="AH109" s="2131"/>
      <c r="AI109" s="2131"/>
      <c r="AJ109" s="2131"/>
      <c r="AK109" s="2129"/>
      <c r="AL109" s="2129"/>
      <c r="AM109" s="3013"/>
      <c r="AN109" s="3014"/>
      <c r="AO109" s="3014"/>
      <c r="AP109" s="3014"/>
      <c r="AQ109" s="3014"/>
      <c r="AR109" s="3014"/>
      <c r="AS109" s="3014"/>
      <c r="AT109" s="3014"/>
      <c r="AU109" s="3014"/>
      <c r="AV109" s="3014"/>
      <c r="AW109" s="3014"/>
      <c r="AX109" s="3014"/>
      <c r="AY109" s="3014"/>
      <c r="AZ109" s="3014"/>
      <c r="BA109" s="3014"/>
      <c r="BB109" s="3014"/>
      <c r="BC109" s="3014"/>
      <c r="BD109" s="3014"/>
    </row>
    <row r="110" spans="1:56" ht="132.75" customHeight="1">
      <c r="A110" s="784"/>
      <c r="B110" s="791"/>
      <c r="C110" s="437"/>
      <c r="D110" s="437"/>
      <c r="E110" s="437"/>
      <c r="F110" s="792"/>
      <c r="G110" s="798"/>
      <c r="H110" s="799"/>
      <c r="I110" s="800"/>
      <c r="J110" s="1779">
        <v>164</v>
      </c>
      <c r="K110" s="1289" t="s">
        <v>1237</v>
      </c>
      <c r="L110" s="1251" t="s">
        <v>216</v>
      </c>
      <c r="M110" s="1248">
        <v>12</v>
      </c>
      <c r="N110" s="1241"/>
      <c r="O110" s="1286">
        <v>174</v>
      </c>
      <c r="P110" s="1289" t="s">
        <v>1244</v>
      </c>
      <c r="Q110" s="1282">
        <v>1</v>
      </c>
      <c r="R110" s="891">
        <v>2500000000</v>
      </c>
      <c r="S110" s="1319"/>
      <c r="T110" s="1319"/>
      <c r="U110" s="878" t="s">
        <v>1245</v>
      </c>
      <c r="V110" s="892">
        <v>2500000000</v>
      </c>
      <c r="W110" s="893">
        <v>100</v>
      </c>
      <c r="X110" s="1241" t="s">
        <v>1246</v>
      </c>
      <c r="Y110" s="1270">
        <v>64149</v>
      </c>
      <c r="Z110" s="1270">
        <v>72224</v>
      </c>
      <c r="AA110" s="1270">
        <v>27477</v>
      </c>
      <c r="AB110" s="1270">
        <v>86843</v>
      </c>
      <c r="AC110" s="1270">
        <v>236429</v>
      </c>
      <c r="AD110" s="1270">
        <v>75612</v>
      </c>
      <c r="AE110" s="1270">
        <v>13208</v>
      </c>
      <c r="AF110" s="1270">
        <v>2145</v>
      </c>
      <c r="AG110" s="1270">
        <v>413</v>
      </c>
      <c r="AH110" s="1270">
        <v>520</v>
      </c>
      <c r="AI110" s="1270">
        <v>16897</v>
      </c>
      <c r="AJ110" s="1270">
        <v>75612</v>
      </c>
      <c r="AK110" s="1270">
        <v>42583</v>
      </c>
      <c r="AL110" s="1292">
        <v>42735</v>
      </c>
      <c r="AM110" s="894" t="s">
        <v>1000</v>
      </c>
      <c r="AN110" s="3014"/>
      <c r="AO110" s="3014"/>
      <c r="AP110" s="3014"/>
      <c r="AQ110" s="3014"/>
      <c r="AR110" s="3014"/>
      <c r="AS110" s="3014"/>
      <c r="AT110" s="3014"/>
      <c r="AU110" s="3014"/>
      <c r="AV110" s="3014"/>
      <c r="AW110" s="3014"/>
      <c r="AX110" s="3014"/>
      <c r="AY110" s="3014"/>
      <c r="AZ110" s="3014"/>
      <c r="BA110" s="3014"/>
      <c r="BB110" s="3014"/>
      <c r="BC110" s="3014"/>
      <c r="BD110" s="3014"/>
    </row>
    <row r="111" spans="1:45" ht="34.5" customHeight="1">
      <c r="A111" s="784"/>
      <c r="B111" s="791"/>
      <c r="C111" s="437"/>
      <c r="D111" s="437"/>
      <c r="E111" s="437"/>
      <c r="F111" s="792"/>
      <c r="G111" s="895">
        <v>51</v>
      </c>
      <c r="H111" s="462" t="s">
        <v>1248</v>
      </c>
      <c r="I111" s="462"/>
      <c r="J111" s="1113"/>
      <c r="K111" s="897"/>
      <c r="L111" s="898"/>
      <c r="M111" s="898"/>
      <c r="N111" s="897"/>
      <c r="O111" s="898"/>
      <c r="P111" s="897"/>
      <c r="Q111" s="898"/>
      <c r="R111" s="897"/>
      <c r="S111" s="897"/>
      <c r="T111" s="897"/>
      <c r="U111" s="897"/>
      <c r="V111" s="897"/>
      <c r="W111" s="899"/>
      <c r="X111" s="897"/>
      <c r="Y111" s="897"/>
      <c r="Z111" s="897"/>
      <c r="AA111" s="897"/>
      <c r="AB111" s="897"/>
      <c r="AC111" s="897"/>
      <c r="AD111" s="897"/>
      <c r="AE111" s="897"/>
      <c r="AF111" s="897"/>
      <c r="AG111" s="897"/>
      <c r="AH111" s="897"/>
      <c r="AI111" s="897"/>
      <c r="AJ111" s="897"/>
      <c r="AK111" s="897"/>
      <c r="AL111" s="897"/>
      <c r="AM111" s="535"/>
      <c r="AN111" s="1"/>
      <c r="AO111" s="1"/>
      <c r="AP111" s="1"/>
      <c r="AQ111" s="1"/>
      <c r="AR111" s="1"/>
      <c r="AS111" s="1"/>
    </row>
    <row r="112" spans="1:39" ht="77.25" customHeight="1">
      <c r="A112" s="1247"/>
      <c r="B112" s="1278"/>
      <c r="C112" s="1274"/>
      <c r="D112" s="1274"/>
      <c r="E112" s="1274"/>
      <c r="F112" s="1273"/>
      <c r="G112" s="1276"/>
      <c r="H112" s="1304"/>
      <c r="I112" s="1277"/>
      <c r="J112" s="1885">
        <v>169</v>
      </c>
      <c r="K112" s="2134" t="s">
        <v>1249</v>
      </c>
      <c r="L112" s="1885" t="s">
        <v>216</v>
      </c>
      <c r="M112" s="1885">
        <v>12</v>
      </c>
      <c r="N112" s="1954" t="s">
        <v>1250</v>
      </c>
      <c r="O112" s="1901">
        <v>155</v>
      </c>
      <c r="P112" s="2134" t="s">
        <v>1251</v>
      </c>
      <c r="Q112" s="2146">
        <v>1</v>
      </c>
      <c r="R112" s="3018">
        <v>53645960</v>
      </c>
      <c r="S112" s="1954" t="s">
        <v>1252</v>
      </c>
      <c r="T112" s="1954" t="s">
        <v>1253</v>
      </c>
      <c r="U112" s="1332" t="s">
        <v>1254</v>
      </c>
      <c r="V112" s="850">
        <v>22864000</v>
      </c>
      <c r="W112" s="1972" t="s">
        <v>1247</v>
      </c>
      <c r="X112" s="1954" t="s">
        <v>1241</v>
      </c>
      <c r="Y112" s="2130">
        <v>64149</v>
      </c>
      <c r="Z112" s="2130">
        <v>72224</v>
      </c>
      <c r="AA112" s="2130">
        <v>27477</v>
      </c>
      <c r="AB112" s="2130">
        <v>86843</v>
      </c>
      <c r="AC112" s="2130">
        <v>236429</v>
      </c>
      <c r="AD112" s="2130">
        <v>75612</v>
      </c>
      <c r="AE112" s="2130">
        <v>13208</v>
      </c>
      <c r="AF112" s="2130">
        <v>2145</v>
      </c>
      <c r="AG112" s="2130">
        <v>413</v>
      </c>
      <c r="AH112" s="2130">
        <v>520</v>
      </c>
      <c r="AI112" s="2130">
        <v>16897</v>
      </c>
      <c r="AJ112" s="2130">
        <v>75612</v>
      </c>
      <c r="AK112" s="3023">
        <v>42583</v>
      </c>
      <c r="AL112" s="3023">
        <v>42735</v>
      </c>
      <c r="AM112" s="3013" t="s">
        <v>1000</v>
      </c>
    </row>
    <row r="113" spans="1:39" ht="49.5" customHeight="1">
      <c r="A113" s="790"/>
      <c r="B113" s="796"/>
      <c r="C113" s="559"/>
      <c r="D113" s="559"/>
      <c r="E113" s="559"/>
      <c r="F113" s="797"/>
      <c r="G113" s="801"/>
      <c r="H113" s="802"/>
      <c r="I113" s="803"/>
      <c r="J113" s="1918"/>
      <c r="K113" s="2135"/>
      <c r="L113" s="1918"/>
      <c r="M113" s="1918"/>
      <c r="N113" s="2116"/>
      <c r="O113" s="1903"/>
      <c r="P113" s="2135"/>
      <c r="Q113" s="2147"/>
      <c r="R113" s="3020"/>
      <c r="S113" s="2116"/>
      <c r="T113" s="2116"/>
      <c r="U113" s="1332" t="s">
        <v>1255</v>
      </c>
      <c r="V113" s="850">
        <v>30781960</v>
      </c>
      <c r="W113" s="3022"/>
      <c r="X113" s="2116"/>
      <c r="Y113" s="2131"/>
      <c r="Z113" s="2131"/>
      <c r="AA113" s="2131"/>
      <c r="AB113" s="2131"/>
      <c r="AC113" s="2131"/>
      <c r="AD113" s="2131"/>
      <c r="AE113" s="2131"/>
      <c r="AF113" s="2131"/>
      <c r="AG113" s="2131"/>
      <c r="AH113" s="2131"/>
      <c r="AI113" s="2131"/>
      <c r="AJ113" s="2131"/>
      <c r="AK113" s="3023"/>
      <c r="AL113" s="3023"/>
      <c r="AM113" s="3013"/>
    </row>
    <row r="114" spans="1:45" ht="40.5" customHeight="1">
      <c r="A114" s="784"/>
      <c r="B114" s="791"/>
      <c r="C114" s="437"/>
      <c r="D114" s="437"/>
      <c r="E114" s="437"/>
      <c r="F114" s="792"/>
      <c r="G114" s="788">
        <v>52</v>
      </c>
      <c r="H114" s="50" t="s">
        <v>1256</v>
      </c>
      <c r="I114" s="50"/>
      <c r="J114" s="1122"/>
      <c r="K114" s="331"/>
      <c r="L114" s="1300"/>
      <c r="M114" s="1300"/>
      <c r="N114" s="331"/>
      <c r="O114" s="1300"/>
      <c r="P114" s="331"/>
      <c r="Q114" s="1300"/>
      <c r="R114" s="331"/>
      <c r="S114" s="331"/>
      <c r="T114" s="331"/>
      <c r="U114" s="807"/>
      <c r="V114" s="331"/>
      <c r="W114" s="1299"/>
      <c r="X114" s="807"/>
      <c r="Y114" s="331"/>
      <c r="Z114" s="331"/>
      <c r="AA114" s="331"/>
      <c r="AB114" s="331"/>
      <c r="AC114" s="331"/>
      <c r="AD114" s="331"/>
      <c r="AE114" s="331"/>
      <c r="AF114" s="331"/>
      <c r="AG114" s="331"/>
      <c r="AH114" s="331"/>
      <c r="AI114" s="331"/>
      <c r="AJ114" s="331"/>
      <c r="AK114" s="50"/>
      <c r="AL114" s="50"/>
      <c r="AM114" s="534"/>
      <c r="AN114" s="1"/>
      <c r="AO114" s="1"/>
      <c r="AP114" s="1"/>
      <c r="AQ114" s="1"/>
      <c r="AR114" s="1"/>
      <c r="AS114" s="1"/>
    </row>
    <row r="115" spans="1:39" ht="94.5" customHeight="1">
      <c r="A115" s="377"/>
      <c r="B115" s="808"/>
      <c r="C115" s="376"/>
      <c r="D115" s="376"/>
      <c r="E115" s="376"/>
      <c r="F115" s="809"/>
      <c r="G115" s="900"/>
      <c r="H115" s="810"/>
      <c r="I115" s="811"/>
      <c r="J115" s="1885">
        <v>170</v>
      </c>
      <c r="K115" s="2134" t="s">
        <v>1257</v>
      </c>
      <c r="L115" s="1885" t="s">
        <v>216</v>
      </c>
      <c r="M115" s="1885">
        <v>14</v>
      </c>
      <c r="N115" s="1954" t="s">
        <v>1258</v>
      </c>
      <c r="O115" s="1901">
        <v>156</v>
      </c>
      <c r="P115" s="2134" t="s">
        <v>1259</v>
      </c>
      <c r="Q115" s="2146">
        <f>40000000/R115</f>
        <v>0.2857142857142857</v>
      </c>
      <c r="R115" s="3024">
        <v>140000000</v>
      </c>
      <c r="S115" s="1954" t="s">
        <v>1260</v>
      </c>
      <c r="T115" s="2134" t="s">
        <v>1261</v>
      </c>
      <c r="U115" s="878" t="s">
        <v>1262</v>
      </c>
      <c r="V115" s="814">
        <v>25000000</v>
      </c>
      <c r="W115" s="3027" t="s">
        <v>1247</v>
      </c>
      <c r="X115" s="1954" t="s">
        <v>1241</v>
      </c>
      <c r="Y115" s="2130">
        <v>64149</v>
      </c>
      <c r="Z115" s="2130">
        <v>72224</v>
      </c>
      <c r="AA115" s="2130">
        <v>27477</v>
      </c>
      <c r="AB115" s="2130">
        <v>86843</v>
      </c>
      <c r="AC115" s="2130">
        <v>236429</v>
      </c>
      <c r="AD115" s="2130">
        <v>75612</v>
      </c>
      <c r="AE115" s="2130">
        <v>13208</v>
      </c>
      <c r="AF115" s="2130">
        <v>2145</v>
      </c>
      <c r="AG115" s="2130">
        <v>413</v>
      </c>
      <c r="AH115" s="2130">
        <v>520</v>
      </c>
      <c r="AI115" s="2130">
        <v>16897</v>
      </c>
      <c r="AJ115" s="2130">
        <v>75612</v>
      </c>
      <c r="AK115" s="2128">
        <v>42583</v>
      </c>
      <c r="AL115" s="2128">
        <v>42735</v>
      </c>
      <c r="AM115" s="3013" t="s">
        <v>1000</v>
      </c>
    </row>
    <row r="116" spans="1:39" ht="55.5" customHeight="1">
      <c r="A116" s="377"/>
      <c r="B116" s="808"/>
      <c r="C116" s="376"/>
      <c r="D116" s="376"/>
      <c r="E116" s="376"/>
      <c r="F116" s="809"/>
      <c r="G116" s="808"/>
      <c r="H116" s="376"/>
      <c r="I116" s="809"/>
      <c r="J116" s="1918"/>
      <c r="K116" s="2135"/>
      <c r="L116" s="1918"/>
      <c r="M116" s="1918"/>
      <c r="N116" s="2115"/>
      <c r="O116" s="1902"/>
      <c r="P116" s="2149"/>
      <c r="Q116" s="2147"/>
      <c r="R116" s="3025"/>
      <c r="S116" s="2115"/>
      <c r="T116" s="2135"/>
      <c r="U116" s="878" t="s">
        <v>1263</v>
      </c>
      <c r="V116" s="814">
        <v>15000000</v>
      </c>
      <c r="W116" s="3028"/>
      <c r="X116" s="2115"/>
      <c r="Y116" s="2655"/>
      <c r="Z116" s="2655"/>
      <c r="AA116" s="2655"/>
      <c r="AB116" s="2655"/>
      <c r="AC116" s="2655"/>
      <c r="AD116" s="2655"/>
      <c r="AE116" s="2655"/>
      <c r="AF116" s="2655"/>
      <c r="AG116" s="2655"/>
      <c r="AH116" s="2655"/>
      <c r="AI116" s="2655"/>
      <c r="AJ116" s="2655"/>
      <c r="AK116" s="2162"/>
      <c r="AL116" s="2162"/>
      <c r="AM116" s="3013"/>
    </row>
    <row r="117" spans="1:39" ht="68.25" customHeight="1">
      <c r="A117" s="377"/>
      <c r="B117" s="808"/>
      <c r="C117" s="376"/>
      <c r="D117" s="376"/>
      <c r="E117" s="376"/>
      <c r="F117" s="809"/>
      <c r="G117" s="808"/>
      <c r="H117" s="376"/>
      <c r="I117" s="809"/>
      <c r="J117" s="1779">
        <v>171</v>
      </c>
      <c r="K117" s="1289" t="s">
        <v>1264</v>
      </c>
      <c r="L117" s="1251" t="s">
        <v>216</v>
      </c>
      <c r="M117" s="1248">
        <v>1</v>
      </c>
      <c r="N117" s="2116"/>
      <c r="O117" s="1903"/>
      <c r="P117" s="2135"/>
      <c r="Q117" s="1282">
        <f>V117/R115</f>
        <v>0.7142857142857143</v>
      </c>
      <c r="R117" s="3026"/>
      <c r="S117" s="2116"/>
      <c r="T117" s="1332" t="s">
        <v>1265</v>
      </c>
      <c r="U117" s="878" t="s">
        <v>1266</v>
      </c>
      <c r="V117" s="814">
        <v>100000000</v>
      </c>
      <c r="W117" s="3029"/>
      <c r="X117" s="2116"/>
      <c r="Y117" s="2131"/>
      <c r="Z117" s="2131"/>
      <c r="AA117" s="2131"/>
      <c r="AB117" s="2131"/>
      <c r="AC117" s="2131"/>
      <c r="AD117" s="2131"/>
      <c r="AE117" s="2131"/>
      <c r="AF117" s="2131"/>
      <c r="AG117" s="2131"/>
      <c r="AH117" s="2131"/>
      <c r="AI117" s="2131"/>
      <c r="AJ117" s="2131"/>
      <c r="AK117" s="2129"/>
      <c r="AL117" s="2129"/>
      <c r="AM117" s="3013"/>
    </row>
    <row r="118" spans="1:39" ht="65.25" customHeight="1">
      <c r="A118" s="377"/>
      <c r="B118" s="808"/>
      <c r="C118" s="376"/>
      <c r="D118" s="376"/>
      <c r="E118" s="376"/>
      <c r="F118" s="809"/>
      <c r="G118" s="808"/>
      <c r="H118" s="376"/>
      <c r="I118" s="809"/>
      <c r="J118" s="1885">
        <v>172</v>
      </c>
      <c r="K118" s="2134" t="s">
        <v>1267</v>
      </c>
      <c r="L118" s="1885" t="s">
        <v>216</v>
      </c>
      <c r="M118" s="1885">
        <v>12</v>
      </c>
      <c r="N118" s="1954" t="s">
        <v>1268</v>
      </c>
      <c r="O118" s="1901">
        <v>157</v>
      </c>
      <c r="P118" s="2134" t="s">
        <v>1269</v>
      </c>
      <c r="Q118" s="2146">
        <v>1</v>
      </c>
      <c r="R118" s="3024">
        <v>310000000</v>
      </c>
      <c r="S118" s="1954" t="s">
        <v>1270</v>
      </c>
      <c r="T118" s="1332" t="s">
        <v>1271</v>
      </c>
      <c r="U118" s="2134" t="s">
        <v>1272</v>
      </c>
      <c r="V118" s="3024">
        <v>310000000</v>
      </c>
      <c r="W118" s="1972" t="s">
        <v>1273</v>
      </c>
      <c r="X118" s="1954" t="s">
        <v>1274</v>
      </c>
      <c r="Y118" s="2130">
        <v>64149</v>
      </c>
      <c r="Z118" s="2130">
        <v>72224</v>
      </c>
      <c r="AA118" s="2130">
        <v>27477</v>
      </c>
      <c r="AB118" s="2130">
        <v>86843</v>
      </c>
      <c r="AC118" s="2130">
        <v>236429</v>
      </c>
      <c r="AD118" s="2130">
        <v>75612</v>
      </c>
      <c r="AE118" s="2130">
        <v>13208</v>
      </c>
      <c r="AF118" s="2130">
        <v>2145</v>
      </c>
      <c r="AG118" s="2130">
        <v>413</v>
      </c>
      <c r="AH118" s="2130">
        <v>520</v>
      </c>
      <c r="AI118" s="2130">
        <v>16897</v>
      </c>
      <c r="AJ118" s="2130">
        <v>75612</v>
      </c>
      <c r="AK118" s="2128">
        <v>42583</v>
      </c>
      <c r="AL118" s="2128">
        <v>42735</v>
      </c>
      <c r="AM118" s="3013" t="s">
        <v>1000</v>
      </c>
    </row>
    <row r="119" spans="1:39" ht="59.25" customHeight="1">
      <c r="A119" s="377"/>
      <c r="B119" s="808"/>
      <c r="C119" s="376"/>
      <c r="D119" s="376"/>
      <c r="E119" s="376"/>
      <c r="F119" s="809"/>
      <c r="G119" s="901"/>
      <c r="H119" s="389"/>
      <c r="I119" s="813"/>
      <c r="J119" s="1918"/>
      <c r="K119" s="2135"/>
      <c r="L119" s="1918"/>
      <c r="M119" s="1918"/>
      <c r="N119" s="2116"/>
      <c r="O119" s="1903"/>
      <c r="P119" s="2135"/>
      <c r="Q119" s="2147"/>
      <c r="R119" s="3026"/>
      <c r="S119" s="2116"/>
      <c r="T119" s="1332" t="s">
        <v>1275</v>
      </c>
      <c r="U119" s="2135"/>
      <c r="V119" s="3026"/>
      <c r="W119" s="3022"/>
      <c r="X119" s="2116"/>
      <c r="Y119" s="2131"/>
      <c r="Z119" s="2131"/>
      <c r="AA119" s="2131"/>
      <c r="AB119" s="2131"/>
      <c r="AC119" s="2131"/>
      <c r="AD119" s="2131"/>
      <c r="AE119" s="2131"/>
      <c r="AF119" s="2131"/>
      <c r="AG119" s="2131"/>
      <c r="AH119" s="2131"/>
      <c r="AI119" s="2131"/>
      <c r="AJ119" s="2131"/>
      <c r="AK119" s="2129"/>
      <c r="AL119" s="2129"/>
      <c r="AM119" s="3013"/>
    </row>
    <row r="120" spans="1:45" ht="36" customHeight="1">
      <c r="A120" s="784"/>
      <c r="B120" s="791"/>
      <c r="C120" s="437"/>
      <c r="D120" s="437"/>
      <c r="E120" s="437"/>
      <c r="F120" s="792"/>
      <c r="G120" s="788">
        <v>53</v>
      </c>
      <c r="H120" s="50" t="s">
        <v>1276</v>
      </c>
      <c r="I120" s="50"/>
      <c r="J120" s="1122"/>
      <c r="K120" s="331"/>
      <c r="L120" s="1300"/>
      <c r="M120" s="1300"/>
      <c r="N120" s="331"/>
      <c r="O120" s="1300"/>
      <c r="P120" s="331"/>
      <c r="Q120" s="1300"/>
      <c r="R120" s="331"/>
      <c r="S120" s="331"/>
      <c r="T120" s="331"/>
      <c r="U120" s="331"/>
      <c r="V120" s="331"/>
      <c r="W120" s="1299"/>
      <c r="X120" s="331"/>
      <c r="Y120" s="331"/>
      <c r="Z120" s="331"/>
      <c r="AA120" s="331"/>
      <c r="AB120" s="331"/>
      <c r="AC120" s="331"/>
      <c r="AD120" s="331"/>
      <c r="AE120" s="331"/>
      <c r="AF120" s="331"/>
      <c r="AG120" s="331"/>
      <c r="AH120" s="331"/>
      <c r="AI120" s="331"/>
      <c r="AJ120" s="331"/>
      <c r="AK120" s="50"/>
      <c r="AL120" s="50"/>
      <c r="AM120" s="534"/>
      <c r="AN120" s="1"/>
      <c r="AO120" s="1"/>
      <c r="AP120" s="1"/>
      <c r="AQ120" s="1"/>
      <c r="AR120" s="1"/>
      <c r="AS120" s="1"/>
    </row>
    <row r="121" spans="1:39" ht="57">
      <c r="A121" s="790"/>
      <c r="B121" s="796"/>
      <c r="C121" s="559"/>
      <c r="D121" s="559"/>
      <c r="E121" s="559"/>
      <c r="F121" s="797"/>
      <c r="G121" s="793"/>
      <c r="H121" s="794"/>
      <c r="I121" s="795"/>
      <c r="J121" s="1885">
        <v>173</v>
      </c>
      <c r="K121" s="2134" t="s">
        <v>1277</v>
      </c>
      <c r="L121" s="1885" t="s">
        <v>216</v>
      </c>
      <c r="M121" s="1885">
        <v>7</v>
      </c>
      <c r="N121" s="1954" t="s">
        <v>1278</v>
      </c>
      <c r="O121" s="1901">
        <v>158</v>
      </c>
      <c r="P121" s="3015" t="s">
        <v>1279</v>
      </c>
      <c r="Q121" s="2146">
        <v>0.65</v>
      </c>
      <c r="R121" s="3024">
        <v>34404000</v>
      </c>
      <c r="S121" s="1954" t="s">
        <v>1280</v>
      </c>
      <c r="T121" s="1332" t="s">
        <v>1281</v>
      </c>
      <c r="U121" s="1332" t="s">
        <v>1282</v>
      </c>
      <c r="V121" s="814">
        <v>12500000</v>
      </c>
      <c r="W121" s="1972" t="s">
        <v>1247</v>
      </c>
      <c r="X121" s="1954" t="s">
        <v>1241</v>
      </c>
      <c r="Y121" s="2130">
        <v>64149</v>
      </c>
      <c r="Z121" s="2130">
        <v>72224</v>
      </c>
      <c r="AA121" s="2130">
        <v>27477</v>
      </c>
      <c r="AB121" s="2130">
        <v>86843</v>
      </c>
      <c r="AC121" s="2130">
        <v>236429</v>
      </c>
      <c r="AD121" s="2130">
        <v>75612</v>
      </c>
      <c r="AE121" s="2130">
        <v>13208</v>
      </c>
      <c r="AF121" s="2130">
        <v>2145</v>
      </c>
      <c r="AG121" s="2130">
        <v>413</v>
      </c>
      <c r="AH121" s="2130">
        <v>520</v>
      </c>
      <c r="AI121" s="2130">
        <v>16897</v>
      </c>
      <c r="AJ121" s="2130">
        <v>75612</v>
      </c>
      <c r="AK121" s="2128">
        <v>42583</v>
      </c>
      <c r="AL121" s="2128">
        <v>42735</v>
      </c>
      <c r="AM121" s="3013" t="s">
        <v>1000</v>
      </c>
    </row>
    <row r="122" spans="1:39" ht="43.5" customHeight="1">
      <c r="A122" s="790"/>
      <c r="B122" s="796"/>
      <c r="C122" s="559"/>
      <c r="D122" s="559"/>
      <c r="E122" s="559"/>
      <c r="F122" s="797"/>
      <c r="G122" s="796"/>
      <c r="H122" s="559"/>
      <c r="I122" s="797"/>
      <c r="J122" s="1886"/>
      <c r="K122" s="2149"/>
      <c r="L122" s="1886"/>
      <c r="M122" s="1886"/>
      <c r="N122" s="2115"/>
      <c r="O122" s="1902"/>
      <c r="P122" s="3016"/>
      <c r="Q122" s="2337"/>
      <c r="R122" s="3025"/>
      <c r="S122" s="2115"/>
      <c r="T122" s="2134" t="s">
        <v>1283</v>
      </c>
      <c r="U122" s="878" t="s">
        <v>1284</v>
      </c>
      <c r="V122" s="814">
        <v>12500000</v>
      </c>
      <c r="W122" s="3021"/>
      <c r="X122" s="2115"/>
      <c r="Y122" s="2655"/>
      <c r="Z122" s="2655"/>
      <c r="AA122" s="2655"/>
      <c r="AB122" s="2655"/>
      <c r="AC122" s="2655"/>
      <c r="AD122" s="2655"/>
      <c r="AE122" s="2655"/>
      <c r="AF122" s="2655"/>
      <c r="AG122" s="2655"/>
      <c r="AH122" s="2655"/>
      <c r="AI122" s="2655"/>
      <c r="AJ122" s="2655"/>
      <c r="AK122" s="2162"/>
      <c r="AL122" s="2162"/>
      <c r="AM122" s="3013"/>
    </row>
    <row r="123" spans="1:39" ht="52.5" customHeight="1">
      <c r="A123" s="790"/>
      <c r="B123" s="796"/>
      <c r="C123" s="559"/>
      <c r="D123" s="559"/>
      <c r="E123" s="559"/>
      <c r="F123" s="797"/>
      <c r="G123" s="796"/>
      <c r="H123" s="559"/>
      <c r="I123" s="797"/>
      <c r="J123" s="1886"/>
      <c r="K123" s="2149"/>
      <c r="L123" s="1886"/>
      <c r="M123" s="1886"/>
      <c r="N123" s="2115"/>
      <c r="O123" s="1902"/>
      <c r="P123" s="3016"/>
      <c r="Q123" s="2337"/>
      <c r="R123" s="3025"/>
      <c r="S123" s="2115"/>
      <c r="T123" s="2149"/>
      <c r="U123" s="1327" t="s">
        <v>1285</v>
      </c>
      <c r="V123" s="1295">
        <v>9404000</v>
      </c>
      <c r="W123" s="3021"/>
      <c r="X123" s="2115"/>
      <c r="Y123" s="2655"/>
      <c r="Z123" s="2655"/>
      <c r="AA123" s="2655"/>
      <c r="AB123" s="2655"/>
      <c r="AC123" s="2655"/>
      <c r="AD123" s="2655"/>
      <c r="AE123" s="2655"/>
      <c r="AF123" s="2655"/>
      <c r="AG123" s="2655"/>
      <c r="AH123" s="2655"/>
      <c r="AI123" s="2655"/>
      <c r="AJ123" s="2655"/>
      <c r="AK123" s="2162"/>
      <c r="AL123" s="2162"/>
      <c r="AM123" s="3013"/>
    </row>
    <row r="124" spans="1:39" ht="72" customHeight="1">
      <c r="A124" s="1247"/>
      <c r="B124" s="1278"/>
      <c r="C124" s="1274"/>
      <c r="D124" s="1274"/>
      <c r="E124" s="1274"/>
      <c r="F124" s="1273"/>
      <c r="G124" s="1279"/>
      <c r="H124" s="1269"/>
      <c r="I124" s="1280"/>
      <c r="J124" s="1779">
        <v>174</v>
      </c>
      <c r="K124" s="1289" t="s">
        <v>1286</v>
      </c>
      <c r="L124" s="1248" t="s">
        <v>216</v>
      </c>
      <c r="M124" s="1248">
        <v>150</v>
      </c>
      <c r="N124" s="2116"/>
      <c r="O124" s="1903"/>
      <c r="P124" s="3017"/>
      <c r="Q124" s="1282">
        <v>0.35</v>
      </c>
      <c r="R124" s="3026"/>
      <c r="S124" s="2116"/>
      <c r="T124" s="2135"/>
      <c r="U124" s="1332" t="s">
        <v>1287</v>
      </c>
      <c r="V124" s="814">
        <v>0</v>
      </c>
      <c r="W124" s="3022"/>
      <c r="X124" s="2116"/>
      <c r="Y124" s="2131"/>
      <c r="Z124" s="2131"/>
      <c r="AA124" s="2131"/>
      <c r="AB124" s="2131"/>
      <c r="AC124" s="2131"/>
      <c r="AD124" s="2131"/>
      <c r="AE124" s="2131"/>
      <c r="AF124" s="2131"/>
      <c r="AG124" s="2131"/>
      <c r="AH124" s="2131"/>
      <c r="AI124" s="2131"/>
      <c r="AJ124" s="2131"/>
      <c r="AK124" s="2129"/>
      <c r="AL124" s="2129"/>
      <c r="AM124" s="3013"/>
    </row>
    <row r="125" spans="1:45" ht="39.75" customHeight="1">
      <c r="A125" s="784"/>
      <c r="B125" s="791"/>
      <c r="C125" s="437"/>
      <c r="D125" s="437"/>
      <c r="E125" s="437"/>
      <c r="F125" s="792"/>
      <c r="G125" s="788">
        <v>54</v>
      </c>
      <c r="H125" s="50" t="s">
        <v>1288</v>
      </c>
      <c r="I125" s="50"/>
      <c r="J125" s="1122"/>
      <c r="K125" s="331"/>
      <c r="L125" s="1300"/>
      <c r="M125" s="1300"/>
      <c r="N125" s="331"/>
      <c r="O125" s="1300"/>
      <c r="P125" s="331"/>
      <c r="Q125" s="1300"/>
      <c r="R125" s="331"/>
      <c r="S125" s="331"/>
      <c r="T125" s="331"/>
      <c r="U125" s="331"/>
      <c r="V125" s="331"/>
      <c r="W125" s="1299"/>
      <c r="X125" s="331"/>
      <c r="Y125" s="331"/>
      <c r="Z125" s="331"/>
      <c r="AA125" s="331"/>
      <c r="AB125" s="1299"/>
      <c r="AC125" s="331"/>
      <c r="AD125" s="331"/>
      <c r="AE125" s="331"/>
      <c r="AF125" s="331"/>
      <c r="AG125" s="1299"/>
      <c r="AH125" s="331"/>
      <c r="AI125" s="331"/>
      <c r="AJ125" s="331"/>
      <c r="AK125" s="50"/>
      <c r="AL125" s="50"/>
      <c r="AM125" s="534"/>
      <c r="AN125" s="1"/>
      <c r="AO125" s="1"/>
      <c r="AP125" s="1"/>
      <c r="AQ125" s="1"/>
      <c r="AR125" s="1"/>
      <c r="AS125" s="1"/>
    </row>
    <row r="126" spans="1:39" ht="70.5" customHeight="1">
      <c r="A126" s="790"/>
      <c r="B126" s="796"/>
      <c r="C126" s="559"/>
      <c r="D126" s="559"/>
      <c r="E126" s="559"/>
      <c r="F126" s="797"/>
      <c r="G126" s="793"/>
      <c r="H126" s="794"/>
      <c r="I126" s="795"/>
      <c r="J126" s="1885">
        <v>175</v>
      </c>
      <c r="K126" s="3015" t="s">
        <v>1289</v>
      </c>
      <c r="L126" s="1885" t="s">
        <v>216</v>
      </c>
      <c r="M126" s="1885">
        <v>14</v>
      </c>
      <c r="N126" s="1954" t="s">
        <v>1290</v>
      </c>
      <c r="O126" s="1901">
        <v>159</v>
      </c>
      <c r="P126" s="3015" t="s">
        <v>1291</v>
      </c>
      <c r="Q126" s="2146">
        <v>0.75</v>
      </c>
      <c r="R126" s="3018">
        <v>223124000</v>
      </c>
      <c r="S126" s="1954" t="s">
        <v>1292</v>
      </c>
      <c r="T126" s="1327" t="s">
        <v>1293</v>
      </c>
      <c r="U126" s="1332" t="s">
        <v>1294</v>
      </c>
      <c r="V126" s="902">
        <v>200000000</v>
      </c>
      <c r="W126" s="1972" t="s">
        <v>1247</v>
      </c>
      <c r="X126" s="1954" t="s">
        <v>1241</v>
      </c>
      <c r="Y126" s="2652">
        <v>64149</v>
      </c>
      <c r="Z126" s="2652">
        <v>72224</v>
      </c>
      <c r="AA126" s="2652">
        <v>27477</v>
      </c>
      <c r="AB126" s="2652">
        <v>86843</v>
      </c>
      <c r="AC126" s="2652">
        <v>236429</v>
      </c>
      <c r="AD126" s="2652">
        <v>75612</v>
      </c>
      <c r="AE126" s="2652">
        <v>13208</v>
      </c>
      <c r="AF126" s="2130">
        <v>2145</v>
      </c>
      <c r="AG126" s="2652">
        <v>413</v>
      </c>
      <c r="AH126" s="2652">
        <v>520</v>
      </c>
      <c r="AI126" s="2652">
        <v>16897</v>
      </c>
      <c r="AJ126" s="2652">
        <v>75612</v>
      </c>
      <c r="AK126" s="3023">
        <v>42583</v>
      </c>
      <c r="AL126" s="3023">
        <v>42735</v>
      </c>
      <c r="AM126" s="3013" t="s">
        <v>1000</v>
      </c>
    </row>
    <row r="127" spans="1:39" ht="69.75" customHeight="1">
      <c r="A127" s="790"/>
      <c r="B127" s="796"/>
      <c r="C127" s="559"/>
      <c r="D127" s="559"/>
      <c r="E127" s="559"/>
      <c r="F127" s="797"/>
      <c r="G127" s="796"/>
      <c r="H127" s="559"/>
      <c r="I127" s="797"/>
      <c r="J127" s="1918"/>
      <c r="K127" s="3017"/>
      <c r="L127" s="1918"/>
      <c r="M127" s="1918"/>
      <c r="N127" s="2115"/>
      <c r="O127" s="1902"/>
      <c r="P127" s="3016"/>
      <c r="Q127" s="2147"/>
      <c r="R127" s="3019"/>
      <c r="S127" s="2115"/>
      <c r="T127" s="2134" t="s">
        <v>1295</v>
      </c>
      <c r="U127" s="878" t="s">
        <v>1296</v>
      </c>
      <c r="V127" s="844">
        <v>23124000</v>
      </c>
      <c r="W127" s="3021"/>
      <c r="X127" s="2115"/>
      <c r="Y127" s="2652"/>
      <c r="Z127" s="2652"/>
      <c r="AA127" s="2652"/>
      <c r="AB127" s="2652"/>
      <c r="AC127" s="2652"/>
      <c r="AD127" s="2652"/>
      <c r="AE127" s="2652"/>
      <c r="AF127" s="2655"/>
      <c r="AG127" s="2652"/>
      <c r="AH127" s="2652"/>
      <c r="AI127" s="2652"/>
      <c r="AJ127" s="2652"/>
      <c r="AK127" s="3023"/>
      <c r="AL127" s="3023"/>
      <c r="AM127" s="3013"/>
    </row>
    <row r="128" spans="1:39" ht="73.5" customHeight="1">
      <c r="A128" s="1247"/>
      <c r="B128" s="1279"/>
      <c r="C128" s="1269"/>
      <c r="D128" s="1269"/>
      <c r="E128" s="1269"/>
      <c r="F128" s="1280"/>
      <c r="G128" s="1279"/>
      <c r="H128" s="1269"/>
      <c r="I128" s="1280"/>
      <c r="J128" s="1779">
        <v>176</v>
      </c>
      <c r="K128" s="1289" t="s">
        <v>1297</v>
      </c>
      <c r="L128" s="1248" t="s">
        <v>216</v>
      </c>
      <c r="M128" s="1248">
        <v>2</v>
      </c>
      <c r="N128" s="2116"/>
      <c r="O128" s="1903"/>
      <c r="P128" s="3017"/>
      <c r="Q128" s="1282">
        <v>0.25</v>
      </c>
      <c r="R128" s="3020"/>
      <c r="S128" s="2116"/>
      <c r="T128" s="2135"/>
      <c r="U128" s="878" t="s">
        <v>1298</v>
      </c>
      <c r="V128" s="844">
        <v>0</v>
      </c>
      <c r="W128" s="3022"/>
      <c r="X128" s="2116"/>
      <c r="Y128" s="2652"/>
      <c r="Z128" s="2652"/>
      <c r="AA128" s="2652"/>
      <c r="AB128" s="2652"/>
      <c r="AC128" s="2652"/>
      <c r="AD128" s="2652"/>
      <c r="AE128" s="2652"/>
      <c r="AF128" s="2131"/>
      <c r="AG128" s="2652"/>
      <c r="AH128" s="2652"/>
      <c r="AI128" s="2652"/>
      <c r="AJ128" s="2652"/>
      <c r="AK128" s="3023"/>
      <c r="AL128" s="3023"/>
      <c r="AM128" s="3013"/>
    </row>
    <row r="129" spans="1:45" ht="33.75" customHeight="1">
      <c r="A129" s="784"/>
      <c r="B129" s="880">
        <v>15</v>
      </c>
      <c r="C129" s="378" t="s">
        <v>1299</v>
      </c>
      <c r="D129" s="378"/>
      <c r="E129" s="378"/>
      <c r="F129" s="378"/>
      <c r="G129" s="47"/>
      <c r="H129" s="47"/>
      <c r="I129" s="47"/>
      <c r="J129" s="505"/>
      <c r="K129" s="48"/>
      <c r="L129" s="49"/>
      <c r="M129" s="49"/>
      <c r="N129" s="48"/>
      <c r="O129" s="49"/>
      <c r="P129" s="48"/>
      <c r="Q129" s="49"/>
      <c r="R129" s="48"/>
      <c r="S129" s="48"/>
      <c r="T129" s="48"/>
      <c r="U129" s="48"/>
      <c r="V129" s="804"/>
      <c r="W129" s="805"/>
      <c r="X129" s="48"/>
      <c r="Y129" s="48"/>
      <c r="Z129" s="48"/>
      <c r="AA129" s="48"/>
      <c r="AB129" s="48"/>
      <c r="AC129" s="48"/>
      <c r="AD129" s="48"/>
      <c r="AE129" s="48"/>
      <c r="AF129" s="48"/>
      <c r="AG129" s="48"/>
      <c r="AH129" s="48"/>
      <c r="AI129" s="48"/>
      <c r="AJ129" s="48"/>
      <c r="AK129" s="47"/>
      <c r="AL129" s="47"/>
      <c r="AM129" s="541"/>
      <c r="AN129" s="1"/>
      <c r="AO129" s="1"/>
      <c r="AP129" s="1"/>
      <c r="AQ129" s="1"/>
      <c r="AR129" s="1"/>
      <c r="AS129" s="1"/>
    </row>
    <row r="130" spans="1:45" ht="34.5" customHeight="1">
      <c r="A130" s="784"/>
      <c r="B130" s="785"/>
      <c r="C130" s="786"/>
      <c r="D130" s="786"/>
      <c r="E130" s="786"/>
      <c r="F130" s="787"/>
      <c r="G130" s="788">
        <v>55</v>
      </c>
      <c r="H130" s="50" t="s">
        <v>1300</v>
      </c>
      <c r="I130" s="50"/>
      <c r="J130" s="1122"/>
      <c r="K130" s="331"/>
      <c r="L130" s="1300"/>
      <c r="M130" s="1300"/>
      <c r="N130" s="331"/>
      <c r="O130" s="1300"/>
      <c r="P130" s="331"/>
      <c r="Q130" s="1300"/>
      <c r="R130" s="331"/>
      <c r="S130" s="331"/>
      <c r="T130" s="331"/>
      <c r="U130" s="331"/>
      <c r="V130" s="331"/>
      <c r="W130" s="1299"/>
      <c r="X130" s="331"/>
      <c r="Y130" s="331"/>
      <c r="Z130" s="331"/>
      <c r="AA130" s="331"/>
      <c r="AB130" s="331"/>
      <c r="AC130" s="331"/>
      <c r="AD130" s="331"/>
      <c r="AE130" s="331"/>
      <c r="AF130" s="331"/>
      <c r="AG130" s="331"/>
      <c r="AH130" s="331"/>
      <c r="AI130" s="331"/>
      <c r="AJ130" s="331"/>
      <c r="AK130" s="331"/>
      <c r="AL130" s="50"/>
      <c r="AM130" s="534"/>
      <c r="AN130" s="1"/>
      <c r="AO130" s="1"/>
      <c r="AP130" s="1"/>
      <c r="AQ130" s="1"/>
      <c r="AR130" s="1"/>
      <c r="AS130" s="1"/>
    </row>
    <row r="131" spans="1:45" ht="92.25" customHeight="1">
      <c r="A131" s="377"/>
      <c r="B131" s="808"/>
      <c r="C131" s="376"/>
      <c r="D131" s="376"/>
      <c r="E131" s="376"/>
      <c r="F131" s="809"/>
      <c r="G131" s="810"/>
      <c r="H131" s="810"/>
      <c r="I131" s="811"/>
      <c r="J131" s="1778">
        <v>177</v>
      </c>
      <c r="K131" s="1244" t="s">
        <v>1301</v>
      </c>
      <c r="L131" s="1251" t="s">
        <v>216</v>
      </c>
      <c r="M131" s="1251">
        <v>2</v>
      </c>
      <c r="N131" s="1954" t="s">
        <v>1302</v>
      </c>
      <c r="O131" s="1901">
        <v>160</v>
      </c>
      <c r="P131" s="2134" t="s">
        <v>1303</v>
      </c>
      <c r="Q131" s="1272">
        <v>0.1</v>
      </c>
      <c r="R131" s="2639">
        <v>160772000</v>
      </c>
      <c r="S131" s="1954" t="s">
        <v>1304</v>
      </c>
      <c r="T131" s="2134" t="s">
        <v>1305</v>
      </c>
      <c r="U131" s="548" t="s">
        <v>1306</v>
      </c>
      <c r="V131" s="903">
        <v>0</v>
      </c>
      <c r="W131" s="2683" t="s">
        <v>1307</v>
      </c>
      <c r="X131" s="1954" t="s">
        <v>1241</v>
      </c>
      <c r="Y131" s="2130">
        <v>64149</v>
      </c>
      <c r="Z131" s="2130">
        <v>72224</v>
      </c>
      <c r="AA131" s="2130">
        <v>27477</v>
      </c>
      <c r="AB131" s="2130">
        <v>86843</v>
      </c>
      <c r="AC131" s="2130">
        <v>236429</v>
      </c>
      <c r="AD131" s="2130">
        <v>75612</v>
      </c>
      <c r="AE131" s="2130">
        <v>13208</v>
      </c>
      <c r="AF131" s="2130">
        <v>2145</v>
      </c>
      <c r="AG131" s="2130">
        <v>413</v>
      </c>
      <c r="AH131" s="2130">
        <v>520</v>
      </c>
      <c r="AI131" s="2130">
        <v>16897</v>
      </c>
      <c r="AJ131" s="2130">
        <v>75612</v>
      </c>
      <c r="AK131" s="2128">
        <v>42583</v>
      </c>
      <c r="AL131" s="2128">
        <v>42735</v>
      </c>
      <c r="AM131" s="3013" t="s">
        <v>1000</v>
      </c>
      <c r="AN131" s="1"/>
      <c r="AO131" s="1"/>
      <c r="AP131" s="1"/>
      <c r="AQ131" s="1"/>
      <c r="AR131" s="1"/>
      <c r="AS131" s="1"/>
    </row>
    <row r="132" spans="1:39" ht="84.75" customHeight="1">
      <c r="A132" s="377"/>
      <c r="B132" s="808"/>
      <c r="C132" s="376"/>
      <c r="D132" s="376"/>
      <c r="E132" s="376"/>
      <c r="F132" s="809"/>
      <c r="G132" s="376"/>
      <c r="H132" s="376"/>
      <c r="I132" s="809"/>
      <c r="J132" s="1885">
        <v>178</v>
      </c>
      <c r="K132" s="2134" t="s">
        <v>1308</v>
      </c>
      <c r="L132" s="1885" t="s">
        <v>216</v>
      </c>
      <c r="M132" s="1885">
        <v>3</v>
      </c>
      <c r="N132" s="2115"/>
      <c r="O132" s="1902"/>
      <c r="P132" s="2149"/>
      <c r="Q132" s="2146">
        <v>0.8</v>
      </c>
      <c r="R132" s="2640"/>
      <c r="S132" s="2115"/>
      <c r="T132" s="2149"/>
      <c r="U132" s="1328" t="s">
        <v>1309</v>
      </c>
      <c r="V132" s="1294">
        <v>95000000</v>
      </c>
      <c r="W132" s="2684"/>
      <c r="X132" s="2115"/>
      <c r="Y132" s="2655"/>
      <c r="Z132" s="2655"/>
      <c r="AA132" s="2655"/>
      <c r="AB132" s="2655"/>
      <c r="AC132" s="2655"/>
      <c r="AD132" s="2655"/>
      <c r="AE132" s="2655"/>
      <c r="AF132" s="2655"/>
      <c r="AG132" s="2655"/>
      <c r="AH132" s="2655"/>
      <c r="AI132" s="2655"/>
      <c r="AJ132" s="2655"/>
      <c r="AK132" s="2162"/>
      <c r="AL132" s="2162"/>
      <c r="AM132" s="3013"/>
    </row>
    <row r="133" spans="1:39" ht="69" customHeight="1">
      <c r="A133" s="377"/>
      <c r="B133" s="808"/>
      <c r="C133" s="376"/>
      <c r="D133" s="376"/>
      <c r="E133" s="376"/>
      <c r="F133" s="809"/>
      <c r="G133" s="376"/>
      <c r="H133" s="376"/>
      <c r="I133" s="809"/>
      <c r="J133" s="1886"/>
      <c r="K133" s="2149"/>
      <c r="L133" s="1886"/>
      <c r="M133" s="1886"/>
      <c r="N133" s="2115"/>
      <c r="O133" s="1902"/>
      <c r="P133" s="2149"/>
      <c r="Q133" s="2337"/>
      <c r="R133" s="2640"/>
      <c r="S133" s="2115"/>
      <c r="T133" s="2149"/>
      <c r="U133" s="1332" t="s">
        <v>1310</v>
      </c>
      <c r="V133" s="850">
        <v>9600000</v>
      </c>
      <c r="W133" s="2684"/>
      <c r="X133" s="2115"/>
      <c r="Y133" s="2655"/>
      <c r="Z133" s="2655"/>
      <c r="AA133" s="2655"/>
      <c r="AB133" s="2655"/>
      <c r="AC133" s="2655"/>
      <c r="AD133" s="2655"/>
      <c r="AE133" s="2655"/>
      <c r="AF133" s="2655"/>
      <c r="AG133" s="2655"/>
      <c r="AH133" s="2655"/>
      <c r="AI133" s="2655"/>
      <c r="AJ133" s="2655"/>
      <c r="AK133" s="2162"/>
      <c r="AL133" s="2162"/>
      <c r="AM133" s="3013"/>
    </row>
    <row r="134" spans="1:39" ht="134.25" customHeight="1">
      <c r="A134" s="377"/>
      <c r="B134" s="808"/>
      <c r="C134" s="376"/>
      <c r="D134" s="376"/>
      <c r="E134" s="376"/>
      <c r="F134" s="809"/>
      <c r="G134" s="376"/>
      <c r="H134" s="376"/>
      <c r="I134" s="809"/>
      <c r="J134" s="1886"/>
      <c r="K134" s="2149"/>
      <c r="L134" s="1886"/>
      <c r="M134" s="1886"/>
      <c r="N134" s="2115"/>
      <c r="O134" s="1902"/>
      <c r="P134" s="2149"/>
      <c r="Q134" s="2337"/>
      <c r="R134" s="2640"/>
      <c r="S134" s="2115"/>
      <c r="T134" s="2149"/>
      <c r="U134" s="1332" t="s">
        <v>1311</v>
      </c>
      <c r="V134" s="850">
        <v>9972000</v>
      </c>
      <c r="W134" s="2684"/>
      <c r="X134" s="2115"/>
      <c r="Y134" s="2655"/>
      <c r="Z134" s="2655"/>
      <c r="AA134" s="2655"/>
      <c r="AB134" s="2655"/>
      <c r="AC134" s="2655"/>
      <c r="AD134" s="2655"/>
      <c r="AE134" s="2655"/>
      <c r="AF134" s="2655"/>
      <c r="AG134" s="2655"/>
      <c r="AH134" s="2655"/>
      <c r="AI134" s="2655"/>
      <c r="AJ134" s="2655"/>
      <c r="AK134" s="2162"/>
      <c r="AL134" s="2162"/>
      <c r="AM134" s="3013"/>
    </row>
    <row r="135" spans="1:39" ht="90.75" customHeight="1">
      <c r="A135" s="377"/>
      <c r="B135" s="808"/>
      <c r="C135" s="376"/>
      <c r="D135" s="376"/>
      <c r="E135" s="376"/>
      <c r="F135" s="809"/>
      <c r="G135" s="376"/>
      <c r="H135" s="376"/>
      <c r="I135" s="809"/>
      <c r="J135" s="1886"/>
      <c r="K135" s="2149"/>
      <c r="L135" s="1886"/>
      <c r="M135" s="1886"/>
      <c r="N135" s="2115"/>
      <c r="O135" s="1902"/>
      <c r="P135" s="2149"/>
      <c r="Q135" s="2337"/>
      <c r="R135" s="2640"/>
      <c r="S135" s="2115"/>
      <c r="T135" s="2149"/>
      <c r="U135" s="1332" t="s">
        <v>1312</v>
      </c>
      <c r="V135" s="850">
        <v>19200000</v>
      </c>
      <c r="W135" s="2684"/>
      <c r="X135" s="2115"/>
      <c r="Y135" s="2655"/>
      <c r="Z135" s="2655"/>
      <c r="AA135" s="2655"/>
      <c r="AB135" s="2655"/>
      <c r="AC135" s="2655"/>
      <c r="AD135" s="2655"/>
      <c r="AE135" s="2655"/>
      <c r="AF135" s="2655"/>
      <c r="AG135" s="2655"/>
      <c r="AH135" s="2655"/>
      <c r="AI135" s="2655"/>
      <c r="AJ135" s="2655"/>
      <c r="AK135" s="2162"/>
      <c r="AL135" s="2162"/>
      <c r="AM135" s="3013"/>
    </row>
    <row r="136" spans="1:39" ht="86.25" customHeight="1">
      <c r="A136" s="377"/>
      <c r="B136" s="808"/>
      <c r="C136" s="376"/>
      <c r="D136" s="376"/>
      <c r="E136" s="376"/>
      <c r="F136" s="809"/>
      <c r="G136" s="376"/>
      <c r="H136" s="376"/>
      <c r="I136" s="809"/>
      <c r="J136" s="1918"/>
      <c r="K136" s="2135"/>
      <c r="L136" s="1918"/>
      <c r="M136" s="1918"/>
      <c r="N136" s="2115"/>
      <c r="O136" s="1902"/>
      <c r="P136" s="2149"/>
      <c r="Q136" s="2147"/>
      <c r="R136" s="2640"/>
      <c r="S136" s="2115"/>
      <c r="T136" s="2149"/>
      <c r="U136" s="1327" t="s">
        <v>1313</v>
      </c>
      <c r="V136" s="1293">
        <v>27000000</v>
      </c>
      <c r="W136" s="2684"/>
      <c r="X136" s="2115"/>
      <c r="Y136" s="2655"/>
      <c r="Z136" s="2655"/>
      <c r="AA136" s="2655"/>
      <c r="AB136" s="2655"/>
      <c r="AC136" s="2655"/>
      <c r="AD136" s="2655"/>
      <c r="AE136" s="2655"/>
      <c r="AF136" s="2655"/>
      <c r="AG136" s="2655"/>
      <c r="AH136" s="2655"/>
      <c r="AI136" s="2655"/>
      <c r="AJ136" s="2655"/>
      <c r="AK136" s="2162"/>
      <c r="AL136" s="2162"/>
      <c r="AM136" s="3013"/>
    </row>
    <row r="137" spans="1:39" ht="64.5" customHeight="1" thickBot="1">
      <c r="A137" s="377"/>
      <c r="B137" s="808"/>
      <c r="C137" s="376"/>
      <c r="D137" s="376"/>
      <c r="E137" s="376"/>
      <c r="F137" s="809"/>
      <c r="G137" s="376"/>
      <c r="H137" s="376"/>
      <c r="I137" s="809"/>
      <c r="J137" s="1777">
        <v>179</v>
      </c>
      <c r="K137" s="1639" t="s">
        <v>1314</v>
      </c>
      <c r="L137" s="1634" t="s">
        <v>216</v>
      </c>
      <c r="M137" s="1634">
        <v>4</v>
      </c>
      <c r="N137" s="2115"/>
      <c r="O137" s="1902"/>
      <c r="P137" s="2149"/>
      <c r="Q137" s="1640">
        <v>0.1</v>
      </c>
      <c r="R137" s="2640"/>
      <c r="S137" s="2115"/>
      <c r="T137" s="2149"/>
      <c r="U137" s="1639" t="s">
        <v>1315</v>
      </c>
      <c r="V137" s="1645">
        <v>0</v>
      </c>
      <c r="W137" s="2684"/>
      <c r="X137" s="2115"/>
      <c r="Y137" s="2655"/>
      <c r="Z137" s="2655"/>
      <c r="AA137" s="2655"/>
      <c r="AB137" s="2655"/>
      <c r="AC137" s="2655"/>
      <c r="AD137" s="2655"/>
      <c r="AE137" s="2655"/>
      <c r="AF137" s="2655"/>
      <c r="AG137" s="2655"/>
      <c r="AH137" s="2655"/>
      <c r="AI137" s="2655"/>
      <c r="AJ137" s="2655"/>
      <c r="AK137" s="2162"/>
      <c r="AL137" s="2162"/>
      <c r="AM137" s="2138"/>
    </row>
    <row r="138" spans="1:39" ht="3" customHeight="1">
      <c r="A138" s="1731"/>
      <c r="B138" s="1732"/>
      <c r="C138" s="1732"/>
      <c r="D138" s="1732"/>
      <c r="E138" s="1732"/>
      <c r="F138" s="1732"/>
      <c r="G138" s="1732"/>
      <c r="H138" s="1732"/>
      <c r="I138" s="1732"/>
      <c r="J138" s="1737"/>
      <c r="K138" s="1732"/>
      <c r="L138" s="1732"/>
      <c r="M138" s="1732"/>
      <c r="N138" s="1732"/>
      <c r="O138" s="1733"/>
      <c r="P138" s="1734"/>
      <c r="Q138" s="1732"/>
      <c r="R138" s="1732" t="s">
        <v>40</v>
      </c>
      <c r="S138" s="1732"/>
      <c r="T138" s="1732"/>
      <c r="U138" s="1735"/>
      <c r="V138" s="1734"/>
      <c r="W138" s="1736"/>
      <c r="X138" s="1737"/>
      <c r="Y138" s="1738"/>
      <c r="Z138" s="1738"/>
      <c r="AA138" s="1738"/>
      <c r="AB138" s="1738"/>
      <c r="AC138" s="1738"/>
      <c r="AD138" s="1738"/>
      <c r="AE138" s="1738"/>
      <c r="AF138" s="1738"/>
      <c r="AG138" s="1738"/>
      <c r="AH138" s="1738"/>
      <c r="AI138" s="1738"/>
      <c r="AJ138" s="1738"/>
      <c r="AK138" s="1739"/>
      <c r="AL138" s="1740"/>
      <c r="AM138" s="1741"/>
    </row>
    <row r="139" spans="1:39" ht="15.75" thickBot="1">
      <c r="A139" s="1742"/>
      <c r="B139" s="1743"/>
      <c r="C139" s="1743"/>
      <c r="D139" s="1743"/>
      <c r="E139" s="1743"/>
      <c r="F139" s="1743"/>
      <c r="G139" s="1743"/>
      <c r="H139" s="1743"/>
      <c r="I139" s="1743"/>
      <c r="J139" s="1802"/>
      <c r="K139" s="1743"/>
      <c r="L139" s="1743"/>
      <c r="M139" s="1743"/>
      <c r="N139" s="1743"/>
      <c r="O139" s="1744"/>
      <c r="P139" s="1743"/>
      <c r="Q139" s="1743"/>
      <c r="R139" s="1745">
        <f>SUM(R19:R137)</f>
        <v>43516923132</v>
      </c>
      <c r="S139" s="1604"/>
      <c r="T139" s="1604"/>
      <c r="U139" s="1604"/>
      <c r="V139" s="1746">
        <f>SUM(V19:V137)</f>
        <v>43516923041.4</v>
      </c>
      <c r="W139" s="1190"/>
      <c r="X139" s="1604"/>
      <c r="Y139" s="1747"/>
      <c r="Z139" s="1747"/>
      <c r="AA139" s="1747"/>
      <c r="AB139" s="1747"/>
      <c r="AC139" s="1747"/>
      <c r="AD139" s="1747"/>
      <c r="AE139" s="1747"/>
      <c r="AF139" s="1747"/>
      <c r="AG139" s="1747"/>
      <c r="AH139" s="1747"/>
      <c r="AI139" s="1747"/>
      <c r="AJ139" s="1747"/>
      <c r="AK139" s="577"/>
      <c r="AL139" s="1606"/>
      <c r="AM139" s="1607"/>
    </row>
    <row r="140" spans="1:39" ht="14.25">
      <c r="A140" s="332"/>
      <c r="B140" s="332"/>
      <c r="C140" s="332"/>
      <c r="D140" s="332"/>
      <c r="E140" s="332"/>
      <c r="F140" s="332"/>
      <c r="G140" s="332"/>
      <c r="H140" s="332"/>
      <c r="I140" s="332"/>
      <c r="J140" s="332"/>
      <c r="K140" s="1720"/>
      <c r="L140" s="1721"/>
      <c r="M140" s="1721"/>
      <c r="N140" s="1720"/>
      <c r="O140" s="1721"/>
      <c r="P140" s="1720"/>
      <c r="Q140" s="1721"/>
      <c r="R140" s="1720"/>
      <c r="S140" s="1720"/>
      <c r="T140" s="1720"/>
      <c r="U140" s="1720"/>
      <c r="V140" s="1722"/>
      <c r="W140" s="1721"/>
      <c r="X140" s="1720"/>
      <c r="Y140" s="1723"/>
      <c r="Z140" s="1723"/>
      <c r="AA140" s="1723"/>
      <c r="AB140" s="1723"/>
      <c r="AC140" s="1723"/>
      <c r="AD140" s="1723"/>
      <c r="AE140" s="1723"/>
      <c r="AF140" s="1723"/>
      <c r="AG140" s="1723"/>
      <c r="AH140" s="1723"/>
      <c r="AI140" s="1723"/>
      <c r="AJ140" s="1723"/>
      <c r="AK140" s="396"/>
      <c r="AL140" s="1725"/>
      <c r="AM140" s="1726"/>
    </row>
    <row r="141" spans="1:39" ht="14.25">
      <c r="A141" s="332"/>
      <c r="B141" s="332"/>
      <c r="C141" s="332"/>
      <c r="D141" s="332"/>
      <c r="E141" s="332"/>
      <c r="F141" s="332"/>
      <c r="G141" s="332"/>
      <c r="H141" s="332"/>
      <c r="I141" s="332"/>
      <c r="J141" s="332"/>
      <c r="K141" s="1720"/>
      <c r="L141" s="1721"/>
      <c r="M141" s="1721"/>
      <c r="N141" s="1720"/>
      <c r="O141" s="1721"/>
      <c r="P141" s="1720"/>
      <c r="Q141" s="1721"/>
      <c r="R141" s="1720"/>
      <c r="S141" s="1720"/>
      <c r="T141" s="1720"/>
      <c r="U141" s="1720"/>
      <c r="V141" s="1720"/>
      <c r="W141" s="1721"/>
      <c r="X141" s="1720"/>
      <c r="Y141" s="1723"/>
      <c r="Z141" s="1723"/>
      <c r="AA141" s="1723"/>
      <c r="AB141" s="1723"/>
      <c r="AC141" s="1723"/>
      <c r="AD141" s="1723"/>
      <c r="AE141" s="1723"/>
      <c r="AF141" s="1723"/>
      <c r="AG141" s="1723"/>
      <c r="AH141" s="1723"/>
      <c r="AI141" s="1723"/>
      <c r="AJ141" s="1723"/>
      <c r="AK141" s="396"/>
      <c r="AL141" s="1725"/>
      <c r="AM141" s="1726"/>
    </row>
    <row r="142" spans="1:39" ht="26.25" customHeight="1">
      <c r="A142" s="332"/>
      <c r="B142" s="332"/>
      <c r="C142" s="332"/>
      <c r="D142" s="332"/>
      <c r="E142" s="332"/>
      <c r="F142" s="332"/>
      <c r="G142" s="332"/>
      <c r="H142" s="332"/>
      <c r="I142" s="332"/>
      <c r="J142" s="332"/>
      <c r="K142" s="1720"/>
      <c r="L142" s="1721"/>
      <c r="M142" s="1721"/>
      <c r="N142" s="1720"/>
      <c r="O142" s="1721"/>
      <c r="P142" s="1729"/>
      <c r="Q142" s="1721"/>
      <c r="R142" s="1730"/>
      <c r="S142" s="1720"/>
      <c r="T142" s="1720"/>
      <c r="U142" s="1720"/>
      <c r="V142" s="1715"/>
      <c r="W142" s="1721"/>
      <c r="X142" s="1720"/>
      <c r="Y142" s="1723"/>
      <c r="Z142" s="1723"/>
      <c r="AA142" s="1723"/>
      <c r="AB142" s="3014"/>
      <c r="AC142" s="3014"/>
      <c r="AD142" s="3014"/>
      <c r="AE142" s="3014"/>
      <c r="AF142" s="3014"/>
      <c r="AG142" s="3014"/>
      <c r="AH142" s="1723"/>
      <c r="AI142" s="1723"/>
      <c r="AJ142" s="1723"/>
      <c r="AK142" s="396"/>
      <c r="AL142" s="1725"/>
      <c r="AM142" s="1726"/>
    </row>
    <row r="143" spans="1:39" ht="15">
      <c r="A143" s="332"/>
      <c r="B143" s="332"/>
      <c r="C143" s="3012" t="s">
        <v>1316</v>
      </c>
      <c r="D143" s="3012"/>
      <c r="E143" s="3012"/>
      <c r="F143" s="3012"/>
      <c r="G143" s="3012"/>
      <c r="H143" s="3012"/>
      <c r="I143" s="3012"/>
      <c r="J143" s="3012"/>
      <c r="K143" s="1720"/>
      <c r="L143" s="1721"/>
      <c r="M143" s="1721"/>
      <c r="N143" s="1720"/>
      <c r="O143" s="1721"/>
      <c r="P143" s="1720"/>
      <c r="Q143" s="1721"/>
      <c r="R143" s="1720"/>
      <c r="S143" s="1720"/>
      <c r="T143" s="1720"/>
      <c r="U143" s="1720"/>
      <c r="V143" s="1716"/>
      <c r="W143" s="1721"/>
      <c r="X143" s="1720"/>
      <c r="Y143" s="1723"/>
      <c r="Z143" s="1723"/>
      <c r="AA143" s="1723"/>
      <c r="AB143" s="1723"/>
      <c r="AC143" s="1723"/>
      <c r="AD143" s="1723"/>
      <c r="AE143" s="1723"/>
      <c r="AF143" s="1723"/>
      <c r="AG143" s="1723"/>
      <c r="AH143" s="1723"/>
      <c r="AI143" s="1723"/>
      <c r="AJ143" s="1723"/>
      <c r="AK143" s="396"/>
      <c r="AL143" s="1725"/>
      <c r="AM143" s="1726"/>
    </row>
    <row r="144" spans="1:39" ht="15">
      <c r="A144" s="332"/>
      <c r="B144" s="332"/>
      <c r="C144" s="3012" t="s">
        <v>1317</v>
      </c>
      <c r="D144" s="3012"/>
      <c r="E144" s="3012"/>
      <c r="F144" s="3012"/>
      <c r="G144" s="3012"/>
      <c r="H144" s="3012"/>
      <c r="I144" s="3012"/>
      <c r="J144" s="3012"/>
      <c r="K144" s="1720"/>
      <c r="L144" s="1721"/>
      <c r="M144" s="1721"/>
      <c r="N144" s="1720"/>
      <c r="O144" s="1721"/>
      <c r="P144" s="1720"/>
      <c r="Q144" s="1721"/>
      <c r="R144" s="1727"/>
      <c r="S144" s="1720"/>
      <c r="T144" s="1720"/>
      <c r="U144" s="1720"/>
      <c r="V144" s="1717"/>
      <c r="W144" s="1721"/>
      <c r="X144" s="1720"/>
      <c r="Y144" s="1723"/>
      <c r="Z144" s="1723"/>
      <c r="AA144" s="1723"/>
      <c r="AB144" s="1723"/>
      <c r="AC144" s="1728"/>
      <c r="AD144" s="1723"/>
      <c r="AE144" s="1723"/>
      <c r="AF144" s="1723"/>
      <c r="AG144" s="1723"/>
      <c r="AH144" s="1723"/>
      <c r="AI144" s="1723"/>
      <c r="AJ144" s="1723"/>
      <c r="AK144" s="396"/>
      <c r="AL144" s="1725"/>
      <c r="AM144" s="1726"/>
    </row>
    <row r="145" spans="1:39" ht="30.75" customHeight="1">
      <c r="A145" s="332"/>
      <c r="B145" s="332"/>
      <c r="C145" s="332"/>
      <c r="D145" s="332"/>
      <c r="E145" s="332"/>
      <c r="F145" s="332"/>
      <c r="G145" s="332"/>
      <c r="H145" s="332"/>
      <c r="I145" s="332"/>
      <c r="J145" s="332"/>
      <c r="K145" s="1720"/>
      <c r="L145" s="1721"/>
      <c r="M145" s="1721"/>
      <c r="N145" s="1720"/>
      <c r="O145" s="1721"/>
      <c r="P145" s="1729"/>
      <c r="Q145" s="1721"/>
      <c r="R145" s="1466"/>
      <c r="S145" s="1720"/>
      <c r="T145" s="1720"/>
      <c r="U145" s="1720"/>
      <c r="V145" s="332"/>
      <c r="W145" s="332"/>
      <c r="X145" s="332"/>
      <c r="Y145" s="1723"/>
      <c r="Z145" s="1723"/>
      <c r="AA145" s="1723"/>
      <c r="AB145" s="1723"/>
      <c r="AC145" s="1723"/>
      <c r="AD145" s="1723"/>
      <c r="AE145" s="1723"/>
      <c r="AF145" s="1723"/>
      <c r="AG145" s="1723"/>
      <c r="AH145" s="1723"/>
      <c r="AI145" s="1723"/>
      <c r="AJ145" s="1724"/>
      <c r="AK145" s="332"/>
      <c r="AL145" s="332"/>
      <c r="AM145" s="332"/>
    </row>
    <row r="146" spans="22:39" ht="14.25">
      <c r="V146" s="4"/>
      <c r="W146" s="4"/>
      <c r="X146" s="4"/>
      <c r="AC146" s="905"/>
      <c r="AJ146" s="904"/>
      <c r="AK146" s="332"/>
      <c r="AL146" s="2"/>
      <c r="AM146" s="2"/>
    </row>
    <row r="147" spans="22:39" ht="14.25">
      <c r="V147" s="4"/>
      <c r="W147" s="4"/>
      <c r="X147" s="4"/>
      <c r="AJ147" s="904"/>
      <c r="AK147" s="332"/>
      <c r="AL147" s="2"/>
      <c r="AM147" s="2"/>
    </row>
    <row r="148" spans="16:39" ht="14.25">
      <c r="P148" s="1314"/>
      <c r="Q148" s="1232"/>
      <c r="R148" s="1315"/>
      <c r="S148" s="1233"/>
      <c r="V148" s="4"/>
      <c r="W148" s="4"/>
      <c r="X148" s="4"/>
      <c r="AJ148" s="904"/>
      <c r="AK148" s="332"/>
      <c r="AL148" s="2"/>
      <c r="AM148" s="2"/>
    </row>
  </sheetData>
  <sheetProtection/>
  <mergeCells count="672">
    <mergeCell ref="Q7:Q15"/>
    <mergeCell ref="R7:R15"/>
    <mergeCell ref="S7:S15"/>
    <mergeCell ref="T7:T15"/>
    <mergeCell ref="AF8:AF15"/>
    <mergeCell ref="K7:K15"/>
    <mergeCell ref="L7:L15"/>
    <mergeCell ref="M7:M15"/>
    <mergeCell ref="N7:N15"/>
    <mergeCell ref="O7:O15"/>
    <mergeCell ref="P7:P15"/>
    <mergeCell ref="AH8:AH15"/>
    <mergeCell ref="AI8:AI15"/>
    <mergeCell ref="AJ8:AJ15"/>
    <mergeCell ref="A7:A15"/>
    <mergeCell ref="B7:C15"/>
    <mergeCell ref="D7:D15"/>
    <mergeCell ref="E7:F15"/>
    <mergeCell ref="G7:G15"/>
    <mergeCell ref="H7:I15"/>
    <mergeCell ref="J7:J15"/>
    <mergeCell ref="U7:U15"/>
    <mergeCell ref="V7:V15"/>
    <mergeCell ref="X7:X15"/>
    <mergeCell ref="AK7:AK15"/>
    <mergeCell ref="AL7:AL15"/>
    <mergeCell ref="AM7:AM15"/>
    <mergeCell ref="W8:W15"/>
    <mergeCell ref="Y8:Y15"/>
    <mergeCell ref="Z8:Z15"/>
    <mergeCell ref="AA8:AA15"/>
    <mergeCell ref="A1:AK4"/>
    <mergeCell ref="A5:M6"/>
    <mergeCell ref="Y6:AJ6"/>
    <mergeCell ref="N5:AM5"/>
    <mergeCell ref="N19:N21"/>
    <mergeCell ref="O19:O21"/>
    <mergeCell ref="P19:P21"/>
    <mergeCell ref="R19:R21"/>
    <mergeCell ref="S19:S21"/>
    <mergeCell ref="W19:W21"/>
    <mergeCell ref="AC8:AC15"/>
    <mergeCell ref="AD8:AD15"/>
    <mergeCell ref="AE8:AE15"/>
    <mergeCell ref="AG8:AG15"/>
    <mergeCell ref="X19:X21"/>
    <mergeCell ref="Y19:Y21"/>
    <mergeCell ref="Z19:Z21"/>
    <mergeCell ref="AA19:AA21"/>
    <mergeCell ref="AG24:AG25"/>
    <mergeCell ref="AB24:AB25"/>
    <mergeCell ref="AC24:AC25"/>
    <mergeCell ref="AD24:AD25"/>
    <mergeCell ref="AM24:AM25"/>
    <mergeCell ref="AE19:AE21"/>
    <mergeCell ref="AF19:AF21"/>
    <mergeCell ref="AG19:AG21"/>
    <mergeCell ref="AB19:AB21"/>
    <mergeCell ref="AC19:AC21"/>
    <mergeCell ref="AK19:AK21"/>
    <mergeCell ref="Y7:AD7"/>
    <mergeCell ref="AE7:AJ7"/>
    <mergeCell ref="AL19:AL21"/>
    <mergeCell ref="AM19:AM21"/>
    <mergeCell ref="AH19:AH21"/>
    <mergeCell ref="AI19:AI21"/>
    <mergeCell ref="AJ19:AJ21"/>
    <mergeCell ref="AD19:AD21"/>
    <mergeCell ref="AB8:AB15"/>
    <mergeCell ref="N24:N25"/>
    <mergeCell ref="O24:O25"/>
    <mergeCell ref="P24:P25"/>
    <mergeCell ref="R24:R25"/>
    <mergeCell ref="S24:S25"/>
    <mergeCell ref="W24:W25"/>
    <mergeCell ref="Z27:Z30"/>
    <mergeCell ref="AA27:AA30"/>
    <mergeCell ref="X24:X25"/>
    <mergeCell ref="Y24:Y25"/>
    <mergeCell ref="Z24:Z25"/>
    <mergeCell ref="AA24:AA25"/>
    <mergeCell ref="Y27:Y30"/>
    <mergeCell ref="AK24:AK25"/>
    <mergeCell ref="AL24:AL25"/>
    <mergeCell ref="AH24:AH25"/>
    <mergeCell ref="AI24:AI25"/>
    <mergeCell ref="AJ24:AJ25"/>
    <mergeCell ref="AE24:AE25"/>
    <mergeCell ref="AF24:AF25"/>
    <mergeCell ref="AL27:AL30"/>
    <mergeCell ref="AB27:AB30"/>
    <mergeCell ref="AC27:AC30"/>
    <mergeCell ref="AD27:AD30"/>
    <mergeCell ref="AK27:AK30"/>
    <mergeCell ref="N27:N30"/>
    <mergeCell ref="O27:O30"/>
    <mergeCell ref="P27:P30"/>
    <mergeCell ref="R27:R30"/>
    <mergeCell ref="S27:S30"/>
    <mergeCell ref="W27:W30"/>
    <mergeCell ref="X27:X30"/>
    <mergeCell ref="AM27:AM30"/>
    <mergeCell ref="AH27:AH30"/>
    <mergeCell ref="AI27:AI30"/>
    <mergeCell ref="AJ27:AJ30"/>
    <mergeCell ref="AE27:AE30"/>
    <mergeCell ref="AF27:AF30"/>
    <mergeCell ref="AG27:AG30"/>
    <mergeCell ref="N32:N34"/>
    <mergeCell ref="O32:O34"/>
    <mergeCell ref="P32:P34"/>
    <mergeCell ref="R32:R34"/>
    <mergeCell ref="S32:S34"/>
    <mergeCell ref="W32:W34"/>
    <mergeCell ref="AC32:AC34"/>
    <mergeCell ref="AD32:AD34"/>
    <mergeCell ref="X32:X34"/>
    <mergeCell ref="Y32:Y34"/>
    <mergeCell ref="Z32:Z34"/>
    <mergeCell ref="AA32:AA34"/>
    <mergeCell ref="AE32:AE34"/>
    <mergeCell ref="AF32:AF34"/>
    <mergeCell ref="AG32:AG34"/>
    <mergeCell ref="AB32:AB34"/>
    <mergeCell ref="AE38:AE40"/>
    <mergeCell ref="AF38:AF40"/>
    <mergeCell ref="AG38:AG40"/>
    <mergeCell ref="AB38:AB40"/>
    <mergeCell ref="AC38:AC40"/>
    <mergeCell ref="AD38:AD40"/>
    <mergeCell ref="AK32:AK34"/>
    <mergeCell ref="AL32:AL34"/>
    <mergeCell ref="AM32:AM34"/>
    <mergeCell ref="AH32:AH34"/>
    <mergeCell ref="AI32:AI34"/>
    <mergeCell ref="AJ32:AJ34"/>
    <mergeCell ref="AD42:AD43"/>
    <mergeCell ref="AK42:AK43"/>
    <mergeCell ref="AL42:AL43"/>
    <mergeCell ref="AM42:AM43"/>
    <mergeCell ref="AH42:AH43"/>
    <mergeCell ref="AI42:AI43"/>
    <mergeCell ref="AJ42:AJ43"/>
    <mergeCell ref="AE42:AE43"/>
    <mergeCell ref="AF42:AF43"/>
    <mergeCell ref="AG42:AG43"/>
    <mergeCell ref="AK38:AK40"/>
    <mergeCell ref="AL38:AL40"/>
    <mergeCell ref="AM38:AM40"/>
    <mergeCell ref="AH38:AH40"/>
    <mergeCell ref="AI38:AI40"/>
    <mergeCell ref="AJ38:AJ40"/>
    <mergeCell ref="Z38:Z40"/>
    <mergeCell ref="AA38:AA40"/>
    <mergeCell ref="N38:N40"/>
    <mergeCell ref="O38:O40"/>
    <mergeCell ref="P38:P40"/>
    <mergeCell ref="R38:R40"/>
    <mergeCell ref="S38:S40"/>
    <mergeCell ref="W38:W40"/>
    <mergeCell ref="X38:X40"/>
    <mergeCell ref="Y38:Y40"/>
    <mergeCell ref="O42:O43"/>
    <mergeCell ref="P42:P43"/>
    <mergeCell ref="R42:R43"/>
    <mergeCell ref="S42:S43"/>
    <mergeCell ref="W42:W43"/>
    <mergeCell ref="X42:X43"/>
    <mergeCell ref="AM45:AM48"/>
    <mergeCell ref="T45:T46"/>
    <mergeCell ref="W45:W46"/>
    <mergeCell ref="X45:X48"/>
    <mergeCell ref="Y45:Y48"/>
    <mergeCell ref="Z45:Z48"/>
    <mergeCell ref="AC42:AC43"/>
    <mergeCell ref="AF45:AF48"/>
    <mergeCell ref="AB45:AB48"/>
    <mergeCell ref="AC45:AC48"/>
    <mergeCell ref="Q45:Q46"/>
    <mergeCell ref="R45:R48"/>
    <mergeCell ref="S45:S48"/>
    <mergeCell ref="Y42:Y43"/>
    <mergeCell ref="Z42:Z43"/>
    <mergeCell ref="AA42:AA43"/>
    <mergeCell ref="J45:J46"/>
    <mergeCell ref="K45:K46"/>
    <mergeCell ref="L45:L46"/>
    <mergeCell ref="M45:M46"/>
    <mergeCell ref="AA45:AA48"/>
    <mergeCell ref="AB42:AB43"/>
    <mergeCell ref="N45:N48"/>
    <mergeCell ref="O45:O48"/>
    <mergeCell ref="P45:P48"/>
    <mergeCell ref="N42:N43"/>
    <mergeCell ref="W47:W48"/>
    <mergeCell ref="AK45:AK48"/>
    <mergeCell ref="AL45:AL48"/>
    <mergeCell ref="AJ45:AJ48"/>
    <mergeCell ref="AG45:AG48"/>
    <mergeCell ref="AH45:AH48"/>
    <mergeCell ref="AI45:AI48"/>
    <mergeCell ref="AD45:AD48"/>
    <mergeCell ref="AE45:AE48"/>
    <mergeCell ref="J47:J48"/>
    <mergeCell ref="K47:K48"/>
    <mergeCell ref="L47:L48"/>
    <mergeCell ref="M47:M48"/>
    <mergeCell ref="Q47:Q48"/>
    <mergeCell ref="T47:T48"/>
    <mergeCell ref="O49:O51"/>
    <mergeCell ref="P49:P51"/>
    <mergeCell ref="Q49:Q51"/>
    <mergeCell ref="R49:R51"/>
    <mergeCell ref="S49:S51"/>
    <mergeCell ref="T49:T51"/>
    <mergeCell ref="AH49:AH51"/>
    <mergeCell ref="AI49:AI51"/>
    <mergeCell ref="AD49:AD51"/>
    <mergeCell ref="AE49:AE51"/>
    <mergeCell ref="AF49:AF51"/>
    <mergeCell ref="AA49:AA51"/>
    <mergeCell ref="AB49:AB51"/>
    <mergeCell ref="AC49:AC51"/>
    <mergeCell ref="J49:J51"/>
    <mergeCell ref="K49:K51"/>
    <mergeCell ref="L49:L51"/>
    <mergeCell ref="M49:M51"/>
    <mergeCell ref="N49:N51"/>
    <mergeCell ref="AG49:AG51"/>
    <mergeCell ref="W49:W51"/>
    <mergeCell ref="X49:X51"/>
    <mergeCell ref="Y49:Y51"/>
    <mergeCell ref="Z49:Z51"/>
    <mergeCell ref="AM49:AM51"/>
    <mergeCell ref="N53:N54"/>
    <mergeCell ref="O53:O54"/>
    <mergeCell ref="P53:P54"/>
    <mergeCell ref="R53:R54"/>
    <mergeCell ref="S53:S54"/>
    <mergeCell ref="W53:W54"/>
    <mergeCell ref="AK49:AK51"/>
    <mergeCell ref="AL49:AL51"/>
    <mergeCell ref="AJ49:AJ51"/>
    <mergeCell ref="X57:X58"/>
    <mergeCell ref="Y57:Y58"/>
    <mergeCell ref="AC53:AC54"/>
    <mergeCell ref="AD53:AD54"/>
    <mergeCell ref="X53:X54"/>
    <mergeCell ref="Y53:Y54"/>
    <mergeCell ref="Z53:Z54"/>
    <mergeCell ref="AA53:AA54"/>
    <mergeCell ref="AE53:AE54"/>
    <mergeCell ref="AF53:AF54"/>
    <mergeCell ref="AG53:AG54"/>
    <mergeCell ref="AB53:AB54"/>
    <mergeCell ref="AE57:AE58"/>
    <mergeCell ref="AF57:AF58"/>
    <mergeCell ref="AG57:AG58"/>
    <mergeCell ref="AB57:AB58"/>
    <mergeCell ref="AC57:AC58"/>
    <mergeCell ref="AD57:AD58"/>
    <mergeCell ref="AK53:AK54"/>
    <mergeCell ref="AL53:AL54"/>
    <mergeCell ref="AM53:AM54"/>
    <mergeCell ref="AH53:AH54"/>
    <mergeCell ref="AI53:AI54"/>
    <mergeCell ref="AJ53:AJ54"/>
    <mergeCell ref="AE60:AE62"/>
    <mergeCell ref="Z60:Z62"/>
    <mergeCell ref="AA60:AA62"/>
    <mergeCell ref="AB60:AB62"/>
    <mergeCell ref="N57:N58"/>
    <mergeCell ref="O57:O58"/>
    <mergeCell ref="P57:P58"/>
    <mergeCell ref="R57:R58"/>
    <mergeCell ref="S57:S58"/>
    <mergeCell ref="W57:W58"/>
    <mergeCell ref="AL60:AL62"/>
    <mergeCell ref="AM60:AM62"/>
    <mergeCell ref="Z57:Z58"/>
    <mergeCell ref="AA57:AA58"/>
    <mergeCell ref="AK57:AK58"/>
    <mergeCell ref="AL57:AL58"/>
    <mergeCell ref="AM57:AM58"/>
    <mergeCell ref="AH57:AH58"/>
    <mergeCell ref="AI57:AI58"/>
    <mergeCell ref="AJ57:AJ58"/>
    <mergeCell ref="AC60:AC62"/>
    <mergeCell ref="AD60:AD62"/>
    <mergeCell ref="N60:N62"/>
    <mergeCell ref="O60:O62"/>
    <mergeCell ref="P60:P62"/>
    <mergeCell ref="R60:R62"/>
    <mergeCell ref="S60:S62"/>
    <mergeCell ref="W60:W62"/>
    <mergeCell ref="Y60:Y62"/>
    <mergeCell ref="AK60:AK62"/>
    <mergeCell ref="AI60:AI62"/>
    <mergeCell ref="AJ60:AJ62"/>
    <mergeCell ref="AF60:AF62"/>
    <mergeCell ref="AG60:AG62"/>
    <mergeCell ref="AH60:AH62"/>
    <mergeCell ref="J61:J62"/>
    <mergeCell ref="K61:K62"/>
    <mergeCell ref="L61:L62"/>
    <mergeCell ref="M61:M62"/>
    <mergeCell ref="Q61:Q62"/>
    <mergeCell ref="X61:X62"/>
    <mergeCell ref="O63:O68"/>
    <mergeCell ref="P63:P68"/>
    <mergeCell ref="Q63:Q68"/>
    <mergeCell ref="R63:R68"/>
    <mergeCell ref="S63:S68"/>
    <mergeCell ref="T63:T68"/>
    <mergeCell ref="AF63:AF68"/>
    <mergeCell ref="AA63:AA68"/>
    <mergeCell ref="AB63:AB68"/>
    <mergeCell ref="AC63:AC68"/>
    <mergeCell ref="W63:W68"/>
    <mergeCell ref="X63:X68"/>
    <mergeCell ref="Y63:Y68"/>
    <mergeCell ref="Z63:Z68"/>
    <mergeCell ref="AM70:AM73"/>
    <mergeCell ref="AH70:AH73"/>
    <mergeCell ref="AI70:AI73"/>
    <mergeCell ref="AJ70:AJ73"/>
    <mergeCell ref="J63:J68"/>
    <mergeCell ref="K63:K68"/>
    <mergeCell ref="L63:L68"/>
    <mergeCell ref="M63:M68"/>
    <mergeCell ref="N63:N68"/>
    <mergeCell ref="AG63:AG68"/>
    <mergeCell ref="AK63:AK68"/>
    <mergeCell ref="AL63:AL68"/>
    <mergeCell ref="AJ63:AJ68"/>
    <mergeCell ref="AB70:AB73"/>
    <mergeCell ref="AK70:AK73"/>
    <mergeCell ref="AL70:AL73"/>
    <mergeCell ref="AH63:AH68"/>
    <mergeCell ref="AI63:AI68"/>
    <mergeCell ref="AD63:AD68"/>
    <mergeCell ref="AE63:AE68"/>
    <mergeCell ref="AE70:AE73"/>
    <mergeCell ref="AF70:AF73"/>
    <mergeCell ref="AG70:AG73"/>
    <mergeCell ref="AM63:AM68"/>
    <mergeCell ref="N70:N73"/>
    <mergeCell ref="O70:O73"/>
    <mergeCell ref="P70:P73"/>
    <mergeCell ref="R70:R73"/>
    <mergeCell ref="S70:S73"/>
    <mergeCell ref="W70:W73"/>
    <mergeCell ref="AD76:AD77"/>
    <mergeCell ref="X76:X77"/>
    <mergeCell ref="Y76:Y77"/>
    <mergeCell ref="AC70:AC73"/>
    <mergeCell ref="AD70:AD73"/>
    <mergeCell ref="X70:X73"/>
    <mergeCell ref="Y70:Y73"/>
    <mergeCell ref="Z70:Z73"/>
    <mergeCell ref="AA70:AA73"/>
    <mergeCell ref="AL79:AL82"/>
    <mergeCell ref="AM79:AM82"/>
    <mergeCell ref="V81:V82"/>
    <mergeCell ref="W76:W77"/>
    <mergeCell ref="AK79:AK82"/>
    <mergeCell ref="AE76:AE77"/>
    <mergeCell ref="AF76:AF77"/>
    <mergeCell ref="AG76:AG77"/>
    <mergeCell ref="AB76:AB77"/>
    <mergeCell ref="AC76:AC77"/>
    <mergeCell ref="AH79:AH82"/>
    <mergeCell ref="AC79:AC82"/>
    <mergeCell ref="AD79:AD82"/>
    <mergeCell ref="AE79:AE82"/>
    <mergeCell ref="Z79:Z82"/>
    <mergeCell ref="AA79:AA82"/>
    <mergeCell ref="AB79:AB82"/>
    <mergeCell ref="V79:V80"/>
    <mergeCell ref="W79:W82"/>
    <mergeCell ref="X79:X82"/>
    <mergeCell ref="Y79:Y82"/>
    <mergeCell ref="AF79:AF82"/>
    <mergeCell ref="AG79:AG82"/>
    <mergeCell ref="AK76:AK77"/>
    <mergeCell ref="AL76:AL77"/>
    <mergeCell ref="AM76:AM77"/>
    <mergeCell ref="AH76:AH77"/>
    <mergeCell ref="AI76:AI77"/>
    <mergeCell ref="AJ76:AJ77"/>
    <mergeCell ref="Z76:Z77"/>
    <mergeCell ref="AA76:AA77"/>
    <mergeCell ref="N76:N77"/>
    <mergeCell ref="O76:O77"/>
    <mergeCell ref="P76:P77"/>
    <mergeCell ref="R76:R77"/>
    <mergeCell ref="S76:S77"/>
    <mergeCell ref="J79:J82"/>
    <mergeCell ref="K79:K82"/>
    <mergeCell ref="L79:L82"/>
    <mergeCell ref="M79:M82"/>
    <mergeCell ref="N79:N82"/>
    <mergeCell ref="U81:U82"/>
    <mergeCell ref="AM84:AM96"/>
    <mergeCell ref="K84:K86"/>
    <mergeCell ref="L84:L86"/>
    <mergeCell ref="M84:M86"/>
    <mergeCell ref="N84:N96"/>
    <mergeCell ref="O79:O82"/>
    <mergeCell ref="P79:P82"/>
    <mergeCell ref="Q79:Q82"/>
    <mergeCell ref="R79:R82"/>
    <mergeCell ref="S79:S82"/>
    <mergeCell ref="J84:J86"/>
    <mergeCell ref="AI79:AI82"/>
    <mergeCell ref="AJ79:AJ82"/>
    <mergeCell ref="AD84:AD96"/>
    <mergeCell ref="AE84:AE96"/>
    <mergeCell ref="AF84:AF96"/>
    <mergeCell ref="AA84:AA96"/>
    <mergeCell ref="AB84:AB96"/>
    <mergeCell ref="AC84:AC96"/>
    <mergeCell ref="U79:U80"/>
    <mergeCell ref="W84:W96"/>
    <mergeCell ref="X84:X96"/>
    <mergeCell ref="Y84:Y96"/>
    <mergeCell ref="Z84:Z96"/>
    <mergeCell ref="O84:O96"/>
    <mergeCell ref="P84:P96"/>
    <mergeCell ref="Q84:Q86"/>
    <mergeCell ref="R84:R96"/>
    <mergeCell ref="S84:S96"/>
    <mergeCell ref="T84:T86"/>
    <mergeCell ref="AK84:AK96"/>
    <mergeCell ref="AL84:AL96"/>
    <mergeCell ref="AJ84:AJ96"/>
    <mergeCell ref="AG84:AG96"/>
    <mergeCell ref="AH84:AH96"/>
    <mergeCell ref="AI84:AI96"/>
    <mergeCell ref="J87:J96"/>
    <mergeCell ref="K87:K96"/>
    <mergeCell ref="L87:L96"/>
    <mergeCell ref="M87:M96"/>
    <mergeCell ref="Q87:Q96"/>
    <mergeCell ref="T87:T96"/>
    <mergeCell ref="AK99:AK103"/>
    <mergeCell ref="AL99:AL103"/>
    <mergeCell ref="G99:I99"/>
    <mergeCell ref="N99:N103"/>
    <mergeCell ref="O99:O103"/>
    <mergeCell ref="P99:P103"/>
    <mergeCell ref="R99:R103"/>
    <mergeCell ref="S99:S103"/>
    <mergeCell ref="AB99:AB103"/>
    <mergeCell ref="AC99:AC103"/>
    <mergeCell ref="AD99:AD103"/>
    <mergeCell ref="Y99:Y103"/>
    <mergeCell ref="Z99:Z103"/>
    <mergeCell ref="AA99:AA103"/>
    <mergeCell ref="V107:V108"/>
    <mergeCell ref="AM99:AM103"/>
    <mergeCell ref="G101:I101"/>
    <mergeCell ref="G103:I103"/>
    <mergeCell ref="AH99:AH103"/>
    <mergeCell ref="AI99:AI103"/>
    <mergeCell ref="AJ99:AJ103"/>
    <mergeCell ref="AE99:AE103"/>
    <mergeCell ref="AF99:AF103"/>
    <mergeCell ref="AG99:AG103"/>
    <mergeCell ref="O106:O109"/>
    <mergeCell ref="P106:P109"/>
    <mergeCell ref="R106:R109"/>
    <mergeCell ref="S106:S109"/>
    <mergeCell ref="T106:T107"/>
    <mergeCell ref="T108:T109"/>
    <mergeCell ref="Q107:Q108"/>
    <mergeCell ref="AN106:BD106"/>
    <mergeCell ref="J107:J108"/>
    <mergeCell ref="K107:K108"/>
    <mergeCell ref="L107:L108"/>
    <mergeCell ref="M107:M108"/>
    <mergeCell ref="W106:W109"/>
    <mergeCell ref="Y106:Y109"/>
    <mergeCell ref="Z106:Z109"/>
    <mergeCell ref="AA106:AA109"/>
    <mergeCell ref="N106:N109"/>
    <mergeCell ref="AN109:BD109"/>
    <mergeCell ref="AN110:BD110"/>
    <mergeCell ref="J112:J113"/>
    <mergeCell ref="K112:K113"/>
    <mergeCell ref="L112:L113"/>
    <mergeCell ref="M112:M113"/>
    <mergeCell ref="N112:N113"/>
    <mergeCell ref="O112:O113"/>
    <mergeCell ref="P112:P113"/>
    <mergeCell ref="AG106:AG109"/>
    <mergeCell ref="Y112:Y113"/>
    <mergeCell ref="Z112:Z113"/>
    <mergeCell ref="AA112:AA113"/>
    <mergeCell ref="AK112:AK113"/>
    <mergeCell ref="AL112:AL113"/>
    <mergeCell ref="AM106:AM109"/>
    <mergeCell ref="AH106:AH109"/>
    <mergeCell ref="AI106:AI109"/>
    <mergeCell ref="AJ106:AJ109"/>
    <mergeCell ref="AE106:AE109"/>
    <mergeCell ref="AK106:AK109"/>
    <mergeCell ref="AL106:AL109"/>
    <mergeCell ref="AG112:AG113"/>
    <mergeCell ref="AB112:AB113"/>
    <mergeCell ref="AC112:AC113"/>
    <mergeCell ref="AD112:AD113"/>
    <mergeCell ref="AF106:AF109"/>
    <mergeCell ref="AB106:AB109"/>
    <mergeCell ref="AC106:AC109"/>
    <mergeCell ref="AD106:AD109"/>
    <mergeCell ref="N115:N117"/>
    <mergeCell ref="O115:O117"/>
    <mergeCell ref="P115:P117"/>
    <mergeCell ref="Q115:Q116"/>
    <mergeCell ref="R115:R117"/>
    <mergeCell ref="S115:S117"/>
    <mergeCell ref="Q112:Q113"/>
    <mergeCell ref="R112:R113"/>
    <mergeCell ref="S112:S113"/>
    <mergeCell ref="T112:T113"/>
    <mergeCell ref="W112:W113"/>
    <mergeCell ref="X112:X113"/>
    <mergeCell ref="AA115:AA117"/>
    <mergeCell ref="AB115:AB117"/>
    <mergeCell ref="AC115:AC117"/>
    <mergeCell ref="T115:T116"/>
    <mergeCell ref="W115:W117"/>
    <mergeCell ref="X115:X117"/>
    <mergeCell ref="Y115:Y117"/>
    <mergeCell ref="Z115:Z117"/>
    <mergeCell ref="AM112:AM113"/>
    <mergeCell ref="J115:J116"/>
    <mergeCell ref="K115:K116"/>
    <mergeCell ref="L115:L116"/>
    <mergeCell ref="M115:M116"/>
    <mergeCell ref="AH112:AH113"/>
    <mergeCell ref="AI112:AI113"/>
    <mergeCell ref="AJ112:AJ113"/>
    <mergeCell ref="AE112:AE113"/>
    <mergeCell ref="AF112:AF113"/>
    <mergeCell ref="AJ115:AJ117"/>
    <mergeCell ref="AG115:AG117"/>
    <mergeCell ref="AH115:AH117"/>
    <mergeCell ref="AD118:AD119"/>
    <mergeCell ref="AE118:AE119"/>
    <mergeCell ref="AF118:AF119"/>
    <mergeCell ref="AI115:AI117"/>
    <mergeCell ref="AD115:AD117"/>
    <mergeCell ref="AE115:AE117"/>
    <mergeCell ref="AF115:AF117"/>
    <mergeCell ref="AM115:AM117"/>
    <mergeCell ref="J118:J119"/>
    <mergeCell ref="K118:K119"/>
    <mergeCell ref="L118:L119"/>
    <mergeCell ref="M118:M119"/>
    <mergeCell ref="N118:N119"/>
    <mergeCell ref="O118:O119"/>
    <mergeCell ref="P118:P119"/>
    <mergeCell ref="AK115:AK117"/>
    <mergeCell ref="AL115:AL117"/>
    <mergeCell ref="AF121:AF124"/>
    <mergeCell ref="AG121:AG124"/>
    <mergeCell ref="Q118:Q119"/>
    <mergeCell ref="R118:R119"/>
    <mergeCell ref="S118:S119"/>
    <mergeCell ref="U118:U119"/>
    <mergeCell ref="V118:V119"/>
    <mergeCell ref="AA118:AA119"/>
    <mergeCell ref="AB118:AB119"/>
    <mergeCell ref="AC118:AC119"/>
    <mergeCell ref="AJ118:AJ119"/>
    <mergeCell ref="AG118:AG119"/>
    <mergeCell ref="AH118:AH119"/>
    <mergeCell ref="AI118:AI119"/>
    <mergeCell ref="AK121:AK124"/>
    <mergeCell ref="AI121:AI124"/>
    <mergeCell ref="AJ121:AJ124"/>
    <mergeCell ref="AM118:AM119"/>
    <mergeCell ref="J121:J123"/>
    <mergeCell ref="K121:K123"/>
    <mergeCell ref="L121:L123"/>
    <mergeCell ref="M121:M123"/>
    <mergeCell ref="N121:N124"/>
    <mergeCell ref="O121:O124"/>
    <mergeCell ref="P121:P124"/>
    <mergeCell ref="AK118:AK119"/>
    <mergeCell ref="AL118:AL119"/>
    <mergeCell ref="Y121:Y124"/>
    <mergeCell ref="W118:W119"/>
    <mergeCell ref="X118:X119"/>
    <mergeCell ref="Y118:Y119"/>
    <mergeCell ref="Z118:Z119"/>
    <mergeCell ref="Z121:Z124"/>
    <mergeCell ref="AE121:AE124"/>
    <mergeCell ref="AM121:AM124"/>
    <mergeCell ref="T122:T124"/>
    <mergeCell ref="AA121:AA124"/>
    <mergeCell ref="AB121:AB124"/>
    <mergeCell ref="Q121:Q123"/>
    <mergeCell ref="R121:R124"/>
    <mergeCell ref="S121:S124"/>
    <mergeCell ref="W121:W124"/>
    <mergeCell ref="X121:X124"/>
    <mergeCell ref="N126:N128"/>
    <mergeCell ref="O126:O128"/>
    <mergeCell ref="AM126:AM128"/>
    <mergeCell ref="AK126:AK128"/>
    <mergeCell ref="AL126:AL128"/>
    <mergeCell ref="AL121:AL124"/>
    <mergeCell ref="AJ126:AJ128"/>
    <mergeCell ref="AH121:AH124"/>
    <mergeCell ref="AC121:AC124"/>
    <mergeCell ref="AD121:AD124"/>
    <mergeCell ref="W126:W128"/>
    <mergeCell ref="X126:X128"/>
    <mergeCell ref="Y126:Y128"/>
    <mergeCell ref="Z126:Z128"/>
    <mergeCell ref="Z131:Z137"/>
    <mergeCell ref="AA131:AA137"/>
    <mergeCell ref="AA126:AA128"/>
    <mergeCell ref="AI126:AI128"/>
    <mergeCell ref="AD126:AD128"/>
    <mergeCell ref="AE126:AE128"/>
    <mergeCell ref="AC126:AC128"/>
    <mergeCell ref="AB131:AB137"/>
    <mergeCell ref="AD131:AD137"/>
    <mergeCell ref="AG126:AG128"/>
    <mergeCell ref="AH126:AH128"/>
    <mergeCell ref="AF126:AF128"/>
    <mergeCell ref="AB126:AB128"/>
    <mergeCell ref="O131:O137"/>
    <mergeCell ref="P131:P137"/>
    <mergeCell ref="R131:R137"/>
    <mergeCell ref="S131:S137"/>
    <mergeCell ref="T131:T137"/>
    <mergeCell ref="J126:J127"/>
    <mergeCell ref="K126:K127"/>
    <mergeCell ref="L126:L127"/>
    <mergeCell ref="M126:M127"/>
    <mergeCell ref="Q132:Q136"/>
    <mergeCell ref="AB142:AG142"/>
    <mergeCell ref="C143:J143"/>
    <mergeCell ref="W131:W137"/>
    <mergeCell ref="X131:X137"/>
    <mergeCell ref="P126:P128"/>
    <mergeCell ref="Q126:Q127"/>
    <mergeCell ref="R126:R128"/>
    <mergeCell ref="S126:S128"/>
    <mergeCell ref="T127:T128"/>
    <mergeCell ref="N131:N137"/>
    <mergeCell ref="AJ131:AJ137"/>
    <mergeCell ref="AE131:AE137"/>
    <mergeCell ref="AF131:AF137"/>
    <mergeCell ref="AG131:AG137"/>
    <mergeCell ref="Y131:Y137"/>
    <mergeCell ref="AC131:AC137"/>
    <mergeCell ref="C144:J144"/>
    <mergeCell ref="AK131:AK137"/>
    <mergeCell ref="AL131:AL137"/>
    <mergeCell ref="AM131:AM137"/>
    <mergeCell ref="J132:J136"/>
    <mergeCell ref="K132:K136"/>
    <mergeCell ref="L132:L136"/>
    <mergeCell ref="M132:M136"/>
    <mergeCell ref="AH131:AH137"/>
    <mergeCell ref="AI131:AI137"/>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BR75"/>
  <sheetViews>
    <sheetView zoomScale="70" zoomScaleNormal="70" zoomScalePageLayoutView="59" workbookViewId="0" topLeftCell="A5">
      <selection activeCell="E7" sqref="E7:E15"/>
    </sheetView>
  </sheetViews>
  <sheetFormatPr defaultColWidth="11.421875" defaultRowHeight="15"/>
  <cols>
    <col min="1" max="1" width="10.140625" style="20" customWidth="1"/>
    <col min="2" max="2" width="14.7109375" style="20" customWidth="1"/>
    <col min="3" max="3" width="3.7109375" style="20" customWidth="1"/>
    <col min="4" max="4" width="16.00390625" style="20" customWidth="1"/>
    <col min="5" max="5" width="18.57421875" style="20" customWidth="1"/>
    <col min="6" max="6" width="11.57421875" style="20" customWidth="1"/>
    <col min="7" max="7" width="20.8515625" style="20" customWidth="1"/>
    <col min="8" max="8" width="10.140625" style="20" customWidth="1"/>
    <col min="9" max="9" width="38.57421875" style="20" customWidth="1"/>
    <col min="10" max="10" width="17.421875" style="20" bestFit="1" customWidth="1"/>
    <col min="11" max="11" width="13.8515625" style="20" customWidth="1"/>
    <col min="12" max="12" width="23.421875" style="20" customWidth="1"/>
    <col min="13" max="13" width="11.7109375" style="20" customWidth="1"/>
    <col min="14" max="14" width="24.421875" style="1360" customWidth="1"/>
    <col min="15" max="15" width="21.00390625" style="1360" customWidth="1"/>
    <col min="16" max="16" width="31.8515625" style="1355" customWidth="1"/>
    <col min="17" max="17" width="30.57421875" style="1355" customWidth="1"/>
    <col min="18" max="18" width="25.00390625" style="1355" customWidth="1"/>
    <col min="19" max="19" width="21.7109375" style="20" customWidth="1"/>
    <col min="20" max="20" width="22.57421875" style="1644" bestFit="1" customWidth="1"/>
    <col min="21" max="21" width="17.28125" style="20" customWidth="1"/>
    <col min="22" max="22" width="26.28125" style="20" customWidth="1"/>
    <col min="23" max="23" width="11.421875" style="20" customWidth="1"/>
    <col min="24" max="24" width="6.7109375" style="20" customWidth="1"/>
    <col min="25" max="25" width="9.28125" style="20" customWidth="1"/>
    <col min="26" max="26" width="9.7109375" style="20" customWidth="1"/>
    <col min="27" max="34" width="9.140625" style="20" customWidth="1"/>
    <col min="35" max="36" width="19.8515625" style="1644" customWidth="1"/>
    <col min="37" max="37" width="28.00390625" style="20" customWidth="1"/>
    <col min="38" max="16384" width="11.421875" style="20" customWidth="1"/>
  </cols>
  <sheetData>
    <row r="1" spans="1:70"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4"/>
      <c r="AJ1" s="1829" t="s">
        <v>95</v>
      </c>
      <c r="AK1" s="1829" t="s">
        <v>1931</v>
      </c>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4"/>
      <c r="AJ2" s="1830" t="s">
        <v>96</v>
      </c>
      <c r="AK2" s="1829" t="s">
        <v>1932</v>
      </c>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4"/>
      <c r="AJ3" s="1829" t="s">
        <v>97</v>
      </c>
      <c r="AK3" s="1829" t="s">
        <v>1933</v>
      </c>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6"/>
      <c r="AJ4" s="1829" t="s">
        <v>98</v>
      </c>
      <c r="AK4" s="1758" t="s">
        <v>1934</v>
      </c>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4" customFormat="1" ht="27" customHeight="1">
      <c r="A5" s="1857" t="s">
        <v>0</v>
      </c>
      <c r="B5" s="1857"/>
      <c r="C5" s="1857"/>
      <c r="D5" s="1857"/>
      <c r="E5" s="1857"/>
      <c r="F5" s="1857"/>
      <c r="G5" s="1857"/>
      <c r="H5" s="1857"/>
      <c r="I5" s="1857"/>
      <c r="J5" s="1857"/>
      <c r="K5" s="1857"/>
      <c r="L5" s="1857"/>
      <c r="M5" s="2797" t="s">
        <v>1</v>
      </c>
      <c r="N5" s="2798"/>
      <c r="O5" s="2798"/>
      <c r="P5" s="2798"/>
      <c r="Q5" s="2798"/>
      <c r="R5" s="2798"/>
      <c r="S5" s="2798"/>
      <c r="T5" s="2798"/>
      <c r="U5" s="2798"/>
      <c r="V5" s="2798"/>
      <c r="W5" s="2798"/>
      <c r="X5" s="2798"/>
      <c r="Y5" s="2798"/>
      <c r="Z5" s="2798"/>
      <c r="AA5" s="2798"/>
      <c r="AB5" s="2798"/>
      <c r="AC5" s="2798"/>
      <c r="AD5" s="2798"/>
      <c r="AE5" s="2798"/>
      <c r="AF5" s="2798"/>
      <c r="AG5" s="2798"/>
      <c r="AH5" s="2798"/>
      <c r="AI5" s="2798"/>
      <c r="AJ5" s="2798"/>
      <c r="AK5" s="2799"/>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4" customFormat="1" ht="27" customHeight="1">
      <c r="A6" s="1858"/>
      <c r="B6" s="1858"/>
      <c r="C6" s="1858"/>
      <c r="D6" s="1858"/>
      <c r="E6" s="1858"/>
      <c r="F6" s="1858"/>
      <c r="G6" s="1858"/>
      <c r="H6" s="1858"/>
      <c r="I6" s="1858"/>
      <c r="J6" s="1858"/>
      <c r="K6" s="1858"/>
      <c r="L6" s="1858"/>
      <c r="M6" s="1831"/>
      <c r="N6" s="1832"/>
      <c r="O6" s="1832"/>
      <c r="P6" s="1832"/>
      <c r="Q6" s="1832"/>
      <c r="R6" s="1832"/>
      <c r="S6" s="1832"/>
      <c r="T6" s="1832"/>
      <c r="U6" s="1832"/>
      <c r="V6" s="1832"/>
      <c r="W6" s="2797" t="s">
        <v>2</v>
      </c>
      <c r="X6" s="2798"/>
      <c r="Y6" s="2798"/>
      <c r="Z6" s="2798"/>
      <c r="AA6" s="2798"/>
      <c r="AB6" s="2798"/>
      <c r="AC6" s="2798"/>
      <c r="AD6" s="2798"/>
      <c r="AE6" s="2798"/>
      <c r="AF6" s="2798"/>
      <c r="AG6" s="2798"/>
      <c r="AH6" s="2799"/>
      <c r="AJ6" s="1832"/>
      <c r="AK6" s="1832"/>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69" s="4" customFormat="1" ht="27" customHeight="1">
      <c r="A7" s="1870" t="s">
        <v>3</v>
      </c>
      <c r="B7" s="1873" t="s">
        <v>4</v>
      </c>
      <c r="C7" s="1861"/>
      <c r="D7" s="1861" t="s">
        <v>3</v>
      </c>
      <c r="E7" s="1873" t="s">
        <v>5</v>
      </c>
      <c r="F7" s="1867" t="s">
        <v>3</v>
      </c>
      <c r="G7" s="1867" t="s">
        <v>6</v>
      </c>
      <c r="H7" s="1861" t="s">
        <v>3</v>
      </c>
      <c r="I7" s="1864" t="s">
        <v>7</v>
      </c>
      <c r="J7" s="1867" t="s">
        <v>8</v>
      </c>
      <c r="K7" s="1867" t="s">
        <v>9</v>
      </c>
      <c r="L7" s="1867" t="s">
        <v>10</v>
      </c>
      <c r="M7" s="1867" t="s">
        <v>76</v>
      </c>
      <c r="N7" s="1867" t="s">
        <v>1</v>
      </c>
      <c r="O7" s="1879" t="s">
        <v>11</v>
      </c>
      <c r="P7" s="1882" t="s">
        <v>12</v>
      </c>
      <c r="Q7" s="1864" t="s">
        <v>13</v>
      </c>
      <c r="R7" s="1873" t="s">
        <v>14</v>
      </c>
      <c r="S7" s="1867" t="s">
        <v>15</v>
      </c>
      <c r="T7" s="1990" t="s">
        <v>12</v>
      </c>
      <c r="U7" s="1828"/>
      <c r="V7" s="1867" t="s">
        <v>16</v>
      </c>
      <c r="W7" s="1876" t="s">
        <v>17</v>
      </c>
      <c r="X7" s="1877"/>
      <c r="Y7" s="1877"/>
      <c r="Z7" s="1877"/>
      <c r="AA7" s="1877"/>
      <c r="AB7" s="1878"/>
      <c r="AC7" s="1876" t="s">
        <v>18</v>
      </c>
      <c r="AD7" s="1877"/>
      <c r="AE7" s="1877"/>
      <c r="AF7" s="1877"/>
      <c r="AG7" s="1877"/>
      <c r="AH7" s="1878"/>
      <c r="AI7" s="1976" t="s">
        <v>19</v>
      </c>
      <c r="AJ7" s="1976" t="s">
        <v>20</v>
      </c>
      <c r="AK7" s="1979" t="s">
        <v>21</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4" customFormat="1" ht="27" customHeight="1">
      <c r="A8" s="1871"/>
      <c r="B8" s="1874"/>
      <c r="C8" s="1862"/>
      <c r="D8" s="1862"/>
      <c r="E8" s="1874"/>
      <c r="F8" s="1868"/>
      <c r="G8" s="1868"/>
      <c r="H8" s="1862"/>
      <c r="I8" s="1865"/>
      <c r="J8" s="1868"/>
      <c r="K8" s="1868"/>
      <c r="L8" s="1868"/>
      <c r="M8" s="1868"/>
      <c r="N8" s="1868"/>
      <c r="O8" s="1880"/>
      <c r="P8" s="1883"/>
      <c r="Q8" s="1865"/>
      <c r="R8" s="1874"/>
      <c r="S8" s="1868"/>
      <c r="T8" s="1991"/>
      <c r="U8" s="1982" t="s">
        <v>3</v>
      </c>
      <c r="V8" s="1868"/>
      <c r="W8" s="1984" t="s">
        <v>22</v>
      </c>
      <c r="X8" s="1987" t="s">
        <v>23</v>
      </c>
      <c r="Y8" s="1984" t="s">
        <v>24</v>
      </c>
      <c r="Z8" s="1984" t="s">
        <v>25</v>
      </c>
      <c r="AA8" s="1984" t="s">
        <v>26</v>
      </c>
      <c r="AB8" s="1984" t="s">
        <v>27</v>
      </c>
      <c r="AC8" s="1984" t="s">
        <v>28</v>
      </c>
      <c r="AD8" s="1984" t="s">
        <v>29</v>
      </c>
      <c r="AE8" s="1984" t="s">
        <v>30</v>
      </c>
      <c r="AF8" s="1984" t="s">
        <v>31</v>
      </c>
      <c r="AG8" s="1984" t="s">
        <v>32</v>
      </c>
      <c r="AH8" s="1984" t="s">
        <v>33</v>
      </c>
      <c r="AI8" s="1977"/>
      <c r="AJ8" s="1977"/>
      <c r="AK8" s="1980"/>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s="4" customFormat="1" ht="27" customHeight="1">
      <c r="A9" s="1871"/>
      <c r="B9" s="1874"/>
      <c r="C9" s="1862"/>
      <c r="D9" s="1862"/>
      <c r="E9" s="1874"/>
      <c r="F9" s="1868"/>
      <c r="G9" s="1868"/>
      <c r="H9" s="1862"/>
      <c r="I9" s="1865"/>
      <c r="J9" s="1868"/>
      <c r="K9" s="1868"/>
      <c r="L9" s="1868"/>
      <c r="M9" s="1868"/>
      <c r="N9" s="1868"/>
      <c r="O9" s="1880"/>
      <c r="P9" s="1883"/>
      <c r="Q9" s="1865"/>
      <c r="R9" s="1874"/>
      <c r="S9" s="1868"/>
      <c r="T9" s="1991"/>
      <c r="U9" s="1982"/>
      <c r="V9" s="1868"/>
      <c r="W9" s="1985"/>
      <c r="X9" s="1988"/>
      <c r="Y9" s="1985"/>
      <c r="Z9" s="1985"/>
      <c r="AA9" s="1985"/>
      <c r="AB9" s="1985"/>
      <c r="AC9" s="1985"/>
      <c r="AD9" s="1985"/>
      <c r="AE9" s="1985"/>
      <c r="AF9" s="1985"/>
      <c r="AG9" s="1985"/>
      <c r="AH9" s="1985"/>
      <c r="AI9" s="1977"/>
      <c r="AJ9" s="1977"/>
      <c r="AK9" s="1980"/>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s="4" customFormat="1" ht="9.75" customHeight="1">
      <c r="A10" s="1871"/>
      <c r="B10" s="1874"/>
      <c r="C10" s="1862"/>
      <c r="D10" s="1862"/>
      <c r="E10" s="1874"/>
      <c r="F10" s="1868"/>
      <c r="G10" s="1868"/>
      <c r="H10" s="1862"/>
      <c r="I10" s="1865"/>
      <c r="J10" s="1868"/>
      <c r="K10" s="1868"/>
      <c r="L10" s="1868"/>
      <c r="M10" s="1868"/>
      <c r="N10" s="1868"/>
      <c r="O10" s="1880"/>
      <c r="P10" s="1883"/>
      <c r="Q10" s="1865"/>
      <c r="R10" s="1874"/>
      <c r="S10" s="1868"/>
      <c r="T10" s="1991"/>
      <c r="U10" s="1982"/>
      <c r="V10" s="1868"/>
      <c r="W10" s="1985"/>
      <c r="X10" s="1988"/>
      <c r="Y10" s="1985"/>
      <c r="Z10" s="1985"/>
      <c r="AA10" s="1985"/>
      <c r="AB10" s="1985"/>
      <c r="AC10" s="1985"/>
      <c r="AD10" s="1985"/>
      <c r="AE10" s="1985"/>
      <c r="AF10" s="1985"/>
      <c r="AG10" s="1985"/>
      <c r="AH10" s="1985"/>
      <c r="AI10" s="1977"/>
      <c r="AJ10" s="1977"/>
      <c r="AK10" s="1980"/>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4" customFormat="1" ht="9.75" customHeight="1">
      <c r="A11" s="1871"/>
      <c r="B11" s="1874"/>
      <c r="C11" s="1862"/>
      <c r="D11" s="1862"/>
      <c r="E11" s="1874"/>
      <c r="F11" s="1868"/>
      <c r="G11" s="1868"/>
      <c r="H11" s="1862"/>
      <c r="I11" s="1865"/>
      <c r="J11" s="1868"/>
      <c r="K11" s="1868"/>
      <c r="L11" s="1868"/>
      <c r="M11" s="1868"/>
      <c r="N11" s="1868"/>
      <c r="O11" s="1880"/>
      <c r="P11" s="1883"/>
      <c r="Q11" s="1865"/>
      <c r="R11" s="1874"/>
      <c r="S11" s="1868"/>
      <c r="T11" s="1991"/>
      <c r="U11" s="1982"/>
      <c r="V11" s="1868"/>
      <c r="W11" s="1985"/>
      <c r="X11" s="1988"/>
      <c r="Y11" s="1985"/>
      <c r="Z11" s="1985"/>
      <c r="AA11" s="1985"/>
      <c r="AB11" s="1985"/>
      <c r="AC11" s="1985"/>
      <c r="AD11" s="1985"/>
      <c r="AE11" s="1985"/>
      <c r="AF11" s="1985"/>
      <c r="AG11" s="1985"/>
      <c r="AH11" s="1985"/>
      <c r="AI11" s="1977"/>
      <c r="AJ11" s="1977"/>
      <c r="AK11" s="1980"/>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s="4" customFormat="1" ht="9.75" customHeight="1">
      <c r="A12" s="1871"/>
      <c r="B12" s="1874"/>
      <c r="C12" s="1862"/>
      <c r="D12" s="1862"/>
      <c r="E12" s="1874"/>
      <c r="F12" s="1868"/>
      <c r="G12" s="1868"/>
      <c r="H12" s="1862"/>
      <c r="I12" s="1865"/>
      <c r="J12" s="1868"/>
      <c r="K12" s="1868"/>
      <c r="L12" s="1868"/>
      <c r="M12" s="1868"/>
      <c r="N12" s="1868"/>
      <c r="O12" s="1880"/>
      <c r="P12" s="1883"/>
      <c r="Q12" s="1865"/>
      <c r="R12" s="1874"/>
      <c r="S12" s="1868"/>
      <c r="T12" s="1991"/>
      <c r="U12" s="1982"/>
      <c r="V12" s="1868"/>
      <c r="W12" s="1985"/>
      <c r="X12" s="1988"/>
      <c r="Y12" s="1985"/>
      <c r="Z12" s="1985"/>
      <c r="AA12" s="1985"/>
      <c r="AB12" s="1985"/>
      <c r="AC12" s="1985"/>
      <c r="AD12" s="1985"/>
      <c r="AE12" s="1985"/>
      <c r="AF12" s="1985"/>
      <c r="AG12" s="1985"/>
      <c r="AH12" s="1985"/>
      <c r="AI12" s="1977"/>
      <c r="AJ12" s="1977"/>
      <c r="AK12" s="1980"/>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s="4" customFormat="1" ht="9.75" customHeight="1">
      <c r="A13" s="1871"/>
      <c r="B13" s="1874"/>
      <c r="C13" s="1862"/>
      <c r="D13" s="1862"/>
      <c r="E13" s="1874"/>
      <c r="F13" s="1868"/>
      <c r="G13" s="1868"/>
      <c r="H13" s="1862"/>
      <c r="I13" s="1865"/>
      <c r="J13" s="1868"/>
      <c r="K13" s="1868"/>
      <c r="L13" s="1868"/>
      <c r="M13" s="1868"/>
      <c r="N13" s="1868"/>
      <c r="O13" s="1880"/>
      <c r="P13" s="1883"/>
      <c r="Q13" s="1865"/>
      <c r="R13" s="1874"/>
      <c r="S13" s="1868"/>
      <c r="T13" s="1991"/>
      <c r="U13" s="1982"/>
      <c r="V13" s="1868"/>
      <c r="W13" s="1985"/>
      <c r="X13" s="1988"/>
      <c r="Y13" s="1985"/>
      <c r="Z13" s="1985"/>
      <c r="AA13" s="1985"/>
      <c r="AB13" s="1985"/>
      <c r="AC13" s="1985"/>
      <c r="AD13" s="1985"/>
      <c r="AE13" s="1985"/>
      <c r="AF13" s="1985"/>
      <c r="AG13" s="1985"/>
      <c r="AH13" s="1985"/>
      <c r="AI13" s="1977"/>
      <c r="AJ13" s="1977"/>
      <c r="AK13" s="1980"/>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s="4" customFormat="1" ht="9.75" customHeight="1">
      <c r="A14" s="1871"/>
      <c r="B14" s="1874"/>
      <c r="C14" s="1862"/>
      <c r="D14" s="1862"/>
      <c r="E14" s="1874"/>
      <c r="F14" s="1868"/>
      <c r="G14" s="1868"/>
      <c r="H14" s="1862"/>
      <c r="I14" s="1865"/>
      <c r="J14" s="1868"/>
      <c r="K14" s="1868"/>
      <c r="L14" s="1868"/>
      <c r="M14" s="1868"/>
      <c r="N14" s="1868"/>
      <c r="O14" s="1880"/>
      <c r="P14" s="1883"/>
      <c r="Q14" s="1865"/>
      <c r="R14" s="1874"/>
      <c r="S14" s="1868"/>
      <c r="T14" s="1991"/>
      <c r="U14" s="1982"/>
      <c r="V14" s="1868"/>
      <c r="W14" s="1985"/>
      <c r="X14" s="1988"/>
      <c r="Y14" s="1985"/>
      <c r="Z14" s="1985"/>
      <c r="AA14" s="1985"/>
      <c r="AB14" s="1985"/>
      <c r="AC14" s="1985"/>
      <c r="AD14" s="1985"/>
      <c r="AE14" s="1985"/>
      <c r="AF14" s="1985"/>
      <c r="AG14" s="1985"/>
      <c r="AH14" s="1985"/>
      <c r="AI14" s="1977"/>
      <c r="AJ14" s="1977"/>
      <c r="AK14" s="1980"/>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s="4" customFormat="1" ht="27" customHeight="1">
      <c r="A15" s="1872"/>
      <c r="B15" s="1875"/>
      <c r="C15" s="1863"/>
      <c r="D15" s="1863"/>
      <c r="E15" s="1875"/>
      <c r="F15" s="1869"/>
      <c r="G15" s="1869"/>
      <c r="H15" s="1863"/>
      <c r="I15" s="1866"/>
      <c r="J15" s="1869"/>
      <c r="K15" s="1869"/>
      <c r="L15" s="1869"/>
      <c r="M15" s="1869"/>
      <c r="N15" s="1869"/>
      <c r="O15" s="1881"/>
      <c r="P15" s="1884"/>
      <c r="Q15" s="1866"/>
      <c r="R15" s="1875"/>
      <c r="S15" s="1869"/>
      <c r="T15" s="1992"/>
      <c r="U15" s="1983"/>
      <c r="V15" s="1869"/>
      <c r="W15" s="1986"/>
      <c r="X15" s="1989"/>
      <c r="Y15" s="1986"/>
      <c r="Z15" s="1986"/>
      <c r="AA15" s="1986"/>
      <c r="AB15" s="1986"/>
      <c r="AC15" s="1986"/>
      <c r="AD15" s="1986"/>
      <c r="AE15" s="1986"/>
      <c r="AF15" s="1986"/>
      <c r="AG15" s="1986"/>
      <c r="AH15" s="1986"/>
      <c r="AI15" s="1978"/>
      <c r="AJ15" s="1978"/>
      <c r="AK15" s="1981"/>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37" ht="20.25" customHeight="1">
      <c r="A16" s="1595">
        <v>3</v>
      </c>
      <c r="B16" s="1848" t="s">
        <v>450</v>
      </c>
      <c r="C16" s="1849"/>
      <c r="D16" s="1849"/>
      <c r="E16" s="168"/>
      <c r="F16" s="168"/>
      <c r="G16" s="168"/>
      <c r="H16" s="168"/>
      <c r="I16" s="168"/>
      <c r="J16" s="168"/>
      <c r="K16" s="168"/>
      <c r="L16" s="169"/>
      <c r="M16" s="168"/>
      <c r="N16" s="168"/>
      <c r="O16" s="168"/>
      <c r="P16" s="168"/>
      <c r="Q16" s="168"/>
      <c r="R16" s="168"/>
      <c r="S16" s="168"/>
      <c r="T16" s="170"/>
      <c r="U16" s="171"/>
      <c r="V16" s="171"/>
      <c r="W16" s="168"/>
      <c r="X16" s="169"/>
      <c r="Y16" s="169"/>
      <c r="Z16" s="169"/>
      <c r="AA16" s="169"/>
      <c r="AB16" s="169"/>
      <c r="AC16" s="169"/>
      <c r="AD16" s="169"/>
      <c r="AE16" s="169"/>
      <c r="AF16" s="169"/>
      <c r="AG16" s="169"/>
      <c r="AH16" s="169"/>
      <c r="AI16" s="170"/>
      <c r="AJ16" s="171"/>
      <c r="AK16" s="171"/>
    </row>
    <row r="17" spans="1:37" s="555" customFormat="1" ht="15">
      <c r="A17" s="1208"/>
      <c r="B17" s="1208"/>
      <c r="C17" s="1850"/>
      <c r="D17" s="177">
        <v>20</v>
      </c>
      <c r="E17" s="1329" t="s">
        <v>1634</v>
      </c>
      <c r="F17" s="174"/>
      <c r="G17" s="175"/>
      <c r="H17" s="174"/>
      <c r="I17" s="174"/>
      <c r="J17" s="174"/>
      <c r="K17" s="174"/>
      <c r="L17" s="174"/>
      <c r="M17" s="176"/>
      <c r="N17" s="174"/>
      <c r="O17" s="174"/>
      <c r="P17" s="174"/>
      <c r="Q17" s="174"/>
      <c r="R17" s="174"/>
      <c r="S17" s="174"/>
      <c r="T17" s="174"/>
      <c r="U17" s="174"/>
      <c r="V17" s="178"/>
      <c r="W17" s="178"/>
      <c r="X17" s="174"/>
      <c r="Y17" s="174"/>
      <c r="Z17" s="174"/>
      <c r="AA17" s="174"/>
      <c r="AB17" s="174"/>
      <c r="AC17" s="174"/>
      <c r="AD17" s="174"/>
      <c r="AE17" s="174"/>
      <c r="AF17" s="174"/>
      <c r="AG17" s="174"/>
      <c r="AH17" s="174"/>
      <c r="AI17" s="174"/>
      <c r="AJ17" s="177"/>
      <c r="AK17" s="179"/>
    </row>
    <row r="18" spans="1:37" s="555" customFormat="1" ht="15">
      <c r="A18" s="1199"/>
      <c r="B18" s="1199"/>
      <c r="C18" s="1202"/>
      <c r="D18" s="1202"/>
      <c r="E18" s="1973"/>
      <c r="F18" s="180">
        <v>68</v>
      </c>
      <c r="G18" s="50" t="s">
        <v>1635</v>
      </c>
      <c r="H18" s="50"/>
      <c r="I18" s="50"/>
      <c r="J18" s="50"/>
      <c r="K18" s="50"/>
      <c r="L18" s="50"/>
      <c r="M18" s="50"/>
      <c r="N18" s="50"/>
      <c r="O18" s="50"/>
      <c r="P18" s="50"/>
      <c r="Q18" s="50"/>
      <c r="R18" s="50"/>
      <c r="S18" s="50"/>
      <c r="T18" s="50"/>
      <c r="U18" s="50"/>
      <c r="V18" s="1793"/>
      <c r="W18" s="50"/>
      <c r="X18" s="50"/>
      <c r="Y18" s="50"/>
      <c r="Z18" s="50"/>
      <c r="AA18" s="50"/>
      <c r="AB18" s="50"/>
      <c r="AC18" s="50"/>
      <c r="AD18" s="50"/>
      <c r="AE18" s="50"/>
      <c r="AF18" s="50"/>
      <c r="AG18" s="50"/>
      <c r="AH18" s="50"/>
      <c r="AI18" s="50"/>
      <c r="AJ18" s="1793"/>
      <c r="AK18" s="50"/>
    </row>
    <row r="19" spans="1:37" s="555" customFormat="1" ht="21" customHeight="1">
      <c r="A19" s="1199"/>
      <c r="B19" s="1199"/>
      <c r="C19" s="1202"/>
      <c r="D19" s="1202"/>
      <c r="E19" s="1973"/>
      <c r="F19" s="3052" t="s">
        <v>40</v>
      </c>
      <c r="G19" s="3052"/>
      <c r="H19" s="1888">
        <v>202</v>
      </c>
      <c r="I19" s="1889" t="s">
        <v>1636</v>
      </c>
      <c r="J19" s="1888" t="s">
        <v>784</v>
      </c>
      <c r="K19" s="1888">
        <v>23</v>
      </c>
      <c r="L19" s="2709" t="s">
        <v>1637</v>
      </c>
      <c r="M19" s="1888">
        <v>161</v>
      </c>
      <c r="N19" s="3059" t="s">
        <v>1638</v>
      </c>
      <c r="O19" s="1904">
        <f>+(T19+T22)/(P19+P23)</f>
        <v>0.7970326056237337</v>
      </c>
      <c r="P19" s="3079">
        <v>216263553</v>
      </c>
      <c r="Q19" s="1894" t="s">
        <v>1639</v>
      </c>
      <c r="R19" s="1894" t="s">
        <v>1640</v>
      </c>
      <c r="S19" s="1889" t="s">
        <v>1641</v>
      </c>
      <c r="T19" s="3053">
        <v>214386753</v>
      </c>
      <c r="U19" s="1916">
        <v>54</v>
      </c>
      <c r="V19" s="1888" t="s">
        <v>1928</v>
      </c>
      <c r="W19" s="3052"/>
      <c r="X19" s="1973">
        <v>4164</v>
      </c>
      <c r="Y19" s="1973">
        <v>4491</v>
      </c>
      <c r="Z19" s="1973"/>
      <c r="AA19" s="3052"/>
      <c r="AB19" s="3052"/>
      <c r="AC19" s="3052"/>
      <c r="AD19" s="3052"/>
      <c r="AE19" s="3052"/>
      <c r="AF19" s="3052"/>
      <c r="AG19" s="3052"/>
      <c r="AH19" s="3052"/>
      <c r="AI19" s="3057">
        <v>42598</v>
      </c>
      <c r="AJ19" s="3057">
        <v>42735</v>
      </c>
      <c r="AK19" s="3054" t="s">
        <v>1642</v>
      </c>
    </row>
    <row r="20" spans="1:37" s="555" customFormat="1" ht="6" customHeight="1">
      <c r="A20" s="1199"/>
      <c r="B20" s="1199"/>
      <c r="C20" s="1202"/>
      <c r="D20" s="1202"/>
      <c r="E20" s="1973"/>
      <c r="F20" s="3052"/>
      <c r="G20" s="3052"/>
      <c r="H20" s="1888"/>
      <c r="I20" s="1889"/>
      <c r="J20" s="1888"/>
      <c r="K20" s="1888"/>
      <c r="L20" s="2709"/>
      <c r="M20" s="1888"/>
      <c r="N20" s="3059"/>
      <c r="O20" s="1904"/>
      <c r="P20" s="3080"/>
      <c r="Q20" s="1894"/>
      <c r="R20" s="1894"/>
      <c r="S20" s="1889"/>
      <c r="T20" s="3053"/>
      <c r="U20" s="1916"/>
      <c r="V20" s="1888"/>
      <c r="W20" s="3052"/>
      <c r="X20" s="1973"/>
      <c r="Y20" s="1973"/>
      <c r="Z20" s="1973"/>
      <c r="AA20" s="3052"/>
      <c r="AB20" s="3052"/>
      <c r="AC20" s="3052"/>
      <c r="AD20" s="3052"/>
      <c r="AE20" s="3052"/>
      <c r="AF20" s="3052"/>
      <c r="AG20" s="3052"/>
      <c r="AH20" s="3052"/>
      <c r="AI20" s="3057"/>
      <c r="AJ20" s="3057"/>
      <c r="AK20" s="3054"/>
    </row>
    <row r="21" spans="1:37" ht="9.75" customHeight="1">
      <c r="A21" s="1199"/>
      <c r="B21" s="1199"/>
      <c r="C21" s="1202"/>
      <c r="D21" s="1202"/>
      <c r="E21" s="1973"/>
      <c r="F21" s="3052"/>
      <c r="G21" s="3052"/>
      <c r="H21" s="1888"/>
      <c r="I21" s="1889"/>
      <c r="J21" s="1888"/>
      <c r="K21" s="1888"/>
      <c r="L21" s="2709"/>
      <c r="M21" s="1888"/>
      <c r="N21" s="3059"/>
      <c r="O21" s="1904"/>
      <c r="P21" s="3080"/>
      <c r="Q21" s="1894"/>
      <c r="R21" s="1894"/>
      <c r="S21" s="1889"/>
      <c r="T21" s="3053"/>
      <c r="U21" s="1916"/>
      <c r="V21" s="1888"/>
      <c r="W21" s="3052"/>
      <c r="X21" s="1973"/>
      <c r="Y21" s="1973"/>
      <c r="Z21" s="1973"/>
      <c r="AA21" s="3052"/>
      <c r="AB21" s="3052"/>
      <c r="AC21" s="3052"/>
      <c r="AD21" s="3052"/>
      <c r="AE21" s="3052"/>
      <c r="AF21" s="3052"/>
      <c r="AG21" s="3052"/>
      <c r="AH21" s="3052"/>
      <c r="AI21" s="3057"/>
      <c r="AJ21" s="3057"/>
      <c r="AK21" s="3054"/>
    </row>
    <row r="22" spans="1:37" ht="33" customHeight="1">
      <c r="A22" s="1199"/>
      <c r="B22" s="1199"/>
      <c r="C22" s="1202"/>
      <c r="D22" s="1202"/>
      <c r="E22" s="1973"/>
      <c r="F22" s="3052"/>
      <c r="G22" s="3052"/>
      <c r="H22" s="1888"/>
      <c r="I22" s="1889"/>
      <c r="J22" s="1888"/>
      <c r="K22" s="1888"/>
      <c r="L22" s="2709"/>
      <c r="M22" s="1888"/>
      <c r="N22" s="3059"/>
      <c r="O22" s="1904"/>
      <c r="P22" s="3081"/>
      <c r="Q22" s="1894"/>
      <c r="R22" s="1894"/>
      <c r="S22" s="1889"/>
      <c r="T22" s="1565">
        <v>1876800</v>
      </c>
      <c r="U22" s="1784">
        <v>20</v>
      </c>
      <c r="V22" s="141" t="s">
        <v>956</v>
      </c>
      <c r="W22" s="3052"/>
      <c r="X22" s="1973"/>
      <c r="Y22" s="1973"/>
      <c r="Z22" s="1973"/>
      <c r="AA22" s="3052"/>
      <c r="AB22" s="3052"/>
      <c r="AC22" s="3052"/>
      <c r="AD22" s="3052"/>
      <c r="AE22" s="3052"/>
      <c r="AF22" s="3052"/>
      <c r="AG22" s="3052"/>
      <c r="AH22" s="3052"/>
      <c r="AI22" s="3057"/>
      <c r="AJ22" s="3057"/>
      <c r="AK22" s="3054"/>
    </row>
    <row r="23" spans="1:37" ht="54.75" customHeight="1">
      <c r="A23" s="1199"/>
      <c r="B23" s="1199"/>
      <c r="C23" s="1202"/>
      <c r="D23" s="1202"/>
      <c r="E23" s="1973"/>
      <c r="F23" s="3052"/>
      <c r="G23" s="3052"/>
      <c r="H23" s="1323">
        <v>203</v>
      </c>
      <c r="I23" s="141" t="s">
        <v>1643</v>
      </c>
      <c r="J23" s="1323" t="s">
        <v>784</v>
      </c>
      <c r="K23" s="1323">
        <v>20</v>
      </c>
      <c r="L23" s="1792" t="s">
        <v>1644</v>
      </c>
      <c r="M23" s="1888"/>
      <c r="N23" s="3059"/>
      <c r="O23" s="1568">
        <v>55072339</v>
      </c>
      <c r="P23" s="1568">
        <v>55072339</v>
      </c>
      <c r="Q23" s="1894"/>
      <c r="R23" s="1324" t="s">
        <v>1645</v>
      </c>
      <c r="S23" s="141" t="s">
        <v>1646</v>
      </c>
      <c r="T23" s="1566">
        <v>55072339</v>
      </c>
      <c r="U23" s="1784">
        <v>20</v>
      </c>
      <c r="V23" s="141" t="s">
        <v>956</v>
      </c>
      <c r="W23" s="3052"/>
      <c r="X23" s="1973"/>
      <c r="Y23" s="1973"/>
      <c r="Z23" s="1973"/>
      <c r="AA23" s="3052"/>
      <c r="AB23" s="3052"/>
      <c r="AC23" s="3052"/>
      <c r="AD23" s="3052"/>
      <c r="AE23" s="3052"/>
      <c r="AF23" s="3052"/>
      <c r="AG23" s="3052"/>
      <c r="AH23" s="3052"/>
      <c r="AI23" s="3057"/>
      <c r="AJ23" s="3057"/>
      <c r="AK23" s="3054"/>
    </row>
    <row r="24" spans="1:37" ht="43.5" customHeight="1">
      <c r="A24" s="1199"/>
      <c r="B24" s="1199"/>
      <c r="C24" s="1202"/>
      <c r="D24" s="1202"/>
      <c r="E24" s="1973"/>
      <c r="F24" s="3052"/>
      <c r="G24" s="3052"/>
      <c r="H24" s="1973">
        <v>203</v>
      </c>
      <c r="I24" s="1953" t="s">
        <v>1643</v>
      </c>
      <c r="J24" s="1973" t="s">
        <v>784</v>
      </c>
      <c r="K24" s="1973">
        <v>20</v>
      </c>
      <c r="L24" s="1323" t="s">
        <v>1647</v>
      </c>
      <c r="M24" s="1973">
        <v>167</v>
      </c>
      <c r="N24" s="3059" t="s">
        <v>1648</v>
      </c>
      <c r="O24" s="2795">
        <v>1</v>
      </c>
      <c r="P24" s="3055">
        <v>81450000</v>
      </c>
      <c r="Q24" s="1953" t="s">
        <v>1649</v>
      </c>
      <c r="R24" s="1953" t="s">
        <v>1650</v>
      </c>
      <c r="S24" s="1953" t="s">
        <v>1643</v>
      </c>
      <c r="T24" s="1567">
        <v>3450000</v>
      </c>
      <c r="U24" s="1790">
        <v>54</v>
      </c>
      <c r="V24" s="1319" t="s">
        <v>1928</v>
      </c>
      <c r="W24" s="3052"/>
      <c r="X24" s="1901">
        <v>4164</v>
      </c>
      <c r="Y24" s="1901">
        <v>4491</v>
      </c>
      <c r="Z24" s="1901"/>
      <c r="AA24" s="3058"/>
      <c r="AB24" s="3058"/>
      <c r="AC24" s="3058"/>
      <c r="AD24" s="3058"/>
      <c r="AE24" s="3058"/>
      <c r="AF24" s="3058"/>
      <c r="AG24" s="3058"/>
      <c r="AH24" s="3058"/>
      <c r="AI24" s="3057">
        <v>42370</v>
      </c>
      <c r="AJ24" s="3057">
        <v>42735</v>
      </c>
      <c r="AK24" s="3054" t="s">
        <v>1642</v>
      </c>
    </row>
    <row r="25" spans="1:37" ht="42.75" customHeight="1">
      <c r="A25" s="1199"/>
      <c r="B25" s="1199"/>
      <c r="C25" s="1202"/>
      <c r="D25" s="1202"/>
      <c r="E25" s="1973"/>
      <c r="F25" s="3052"/>
      <c r="G25" s="3052"/>
      <c r="H25" s="1973"/>
      <c r="I25" s="1953"/>
      <c r="J25" s="1973"/>
      <c r="K25" s="1973"/>
      <c r="L25" s="1323" t="s">
        <v>1651</v>
      </c>
      <c r="M25" s="1973"/>
      <c r="N25" s="3059"/>
      <c r="O25" s="2795"/>
      <c r="P25" s="3056"/>
      <c r="Q25" s="1953"/>
      <c r="R25" s="1953"/>
      <c r="S25" s="1953"/>
      <c r="T25" s="1558">
        <v>78000000</v>
      </c>
      <c r="U25" s="1790">
        <v>20</v>
      </c>
      <c r="V25" s="1319" t="s">
        <v>956</v>
      </c>
      <c r="W25" s="3052"/>
      <c r="X25" s="1903"/>
      <c r="Y25" s="1903"/>
      <c r="Z25" s="1903"/>
      <c r="AA25" s="3058"/>
      <c r="AB25" s="3058"/>
      <c r="AC25" s="3058"/>
      <c r="AD25" s="3058"/>
      <c r="AE25" s="3058"/>
      <c r="AF25" s="3058"/>
      <c r="AG25" s="3058"/>
      <c r="AH25" s="3058"/>
      <c r="AI25" s="3057"/>
      <c r="AJ25" s="3057"/>
      <c r="AK25" s="1973"/>
    </row>
    <row r="26" spans="1:37" ht="29.25" customHeight="1">
      <c r="A26" s="1199"/>
      <c r="B26" s="1199"/>
      <c r="C26" s="1202"/>
      <c r="D26" s="1202"/>
      <c r="E26" s="1973"/>
      <c r="F26" s="3052"/>
      <c r="G26" s="3052"/>
      <c r="H26" s="1973">
        <v>202</v>
      </c>
      <c r="I26" s="1953" t="s">
        <v>1636</v>
      </c>
      <c r="J26" s="1973" t="s">
        <v>784</v>
      </c>
      <c r="K26" s="1973">
        <v>23</v>
      </c>
      <c r="L26" s="1323" t="s">
        <v>1647</v>
      </c>
      <c r="M26" s="1973">
        <v>168</v>
      </c>
      <c r="N26" s="3059" t="s">
        <v>1652</v>
      </c>
      <c r="O26" s="2795">
        <v>1</v>
      </c>
      <c r="P26" s="3064">
        <v>183411612</v>
      </c>
      <c r="Q26" s="1953"/>
      <c r="R26" s="1953"/>
      <c r="S26" s="1953" t="s">
        <v>1636</v>
      </c>
      <c r="T26" s="1463">
        <v>80206279</v>
      </c>
      <c r="U26" s="1790">
        <v>54</v>
      </c>
      <c r="V26" s="1319" t="s">
        <v>1928</v>
      </c>
      <c r="W26" s="3060" t="s">
        <v>40</v>
      </c>
      <c r="X26" s="1901">
        <v>4164</v>
      </c>
      <c r="Y26" s="1901">
        <v>4491</v>
      </c>
      <c r="Z26" s="1901"/>
      <c r="AA26" s="3058"/>
      <c r="AB26" s="3058"/>
      <c r="AC26" s="3058"/>
      <c r="AD26" s="3058"/>
      <c r="AE26" s="3058"/>
      <c r="AF26" s="3058"/>
      <c r="AG26" s="3058"/>
      <c r="AH26" s="3058"/>
      <c r="AI26" s="3057">
        <v>42370</v>
      </c>
      <c r="AJ26" s="3057">
        <v>42735</v>
      </c>
      <c r="AK26" s="3054" t="s">
        <v>1642</v>
      </c>
    </row>
    <row r="27" spans="1:37" ht="54.75" customHeight="1">
      <c r="A27" s="1199"/>
      <c r="B27" s="1199"/>
      <c r="C27" s="1202"/>
      <c r="D27" s="1202"/>
      <c r="E27" s="1973"/>
      <c r="F27" s="3052"/>
      <c r="G27" s="3052"/>
      <c r="H27" s="1973"/>
      <c r="I27" s="1953"/>
      <c r="J27" s="1973"/>
      <c r="K27" s="1973"/>
      <c r="L27" s="1323" t="s">
        <v>1651</v>
      </c>
      <c r="M27" s="1973"/>
      <c r="N27" s="3059"/>
      <c r="O27" s="2795"/>
      <c r="P27" s="3064"/>
      <c r="Q27" s="1953"/>
      <c r="R27" s="1953"/>
      <c r="S27" s="1953"/>
      <c r="T27" s="1560">
        <v>103205333</v>
      </c>
      <c r="U27" s="1790">
        <v>20</v>
      </c>
      <c r="V27" s="1319" t="s">
        <v>956</v>
      </c>
      <c r="W27" s="3058"/>
      <c r="X27" s="1903"/>
      <c r="Y27" s="1903"/>
      <c r="Z27" s="1903"/>
      <c r="AA27" s="3058"/>
      <c r="AB27" s="3058"/>
      <c r="AC27" s="3058"/>
      <c r="AD27" s="3058"/>
      <c r="AE27" s="3058"/>
      <c r="AF27" s="3058"/>
      <c r="AG27" s="3058"/>
      <c r="AH27" s="3058"/>
      <c r="AI27" s="3057"/>
      <c r="AJ27" s="3057"/>
      <c r="AK27" s="1973"/>
    </row>
    <row r="28" spans="1:37" ht="88.5" customHeight="1">
      <c r="A28" s="1199"/>
      <c r="B28" s="1199"/>
      <c r="C28" s="1202"/>
      <c r="D28" s="1202"/>
      <c r="E28" s="1973"/>
      <c r="F28" s="3052"/>
      <c r="G28" s="3052"/>
      <c r="H28" s="1321">
        <v>202</v>
      </c>
      <c r="I28" s="1319" t="s">
        <v>1636</v>
      </c>
      <c r="J28" s="1321" t="s">
        <v>784</v>
      </c>
      <c r="K28" s="1321">
        <v>23</v>
      </c>
      <c r="L28" s="1323" t="s">
        <v>1653</v>
      </c>
      <c r="M28" s="1321">
        <v>173</v>
      </c>
      <c r="N28" s="1356" t="s">
        <v>1654</v>
      </c>
      <c r="O28" s="1330">
        <v>1</v>
      </c>
      <c r="P28" s="1561">
        <v>13500000</v>
      </c>
      <c r="Q28" s="1953"/>
      <c r="R28" s="1357" t="s">
        <v>1655</v>
      </c>
      <c r="S28" s="1319" t="s">
        <v>1636</v>
      </c>
      <c r="T28" s="1568">
        <v>13500000</v>
      </c>
      <c r="U28" s="1790">
        <v>54</v>
      </c>
      <c r="V28" s="1319" t="s">
        <v>1929</v>
      </c>
      <c r="W28" s="1351"/>
      <c r="X28" s="1786">
        <v>4164</v>
      </c>
      <c r="Y28" s="1786">
        <v>4491</v>
      </c>
      <c r="Z28" s="1321"/>
      <c r="AA28" s="1351"/>
      <c r="AB28" s="1351"/>
      <c r="AC28" s="1351"/>
      <c r="AD28" s="1351"/>
      <c r="AE28" s="1351"/>
      <c r="AF28" s="1351"/>
      <c r="AG28" s="1351"/>
      <c r="AH28" s="1351"/>
      <c r="AI28" s="1794">
        <v>42370</v>
      </c>
      <c r="AJ28" s="1822">
        <v>42582</v>
      </c>
      <c r="AK28" s="1358" t="s">
        <v>1642</v>
      </c>
    </row>
    <row r="29" spans="1:37" ht="15">
      <c r="A29" s="1199"/>
      <c r="B29" s="1199"/>
      <c r="C29" s="1202"/>
      <c r="D29" s="1202"/>
      <c r="E29" s="1973"/>
      <c r="F29" s="180">
        <v>68</v>
      </c>
      <c r="G29" s="50" t="s">
        <v>1656</v>
      </c>
      <c r="H29" s="50"/>
      <c r="I29" s="50"/>
      <c r="J29" s="50"/>
      <c r="K29" s="50"/>
      <c r="L29" s="50"/>
      <c r="M29" s="50"/>
      <c r="N29" s="50"/>
      <c r="O29" s="50"/>
      <c r="P29" s="1217"/>
      <c r="Q29" s="50"/>
      <c r="R29" s="50"/>
      <c r="S29" s="50" t="s">
        <v>40</v>
      </c>
      <c r="T29" s="1217"/>
      <c r="U29" s="1793"/>
      <c r="V29" s="50"/>
      <c r="W29" s="50"/>
      <c r="X29" s="50"/>
      <c r="Y29" s="50"/>
      <c r="Z29" s="50"/>
      <c r="AA29" s="50"/>
      <c r="AB29" s="50"/>
      <c r="AC29" s="50"/>
      <c r="AD29" s="50"/>
      <c r="AE29" s="50"/>
      <c r="AF29" s="50"/>
      <c r="AG29" s="50"/>
      <c r="AH29" s="50"/>
      <c r="AI29" s="1793"/>
      <c r="AJ29" s="1820"/>
      <c r="AK29" s="50"/>
    </row>
    <row r="30" spans="1:37" ht="59.25" customHeight="1">
      <c r="A30" s="1199"/>
      <c r="B30" s="1199"/>
      <c r="C30" s="1202"/>
      <c r="D30" s="1202"/>
      <c r="E30" s="1973"/>
      <c r="F30" s="1973"/>
      <c r="G30" s="1973"/>
      <c r="H30" s="1321">
        <v>204</v>
      </c>
      <c r="I30" s="1319" t="s">
        <v>1657</v>
      </c>
      <c r="J30" s="1321" t="s">
        <v>784</v>
      </c>
      <c r="K30" s="1321">
        <v>13</v>
      </c>
      <c r="L30" s="1786" t="s">
        <v>1658</v>
      </c>
      <c r="M30" s="1321">
        <v>161</v>
      </c>
      <c r="N30" s="1319" t="s">
        <v>1638</v>
      </c>
      <c r="O30" s="1330">
        <v>1</v>
      </c>
      <c r="P30" s="1561">
        <v>30000000</v>
      </c>
      <c r="Q30" s="1319" t="s">
        <v>1659</v>
      </c>
      <c r="R30" s="1319" t="s">
        <v>1660</v>
      </c>
      <c r="S30" s="1319" t="s">
        <v>1657</v>
      </c>
      <c r="T30" s="1564">
        <v>30000000</v>
      </c>
      <c r="U30" s="1790">
        <v>20</v>
      </c>
      <c r="V30" s="445" t="s">
        <v>956</v>
      </c>
      <c r="W30" s="1351"/>
      <c r="X30" s="1786">
        <v>4164</v>
      </c>
      <c r="Y30" s="1786">
        <v>4491</v>
      </c>
      <c r="Z30" s="1321"/>
      <c r="AA30" s="1351"/>
      <c r="AB30" s="1351"/>
      <c r="AC30" s="1351"/>
      <c r="AD30" s="1351"/>
      <c r="AE30" s="1351"/>
      <c r="AF30" s="1351"/>
      <c r="AG30" s="1351"/>
      <c r="AH30" s="1351"/>
      <c r="AI30" s="1794">
        <v>42370</v>
      </c>
      <c r="AJ30" s="1822">
        <v>42735</v>
      </c>
      <c r="AK30" s="1358" t="s">
        <v>1661</v>
      </c>
    </row>
    <row r="31" spans="1:37" ht="15">
      <c r="A31" s="1199"/>
      <c r="B31" s="1199"/>
      <c r="C31" s="1202"/>
      <c r="D31" s="1202"/>
      <c r="E31" s="1973"/>
      <c r="F31" s="180">
        <v>70</v>
      </c>
      <c r="G31" s="50" t="s">
        <v>1662</v>
      </c>
      <c r="H31" s="50"/>
      <c r="I31" s="50"/>
      <c r="J31" s="50"/>
      <c r="K31" s="50"/>
      <c r="L31" s="50"/>
      <c r="M31" s="50"/>
      <c r="N31" s="50"/>
      <c r="O31" s="50"/>
      <c r="P31" s="1217"/>
      <c r="Q31" s="50"/>
      <c r="R31" s="50"/>
      <c r="S31" s="50"/>
      <c r="T31" s="1217"/>
      <c r="U31" s="1793"/>
      <c r="V31" s="50"/>
      <c r="W31" s="50"/>
      <c r="X31" s="50"/>
      <c r="Y31" s="50"/>
      <c r="Z31" s="50"/>
      <c r="AA31" s="50"/>
      <c r="AB31" s="50"/>
      <c r="AC31" s="50"/>
      <c r="AD31" s="50"/>
      <c r="AE31" s="50"/>
      <c r="AF31" s="50"/>
      <c r="AG31" s="50"/>
      <c r="AH31" s="50"/>
      <c r="AI31" s="1793"/>
      <c r="AJ31" s="1820"/>
      <c r="AK31" s="50"/>
    </row>
    <row r="32" spans="1:37" ht="27.75" customHeight="1">
      <c r="A32" s="1199"/>
      <c r="B32" s="1199"/>
      <c r="C32" s="1202"/>
      <c r="D32" s="1202"/>
      <c r="E32" s="1973"/>
      <c r="F32" s="2394"/>
      <c r="G32" s="2110"/>
      <c r="H32" s="1901">
        <v>205</v>
      </c>
      <c r="I32" s="1901" t="s">
        <v>1663</v>
      </c>
      <c r="J32" s="1901" t="s">
        <v>784</v>
      </c>
      <c r="K32" s="1901">
        <v>1</v>
      </c>
      <c r="L32" s="1323" t="s">
        <v>1647</v>
      </c>
      <c r="M32" s="1973">
        <v>162</v>
      </c>
      <c r="N32" s="2386" t="s">
        <v>1664</v>
      </c>
      <c r="O32" s="2795">
        <v>1</v>
      </c>
      <c r="P32" s="3048">
        <v>45866652.64</v>
      </c>
      <c r="Q32" s="3085" t="s">
        <v>1668</v>
      </c>
      <c r="R32" s="3083" t="s">
        <v>1669</v>
      </c>
      <c r="S32" s="3061" t="s">
        <v>1665</v>
      </c>
      <c r="T32" s="1561">
        <v>3989853</v>
      </c>
      <c r="U32" s="1790">
        <v>54</v>
      </c>
      <c r="V32" s="1552" t="s">
        <v>1928</v>
      </c>
      <c r="W32" s="3063"/>
      <c r="X32" s="1973">
        <v>4164</v>
      </c>
      <c r="Y32" s="2690">
        <v>4491</v>
      </c>
      <c r="Z32" s="3047"/>
      <c r="AA32" s="3047"/>
      <c r="AB32" s="3047"/>
      <c r="AC32" s="3047"/>
      <c r="AD32" s="3047"/>
      <c r="AE32" s="3047"/>
      <c r="AF32" s="3047"/>
      <c r="AG32" s="3047"/>
      <c r="AH32" s="3047"/>
      <c r="AI32" s="3050">
        <v>42370</v>
      </c>
      <c r="AJ32" s="3050">
        <v>42735</v>
      </c>
      <c r="AK32" s="3048" t="s">
        <v>1642</v>
      </c>
    </row>
    <row r="33" spans="1:37" ht="27.75" customHeight="1">
      <c r="A33" s="1199"/>
      <c r="B33" s="1199"/>
      <c r="C33" s="1202"/>
      <c r="D33" s="1202"/>
      <c r="E33" s="1973"/>
      <c r="F33" s="2395"/>
      <c r="G33" s="2111"/>
      <c r="H33" s="1902"/>
      <c r="I33" s="1902"/>
      <c r="J33" s="1902"/>
      <c r="K33" s="1902"/>
      <c r="L33" s="1359" t="s">
        <v>1666</v>
      </c>
      <c r="M33" s="1973"/>
      <c r="N33" s="2389"/>
      <c r="O33" s="2795"/>
      <c r="P33" s="3082"/>
      <c r="Q33" s="3086"/>
      <c r="R33" s="3084"/>
      <c r="S33" s="3062"/>
      <c r="T33" s="1561">
        <v>41876800</v>
      </c>
      <c r="U33" s="1790">
        <v>20</v>
      </c>
      <c r="V33" s="1554" t="s">
        <v>956</v>
      </c>
      <c r="W33" s="3063"/>
      <c r="X33" s="1973"/>
      <c r="Y33" s="2894"/>
      <c r="Z33" s="3047"/>
      <c r="AA33" s="3047"/>
      <c r="AB33" s="3047"/>
      <c r="AC33" s="3047"/>
      <c r="AD33" s="3047"/>
      <c r="AE33" s="3047"/>
      <c r="AF33" s="3047"/>
      <c r="AG33" s="3047"/>
      <c r="AH33" s="3047"/>
      <c r="AI33" s="3051"/>
      <c r="AJ33" s="3051">
        <v>42735</v>
      </c>
      <c r="AK33" s="3049"/>
    </row>
    <row r="34" spans="1:37" ht="90.75" customHeight="1">
      <c r="A34" s="1199"/>
      <c r="B34" s="1199"/>
      <c r="C34" s="1202"/>
      <c r="D34" s="1202"/>
      <c r="E34" s="1973"/>
      <c r="F34" s="1555"/>
      <c r="G34" s="1557"/>
      <c r="H34" s="1903"/>
      <c r="I34" s="1903"/>
      <c r="J34" s="1903"/>
      <c r="K34" s="1903"/>
      <c r="L34" s="1323" t="s">
        <v>1667</v>
      </c>
      <c r="M34" s="1323">
        <v>170</v>
      </c>
      <c r="N34" s="1552" t="s">
        <v>1711</v>
      </c>
      <c r="O34" s="1556">
        <v>1</v>
      </c>
      <c r="P34" s="1568">
        <v>114315715</v>
      </c>
      <c r="Q34" s="1364" t="s">
        <v>1697</v>
      </c>
      <c r="R34" s="1365" t="s">
        <v>1698</v>
      </c>
      <c r="S34" s="141" t="s">
        <v>1691</v>
      </c>
      <c r="T34" s="1469">
        <v>114315715</v>
      </c>
      <c r="U34" s="1784">
        <v>54</v>
      </c>
      <c r="V34" s="1323" t="s">
        <v>1928</v>
      </c>
      <c r="W34" s="1323">
        <v>3525</v>
      </c>
      <c r="X34" s="1323">
        <v>17139</v>
      </c>
      <c r="Y34" s="1323"/>
      <c r="Z34" s="1366"/>
      <c r="AA34" s="1366"/>
      <c r="AB34" s="1366"/>
      <c r="AC34" s="1366"/>
      <c r="AD34" s="1366"/>
      <c r="AE34" s="1366"/>
      <c r="AF34" s="1366"/>
      <c r="AG34" s="1366"/>
      <c r="AH34" s="1366"/>
      <c r="AI34" s="1794">
        <v>42370</v>
      </c>
      <c r="AJ34" s="1822">
        <v>42582</v>
      </c>
      <c r="AK34" s="1553" t="s">
        <v>1642</v>
      </c>
    </row>
    <row r="35" spans="1:37" ht="15">
      <c r="A35" s="1199"/>
      <c r="B35" s="1199"/>
      <c r="C35" s="1202"/>
      <c r="D35" s="1202"/>
      <c r="E35" s="1973"/>
      <c r="F35" s="180">
        <v>71</v>
      </c>
      <c r="G35" s="50" t="s">
        <v>1670</v>
      </c>
      <c r="H35" s="50"/>
      <c r="I35" s="50"/>
      <c r="J35" s="50"/>
      <c r="K35" s="50"/>
      <c r="L35" s="50"/>
      <c r="M35" s="50"/>
      <c r="N35" s="50"/>
      <c r="O35" s="50"/>
      <c r="P35" s="1217"/>
      <c r="Q35" s="50"/>
      <c r="R35" s="50"/>
      <c r="S35" s="50"/>
      <c r="T35" s="1217"/>
      <c r="U35" s="1793"/>
      <c r="V35" s="50"/>
      <c r="W35" s="50"/>
      <c r="X35" s="50"/>
      <c r="Y35" s="50"/>
      <c r="Z35" s="50"/>
      <c r="AA35" s="50"/>
      <c r="AB35" s="50"/>
      <c r="AC35" s="50"/>
      <c r="AD35" s="50"/>
      <c r="AE35" s="50"/>
      <c r="AF35" s="50"/>
      <c r="AG35" s="50"/>
      <c r="AH35" s="50"/>
      <c r="AI35" s="1793"/>
      <c r="AJ35" s="1820"/>
      <c r="AK35" s="50"/>
    </row>
    <row r="36" spans="1:37" ht="356.25" customHeight="1">
      <c r="A36" s="1199"/>
      <c r="B36" s="1199"/>
      <c r="C36" s="1202"/>
      <c r="D36" s="1202"/>
      <c r="E36" s="1973"/>
      <c r="F36" s="1973"/>
      <c r="G36" s="1973"/>
      <c r="H36" s="1321">
        <v>206</v>
      </c>
      <c r="I36" s="1319" t="s">
        <v>1671</v>
      </c>
      <c r="J36" s="1321" t="s">
        <v>784</v>
      </c>
      <c r="K36" s="1321">
        <v>12</v>
      </c>
      <c r="L36" s="1361" t="s">
        <v>1672</v>
      </c>
      <c r="M36" s="1973">
        <v>163</v>
      </c>
      <c r="N36" s="1953" t="s">
        <v>1713</v>
      </c>
      <c r="O36" s="1330" t="e">
        <f>P36/#REF!</f>
        <v>#REF!</v>
      </c>
      <c r="P36" s="1561">
        <v>8700000</v>
      </c>
      <c r="Q36" s="3068" t="s">
        <v>1673</v>
      </c>
      <c r="R36" s="1362" t="s">
        <v>1674</v>
      </c>
      <c r="S36" s="1319" t="s">
        <v>1675</v>
      </c>
      <c r="T36" s="1561">
        <v>8700000</v>
      </c>
      <c r="U36" s="2362">
        <v>20</v>
      </c>
      <c r="V36" s="1973" t="s">
        <v>956</v>
      </c>
      <c r="W36" s="3058"/>
      <c r="X36" s="1973">
        <v>4164</v>
      </c>
      <c r="Y36" s="1973">
        <v>5851</v>
      </c>
      <c r="Z36" s="3058"/>
      <c r="AA36" s="3058"/>
      <c r="AB36" s="3058"/>
      <c r="AC36" s="3058"/>
      <c r="AD36" s="3058"/>
      <c r="AE36" s="3058"/>
      <c r="AF36" s="3058"/>
      <c r="AG36" s="3058"/>
      <c r="AH36" s="3058"/>
      <c r="AI36" s="3057">
        <v>42370</v>
      </c>
      <c r="AJ36" s="3057">
        <v>42735</v>
      </c>
      <c r="AK36" s="3054" t="s">
        <v>1642</v>
      </c>
    </row>
    <row r="37" spans="1:37" ht="41.25" customHeight="1">
      <c r="A37" s="1199"/>
      <c r="B37" s="1199"/>
      <c r="C37" s="1202"/>
      <c r="D37" s="1202"/>
      <c r="E37" s="1973"/>
      <c r="F37" s="1973"/>
      <c r="G37" s="1973"/>
      <c r="H37" s="1321">
        <v>207</v>
      </c>
      <c r="I37" s="1319" t="s">
        <v>1712</v>
      </c>
      <c r="J37" s="1321" t="s">
        <v>784</v>
      </c>
      <c r="K37" s="1321">
        <v>1</v>
      </c>
      <c r="L37" s="1361" t="s">
        <v>1672</v>
      </c>
      <c r="M37" s="1973"/>
      <c r="N37" s="1953"/>
      <c r="O37" s="1330" t="e">
        <f>P37/#REF!</f>
        <v>#REF!</v>
      </c>
      <c r="P37" s="1561">
        <v>16300000</v>
      </c>
      <c r="Q37" s="3069"/>
      <c r="R37" s="1362" t="s">
        <v>1676</v>
      </c>
      <c r="S37" s="1319" t="s">
        <v>1677</v>
      </c>
      <c r="T37" s="1561">
        <v>16300000</v>
      </c>
      <c r="U37" s="2362"/>
      <c r="V37" s="1973"/>
      <c r="W37" s="3058"/>
      <c r="X37" s="3087"/>
      <c r="Y37" s="3087"/>
      <c r="Z37" s="3058"/>
      <c r="AA37" s="3058"/>
      <c r="AB37" s="3058"/>
      <c r="AC37" s="3058"/>
      <c r="AD37" s="3058"/>
      <c r="AE37" s="3058"/>
      <c r="AF37" s="3058"/>
      <c r="AG37" s="3058"/>
      <c r="AH37" s="3058"/>
      <c r="AI37" s="3057"/>
      <c r="AJ37" s="3057"/>
      <c r="AK37" s="3070"/>
    </row>
    <row r="38" spans="1:37" ht="58.5" customHeight="1">
      <c r="A38" s="1199"/>
      <c r="B38" s="1199"/>
      <c r="C38" s="1202"/>
      <c r="D38" s="1202"/>
      <c r="E38" s="1973"/>
      <c r="F38" s="1973"/>
      <c r="G38" s="1973"/>
      <c r="H38" s="1321">
        <v>208</v>
      </c>
      <c r="I38" s="1319" t="s">
        <v>1678</v>
      </c>
      <c r="J38" s="1321" t="s">
        <v>784</v>
      </c>
      <c r="K38" s="1321">
        <v>1</v>
      </c>
      <c r="L38" s="1361"/>
      <c r="M38" s="1973"/>
      <c r="N38" s="1953"/>
      <c r="O38" s="1330" t="e">
        <f>P38/#REF!</f>
        <v>#REF!</v>
      </c>
      <c r="P38" s="1561">
        <v>5000000</v>
      </c>
      <c r="Q38" s="3069"/>
      <c r="R38" s="1362" t="s">
        <v>1679</v>
      </c>
      <c r="S38" s="1319" t="s">
        <v>1680</v>
      </c>
      <c r="T38" s="1564">
        <v>5000000</v>
      </c>
      <c r="U38" s="2362"/>
      <c r="V38" s="1973"/>
      <c r="W38" s="3058"/>
      <c r="X38" s="3087"/>
      <c r="Y38" s="3087"/>
      <c r="Z38" s="3058"/>
      <c r="AA38" s="3058"/>
      <c r="AB38" s="3058"/>
      <c r="AC38" s="3058"/>
      <c r="AD38" s="3058"/>
      <c r="AE38" s="3058"/>
      <c r="AF38" s="3058"/>
      <c r="AG38" s="3058"/>
      <c r="AH38" s="3058"/>
      <c r="AI38" s="3057"/>
      <c r="AJ38" s="3057"/>
      <c r="AK38" s="3070"/>
    </row>
    <row r="39" spans="1:37" ht="15">
      <c r="A39" s="1199"/>
      <c r="B39" s="1199"/>
      <c r="C39" s="1202"/>
      <c r="D39" s="177">
        <v>21</v>
      </c>
      <c r="E39" s="1329" t="s">
        <v>1681</v>
      </c>
      <c r="F39" s="174"/>
      <c r="G39" s="175"/>
      <c r="H39" s="174"/>
      <c r="I39" s="174"/>
      <c r="J39" s="174"/>
      <c r="K39" s="174"/>
      <c r="L39" s="174"/>
      <c r="M39" s="176"/>
      <c r="N39" s="174"/>
      <c r="O39" s="174"/>
      <c r="P39" s="1562"/>
      <c r="Q39" s="174"/>
      <c r="R39" s="174"/>
      <c r="S39" s="174"/>
      <c r="T39" s="1562"/>
      <c r="U39" s="178"/>
      <c r="V39" s="178" t="s">
        <v>40</v>
      </c>
      <c r="W39" s="174"/>
      <c r="X39" s="174"/>
      <c r="Y39" s="174"/>
      <c r="Z39" s="174"/>
      <c r="AA39" s="174"/>
      <c r="AB39" s="174"/>
      <c r="AC39" s="174"/>
      <c r="AD39" s="174"/>
      <c r="AE39" s="174"/>
      <c r="AF39" s="174"/>
      <c r="AG39" s="174"/>
      <c r="AH39" s="174"/>
      <c r="AI39" s="177"/>
      <c r="AJ39" s="177"/>
      <c r="AK39" s="179"/>
    </row>
    <row r="40" spans="1:37" ht="15">
      <c r="A40" s="1199"/>
      <c r="B40" s="1199"/>
      <c r="C40" s="1202"/>
      <c r="D40" s="1202"/>
      <c r="E40" s="1973"/>
      <c r="F40" s="180">
        <v>72</v>
      </c>
      <c r="G40" s="50" t="s">
        <v>1682</v>
      </c>
      <c r="H40" s="50"/>
      <c r="I40" s="50"/>
      <c r="J40" s="50"/>
      <c r="K40" s="50"/>
      <c r="L40" s="50"/>
      <c r="M40" s="50"/>
      <c r="N40" s="50"/>
      <c r="O40" s="50"/>
      <c r="P40" s="1217"/>
      <c r="Q40" s="50"/>
      <c r="R40" s="50"/>
      <c r="S40" s="50"/>
      <c r="T40" s="1217"/>
      <c r="U40" s="1793"/>
      <c r="V40" s="50"/>
      <c r="W40" s="50"/>
      <c r="X40" s="50"/>
      <c r="Y40" s="50"/>
      <c r="Z40" s="50"/>
      <c r="AA40" s="50"/>
      <c r="AB40" s="50"/>
      <c r="AC40" s="50"/>
      <c r="AD40" s="50"/>
      <c r="AE40" s="50"/>
      <c r="AF40" s="50"/>
      <c r="AG40" s="50"/>
      <c r="AH40" s="50"/>
      <c r="AI40" s="1793"/>
      <c r="AJ40" s="1820"/>
      <c r="AK40" s="50"/>
    </row>
    <row r="41" spans="1:37" ht="111" customHeight="1">
      <c r="A41" s="1199"/>
      <c r="B41" s="1199"/>
      <c r="C41" s="1202"/>
      <c r="D41" s="1202"/>
      <c r="E41" s="1973"/>
      <c r="F41" s="1973"/>
      <c r="G41" s="1973"/>
      <c r="H41" s="1321">
        <v>209</v>
      </c>
      <c r="I41" s="1319" t="s">
        <v>1683</v>
      </c>
      <c r="J41" s="1321" t="s">
        <v>784</v>
      </c>
      <c r="K41" s="1321">
        <v>1</v>
      </c>
      <c r="L41" s="1901" t="s">
        <v>1684</v>
      </c>
      <c r="M41" s="1973">
        <v>164</v>
      </c>
      <c r="N41" s="1953" t="s">
        <v>1685</v>
      </c>
      <c r="O41" s="1330" t="e">
        <f>P41/#REF!</f>
        <v>#REF!</v>
      </c>
      <c r="P41" s="1561">
        <v>18520000</v>
      </c>
      <c r="Q41" s="1889" t="s">
        <v>1686</v>
      </c>
      <c r="R41" s="1362" t="s">
        <v>1687</v>
      </c>
      <c r="S41" s="1319" t="s">
        <v>1688</v>
      </c>
      <c r="T41" s="1564">
        <v>18520000</v>
      </c>
      <c r="U41" s="2362">
        <v>20</v>
      </c>
      <c r="V41" s="1973" t="s">
        <v>956</v>
      </c>
      <c r="W41" s="2690">
        <v>3525</v>
      </c>
      <c r="X41" s="2690">
        <v>17139</v>
      </c>
      <c r="Y41" s="2690">
        <v>4167</v>
      </c>
      <c r="Z41" s="2690">
        <v>906</v>
      </c>
      <c r="AA41" s="1901">
        <v>906</v>
      </c>
      <c r="AB41" s="3058"/>
      <c r="AC41" s="1898">
        <v>718</v>
      </c>
      <c r="AD41" s="3058"/>
      <c r="AE41" s="3058"/>
      <c r="AF41" s="3058"/>
      <c r="AG41" s="3058"/>
      <c r="AH41" s="1888">
        <v>27</v>
      </c>
      <c r="AI41" s="3050">
        <v>42370</v>
      </c>
      <c r="AJ41" s="3050">
        <v>42735</v>
      </c>
      <c r="AK41" s="3054" t="s">
        <v>1642</v>
      </c>
    </row>
    <row r="42" spans="1:37" ht="156.75" customHeight="1">
      <c r="A42" s="1199"/>
      <c r="B42" s="1199"/>
      <c r="C42" s="1202"/>
      <c r="D42" s="1202"/>
      <c r="E42" s="1973"/>
      <c r="F42" s="1973"/>
      <c r="G42" s="1973"/>
      <c r="H42" s="1321">
        <v>210</v>
      </c>
      <c r="I42" s="1319" t="s">
        <v>1689</v>
      </c>
      <c r="J42" s="1321" t="s">
        <v>784</v>
      </c>
      <c r="K42" s="1321">
        <v>1</v>
      </c>
      <c r="L42" s="1902"/>
      <c r="M42" s="1973"/>
      <c r="N42" s="1953"/>
      <c r="O42" s="1330" t="e">
        <f>P42/#REF!</f>
        <v>#REF!</v>
      </c>
      <c r="P42" s="1561">
        <v>1173201</v>
      </c>
      <c r="Q42" s="1889"/>
      <c r="R42" s="1362" t="s">
        <v>1689</v>
      </c>
      <c r="S42" s="1319" t="s">
        <v>1690</v>
      </c>
      <c r="T42" s="1564">
        <v>1173201</v>
      </c>
      <c r="U42" s="2362"/>
      <c r="V42" s="1973"/>
      <c r="W42" s="2680"/>
      <c r="X42" s="2680"/>
      <c r="Y42" s="2680"/>
      <c r="Z42" s="2680"/>
      <c r="AA42" s="1902"/>
      <c r="AB42" s="3058"/>
      <c r="AC42" s="1899"/>
      <c r="AD42" s="3058"/>
      <c r="AE42" s="3058"/>
      <c r="AF42" s="3058"/>
      <c r="AG42" s="3058"/>
      <c r="AH42" s="1888"/>
      <c r="AI42" s="3071"/>
      <c r="AJ42" s="3071"/>
      <c r="AK42" s="3070"/>
    </row>
    <row r="43" spans="1:37" ht="87.75" customHeight="1">
      <c r="A43" s="1199"/>
      <c r="B43" s="1199"/>
      <c r="C43" s="1202"/>
      <c r="D43" s="1202"/>
      <c r="E43" s="1973"/>
      <c r="F43" s="1973"/>
      <c r="G43" s="1973"/>
      <c r="H43" s="1321">
        <v>211</v>
      </c>
      <c r="I43" s="1319" t="s">
        <v>1691</v>
      </c>
      <c r="J43" s="1321" t="s">
        <v>784</v>
      </c>
      <c r="K43" s="1321">
        <v>1</v>
      </c>
      <c r="L43" s="1903"/>
      <c r="M43" s="1973"/>
      <c r="N43" s="1953"/>
      <c r="O43" s="1330" t="e">
        <f>P43/#REF!</f>
        <v>#REF!</v>
      </c>
      <c r="P43" s="1561">
        <v>9468915</v>
      </c>
      <c r="Q43" s="1889"/>
      <c r="R43" s="3065" t="s">
        <v>1692</v>
      </c>
      <c r="S43" s="1319" t="s">
        <v>1693</v>
      </c>
      <c r="T43" s="1564">
        <v>9468915</v>
      </c>
      <c r="U43" s="2362"/>
      <c r="V43" s="1973"/>
      <c r="W43" s="2894"/>
      <c r="X43" s="2894"/>
      <c r="Y43" s="2894"/>
      <c r="Z43" s="2894"/>
      <c r="AA43" s="1903"/>
      <c r="AB43" s="3058"/>
      <c r="AC43" s="1900"/>
      <c r="AD43" s="3058"/>
      <c r="AE43" s="3058"/>
      <c r="AF43" s="3058"/>
      <c r="AG43" s="3058"/>
      <c r="AH43" s="1888"/>
      <c r="AI43" s="3071"/>
      <c r="AJ43" s="3071"/>
      <c r="AK43" s="3070"/>
    </row>
    <row r="44" spans="1:37" ht="171">
      <c r="A44" s="1199"/>
      <c r="B44" s="1199"/>
      <c r="C44" s="1202"/>
      <c r="D44" s="1202"/>
      <c r="E44" s="1973"/>
      <c r="F44" s="1973"/>
      <c r="G44" s="1973"/>
      <c r="H44" s="1321">
        <v>211</v>
      </c>
      <c r="I44" s="1319" t="s">
        <v>1691</v>
      </c>
      <c r="J44" s="1321" t="s">
        <v>784</v>
      </c>
      <c r="K44" s="1321">
        <v>1</v>
      </c>
      <c r="L44" s="1786" t="s">
        <v>1694</v>
      </c>
      <c r="M44" s="1321">
        <v>169</v>
      </c>
      <c r="N44" s="1319" t="s">
        <v>1695</v>
      </c>
      <c r="O44" s="1330">
        <v>1</v>
      </c>
      <c r="P44" s="1561">
        <v>74501465</v>
      </c>
      <c r="Q44" s="450" t="s">
        <v>1696</v>
      </c>
      <c r="R44" s="3066"/>
      <c r="S44" s="1319" t="s">
        <v>1691</v>
      </c>
      <c r="T44" s="1564">
        <v>74501465</v>
      </c>
      <c r="U44" s="1790">
        <v>20</v>
      </c>
      <c r="V44" s="1321" t="s">
        <v>956</v>
      </c>
      <c r="W44" s="1786">
        <f>+W41</f>
        <v>3525</v>
      </c>
      <c r="X44" s="1786">
        <f>+X41</f>
        <v>17139</v>
      </c>
      <c r="Y44" s="1351"/>
      <c r="Z44" s="1351"/>
      <c r="AA44" s="1351"/>
      <c r="AB44" s="1351"/>
      <c r="AC44" s="1351"/>
      <c r="AD44" s="1351"/>
      <c r="AE44" s="1351"/>
      <c r="AF44" s="1351"/>
      <c r="AG44" s="1351"/>
      <c r="AH44" s="1351"/>
      <c r="AI44" s="3051"/>
      <c r="AJ44" s="3051"/>
      <c r="AK44" s="1358" t="s">
        <v>1642</v>
      </c>
    </row>
    <row r="45" spans="1:37" ht="15">
      <c r="A45" s="1199"/>
      <c r="B45" s="1199"/>
      <c r="C45" s="1202"/>
      <c r="D45" s="1202"/>
      <c r="E45" s="1973"/>
      <c r="F45" s="180">
        <v>73</v>
      </c>
      <c r="G45" s="50" t="s">
        <v>1699</v>
      </c>
      <c r="H45" s="50"/>
      <c r="I45" s="50"/>
      <c r="J45" s="50"/>
      <c r="K45" s="50"/>
      <c r="L45" s="50"/>
      <c r="M45" s="50"/>
      <c r="N45" s="50"/>
      <c r="O45" s="50"/>
      <c r="P45" s="1217"/>
      <c r="Q45" s="50"/>
      <c r="R45" s="50"/>
      <c r="S45" s="50" t="s">
        <v>40</v>
      </c>
      <c r="T45" s="1217"/>
      <c r="U45" s="1793"/>
      <c r="V45" s="50"/>
      <c r="W45" s="50"/>
      <c r="X45" s="50"/>
      <c r="Y45" s="50"/>
      <c r="Z45" s="50"/>
      <c r="AA45" s="50"/>
      <c r="AB45" s="50"/>
      <c r="AC45" s="50"/>
      <c r="AD45" s="50"/>
      <c r="AE45" s="50"/>
      <c r="AF45" s="50"/>
      <c r="AG45" s="50"/>
      <c r="AH45" s="50"/>
      <c r="AI45" s="1793"/>
      <c r="AJ45" s="1820"/>
      <c r="AK45" s="50"/>
    </row>
    <row r="46" spans="1:37" ht="111" customHeight="1">
      <c r="A46" s="1199"/>
      <c r="B46" s="1199"/>
      <c r="C46" s="1202"/>
      <c r="D46" s="1202"/>
      <c r="E46" s="2790"/>
      <c r="F46" s="1973"/>
      <c r="G46" s="1973"/>
      <c r="H46" s="1973">
        <v>212</v>
      </c>
      <c r="I46" s="1953" t="s">
        <v>1700</v>
      </c>
      <c r="J46" s="1973" t="s">
        <v>784</v>
      </c>
      <c r="K46" s="1973">
        <v>1</v>
      </c>
      <c r="L46" s="1786" t="s">
        <v>1701</v>
      </c>
      <c r="M46" s="1973">
        <v>165</v>
      </c>
      <c r="N46" s="1648" t="s">
        <v>1702</v>
      </c>
      <c r="O46" s="2795">
        <v>1</v>
      </c>
      <c r="P46" s="3067">
        <f>71923416+4200000</f>
        <v>76123416</v>
      </c>
      <c r="Q46" s="3077" t="s">
        <v>1703</v>
      </c>
      <c r="R46" s="3078" t="s">
        <v>1704</v>
      </c>
      <c r="S46" s="1953" t="s">
        <v>1700</v>
      </c>
      <c r="T46" s="1564">
        <v>71923416</v>
      </c>
      <c r="U46" s="1790">
        <v>54</v>
      </c>
      <c r="V46" s="1551" t="s">
        <v>1928</v>
      </c>
      <c r="W46" s="1898">
        <v>3525</v>
      </c>
      <c r="X46" s="1898">
        <v>17139</v>
      </c>
      <c r="Y46" s="1898">
        <v>4167</v>
      </c>
      <c r="Z46" s="3075"/>
      <c r="AA46" s="3075"/>
      <c r="AB46" s="3075"/>
      <c r="AC46" s="3075">
        <v>718</v>
      </c>
      <c r="AD46" s="3075"/>
      <c r="AE46" s="3075"/>
      <c r="AF46" s="3075"/>
      <c r="AG46" s="1888"/>
      <c r="AH46" s="1888">
        <v>27</v>
      </c>
      <c r="AI46" s="2708">
        <v>42598</v>
      </c>
      <c r="AJ46" s="2708">
        <v>42735</v>
      </c>
      <c r="AK46" s="3088" t="s">
        <v>1642</v>
      </c>
    </row>
    <row r="47" spans="1:37" ht="111" customHeight="1">
      <c r="A47" s="1199"/>
      <c r="B47" s="1199"/>
      <c r="C47" s="1202"/>
      <c r="D47" s="1202"/>
      <c r="E47" s="1559"/>
      <c r="F47" s="1973"/>
      <c r="G47" s="1973"/>
      <c r="H47" s="1973"/>
      <c r="I47" s="1953"/>
      <c r="J47" s="1973"/>
      <c r="K47" s="1973"/>
      <c r="L47" s="1786" t="s">
        <v>1694</v>
      </c>
      <c r="M47" s="1973"/>
      <c r="N47" s="1648" t="s">
        <v>1923</v>
      </c>
      <c r="O47" s="2795"/>
      <c r="P47" s="3067"/>
      <c r="Q47" s="3077"/>
      <c r="R47" s="3078"/>
      <c r="S47" s="1953"/>
      <c r="T47" s="1564">
        <v>4200000</v>
      </c>
      <c r="U47" s="1790">
        <v>20</v>
      </c>
      <c r="V47" s="1551" t="s">
        <v>956</v>
      </c>
      <c r="W47" s="1900"/>
      <c r="X47" s="1900"/>
      <c r="Y47" s="1900"/>
      <c r="Z47" s="3076"/>
      <c r="AA47" s="3076"/>
      <c r="AB47" s="3076"/>
      <c r="AC47" s="3076"/>
      <c r="AD47" s="3076"/>
      <c r="AE47" s="3076"/>
      <c r="AF47" s="3076"/>
      <c r="AG47" s="1888"/>
      <c r="AH47" s="1888"/>
      <c r="AI47" s="2708"/>
      <c r="AJ47" s="2708"/>
      <c r="AK47" s="3089"/>
    </row>
    <row r="48" spans="1:37" ht="15">
      <c r="A48" s="1199"/>
      <c r="B48" s="1199"/>
      <c r="C48" s="1202"/>
      <c r="D48" s="177">
        <v>22</v>
      </c>
      <c r="E48" s="1329" t="s">
        <v>1705</v>
      </c>
      <c r="F48" s="174"/>
      <c r="G48" s="175"/>
      <c r="H48" s="174"/>
      <c r="I48" s="174"/>
      <c r="J48" s="174"/>
      <c r="K48" s="174"/>
      <c r="L48" s="174"/>
      <c r="M48" s="176"/>
      <c r="N48" s="174"/>
      <c r="O48" s="174"/>
      <c r="P48" s="1562"/>
      <c r="Q48" s="174"/>
      <c r="R48" s="174"/>
      <c r="S48" s="174"/>
      <c r="T48" s="1562"/>
      <c r="U48" s="178"/>
      <c r="V48" s="178"/>
      <c r="W48" s="174"/>
      <c r="X48" s="174"/>
      <c r="Y48" s="174"/>
      <c r="Z48" s="174"/>
      <c r="AA48" s="174"/>
      <c r="AB48" s="174"/>
      <c r="AC48" s="174"/>
      <c r="AD48" s="174"/>
      <c r="AE48" s="174"/>
      <c r="AF48" s="174"/>
      <c r="AG48" s="174"/>
      <c r="AH48" s="174"/>
      <c r="AI48" s="177"/>
      <c r="AJ48" s="177"/>
      <c r="AK48" s="179"/>
    </row>
    <row r="49" spans="1:37" ht="15">
      <c r="A49" s="1199"/>
      <c r="B49" s="1199"/>
      <c r="C49" s="1202"/>
      <c r="D49" s="1202"/>
      <c r="E49" s="2387"/>
      <c r="F49" s="180">
        <v>74</v>
      </c>
      <c r="G49" s="50" t="s">
        <v>1706</v>
      </c>
      <c r="H49" s="50"/>
      <c r="I49" s="50"/>
      <c r="J49" s="50"/>
      <c r="K49" s="50"/>
      <c r="L49" s="50"/>
      <c r="M49" s="50"/>
      <c r="N49" s="50"/>
      <c r="O49" s="50"/>
      <c r="P49" s="1217"/>
      <c r="Q49" s="50"/>
      <c r="R49" s="50"/>
      <c r="S49" s="50"/>
      <c r="T49" s="1217"/>
      <c r="U49" s="1793"/>
      <c r="V49" s="50"/>
      <c r="W49" s="50"/>
      <c r="X49" s="50"/>
      <c r="Y49" s="50"/>
      <c r="Z49" s="50"/>
      <c r="AA49" s="50"/>
      <c r="AB49" s="50"/>
      <c r="AC49" s="50"/>
      <c r="AD49" s="50"/>
      <c r="AE49" s="50"/>
      <c r="AF49" s="50"/>
      <c r="AG49" s="50"/>
      <c r="AH49" s="50"/>
      <c r="AI49" s="1793"/>
      <c r="AJ49" s="1820"/>
      <c r="AK49" s="50"/>
    </row>
    <row r="50" spans="1:37" ht="146.25" customHeight="1" thickBot="1">
      <c r="A50" s="1852"/>
      <c r="B50" s="1852"/>
      <c r="C50" s="1851"/>
      <c r="D50" s="1851"/>
      <c r="E50" s="2390"/>
      <c r="F50" s="2385"/>
      <c r="G50" s="2386"/>
      <c r="H50" s="1318">
        <v>213</v>
      </c>
      <c r="I50" s="1320" t="s">
        <v>1707</v>
      </c>
      <c r="J50" s="1318" t="s">
        <v>784</v>
      </c>
      <c r="K50" s="1318">
        <v>12</v>
      </c>
      <c r="L50" s="1783"/>
      <c r="M50" s="1318">
        <v>166</v>
      </c>
      <c r="N50" s="1320" t="s">
        <v>1708</v>
      </c>
      <c r="O50" s="1334">
        <v>1</v>
      </c>
      <c r="P50" s="1563">
        <f>230048382-12079175</f>
        <v>217969207</v>
      </c>
      <c r="Q50" s="1331" t="s">
        <v>1709</v>
      </c>
      <c r="R50" s="1376" t="s">
        <v>1710</v>
      </c>
      <c r="S50" s="1320" t="s">
        <v>1707</v>
      </c>
      <c r="T50" s="1569">
        <v>217969207</v>
      </c>
      <c r="U50" s="1787">
        <v>54</v>
      </c>
      <c r="V50" s="1335" t="s">
        <v>1928</v>
      </c>
      <c r="W50" s="1317">
        <v>3525</v>
      </c>
      <c r="X50" s="1317">
        <v>17139</v>
      </c>
      <c r="Y50" s="1317">
        <v>4167</v>
      </c>
      <c r="Z50" s="1317">
        <v>0</v>
      </c>
      <c r="AA50" s="1363"/>
      <c r="AB50" s="1363"/>
      <c r="AC50" s="1317">
        <v>718</v>
      </c>
      <c r="AD50" s="1363"/>
      <c r="AE50" s="1363"/>
      <c r="AF50" s="1363"/>
      <c r="AG50" s="1363"/>
      <c r="AH50" s="1317">
        <v>27</v>
      </c>
      <c r="AI50" s="1795">
        <v>42370</v>
      </c>
      <c r="AJ50" s="1823">
        <v>42735</v>
      </c>
      <c r="AK50" s="1367" t="s">
        <v>1642</v>
      </c>
    </row>
    <row r="51" spans="1:37" s="553" customFormat="1" ht="15.75" thickBot="1">
      <c r="A51" s="3072" t="s">
        <v>94</v>
      </c>
      <c r="B51" s="3073"/>
      <c r="C51" s="3073"/>
      <c r="D51" s="3073"/>
      <c r="E51" s="3074"/>
      <c r="F51" s="3074"/>
      <c r="G51" s="3074"/>
      <c r="H51" s="3074"/>
      <c r="I51" s="3074"/>
      <c r="J51" s="3074"/>
      <c r="K51" s="3074"/>
      <c r="L51" s="3074"/>
      <c r="M51" s="3074"/>
      <c r="N51" s="1571">
        <f>SUM(P19:P50)</f>
        <v>1167636075.6399999</v>
      </c>
      <c r="O51" s="1572" t="e">
        <f>SUM(#REF!)</f>
        <v>#REF!</v>
      </c>
      <c r="P51" s="1377"/>
      <c r="Q51" s="1378"/>
      <c r="R51" s="1570">
        <f>SUM(U18:U50)</f>
        <v>632</v>
      </c>
      <c r="S51" s="1796"/>
      <c r="T51" s="1368"/>
      <c r="U51" s="1368"/>
      <c r="V51" s="1368"/>
      <c r="W51" s="1368"/>
      <c r="X51" s="1368"/>
      <c r="Y51" s="1368"/>
      <c r="Z51" s="1368"/>
      <c r="AA51" s="1368"/>
      <c r="AB51" s="1368"/>
      <c r="AC51" s="1368"/>
      <c r="AD51" s="1368"/>
      <c r="AE51" s="1368"/>
      <c r="AF51" s="1368"/>
      <c r="AG51" s="1368"/>
      <c r="AH51" s="1797"/>
      <c r="AI51" s="1797"/>
      <c r="AJ51" s="1821"/>
      <c r="AK51" s="1369"/>
    </row>
    <row r="52" spans="14:19" ht="14.25">
      <c r="N52" s="1370"/>
      <c r="S52" s="1371"/>
    </row>
    <row r="53" spans="15:16" ht="14.25">
      <c r="O53" s="1370"/>
      <c r="P53" s="1379"/>
    </row>
    <row r="54" ht="14.25">
      <c r="S54" s="1372"/>
    </row>
    <row r="55" ht="14.25">
      <c r="S55" s="1372"/>
    </row>
    <row r="56" ht="14.25">
      <c r="S56" s="1372"/>
    </row>
    <row r="57" ht="14.25">
      <c r="S57" s="1576"/>
    </row>
    <row r="58" spans="14:15" ht="14.25">
      <c r="N58" s="1373"/>
      <c r="O58" s="1373"/>
    </row>
    <row r="60" spans="7:9" ht="15">
      <c r="G60" s="1236" t="s">
        <v>1921</v>
      </c>
      <c r="H60" s="1374"/>
      <c r="I60" s="1374"/>
    </row>
    <row r="61" ht="14.25">
      <c r="G61" s="20" t="s">
        <v>1922</v>
      </c>
    </row>
    <row r="64" ht="14.25">
      <c r="S64" s="1372"/>
    </row>
    <row r="65" spans="16:20" ht="15">
      <c r="P65" s="1380"/>
      <c r="Q65" s="1380"/>
      <c r="R65" s="1380"/>
      <c r="T65" s="1826"/>
    </row>
    <row r="66" spans="16:20" ht="15">
      <c r="P66" s="1380"/>
      <c r="Q66" s="1380"/>
      <c r="R66" s="1380"/>
      <c r="S66" s="1372"/>
      <c r="T66" s="1826"/>
    </row>
    <row r="67" spans="16:20" ht="15">
      <c r="P67" s="1380"/>
      <c r="Q67" s="1380"/>
      <c r="R67" s="1380"/>
      <c r="T67" s="1826"/>
    </row>
    <row r="68" spans="16:20" ht="15">
      <c r="P68" s="1380"/>
      <c r="Q68" s="1380"/>
      <c r="R68" s="1380"/>
      <c r="S68" s="1371"/>
      <c r="T68" s="1826"/>
    </row>
    <row r="69" spans="16:20" ht="15">
      <c r="P69" s="1380"/>
      <c r="Q69" s="1380"/>
      <c r="R69" s="1380"/>
      <c r="S69" s="1375"/>
      <c r="T69" s="1826"/>
    </row>
    <row r="70" spans="16:20" ht="15">
      <c r="P70" s="1380"/>
      <c r="Q70" s="1380"/>
      <c r="R70" s="1380"/>
      <c r="S70" s="1375"/>
      <c r="T70" s="1826"/>
    </row>
    <row r="71" spans="16:20" ht="15">
      <c r="P71" s="1380"/>
      <c r="Q71" s="1380"/>
      <c r="R71" s="1380"/>
      <c r="S71" s="1375"/>
      <c r="T71" s="1826"/>
    </row>
    <row r="72" spans="16:20" ht="15">
      <c r="P72" s="1380"/>
      <c r="Q72" s="1380"/>
      <c r="R72" s="1380"/>
      <c r="S72" s="1375"/>
      <c r="T72" s="1826"/>
    </row>
    <row r="73" spans="16:20" ht="15">
      <c r="P73" s="1380"/>
      <c r="Q73" s="1380"/>
      <c r="R73" s="1380"/>
      <c r="S73" s="1375"/>
      <c r="T73" s="1826"/>
    </row>
    <row r="74" spans="16:20" ht="15">
      <c r="P74" s="1380"/>
      <c r="Q74" s="1380"/>
      <c r="R74" s="1380"/>
      <c r="S74" s="1375"/>
      <c r="T74" s="1826"/>
    </row>
    <row r="75" spans="16:20" ht="15">
      <c r="P75" s="1380"/>
      <c r="Q75" s="1380"/>
      <c r="R75" s="1380"/>
      <c r="S75" s="1375"/>
      <c r="T75" s="1826"/>
    </row>
  </sheetData>
  <sheetProtection/>
  <mergeCells count="226">
    <mergeCell ref="V7:V15"/>
    <mergeCell ref="AJ41:AJ44"/>
    <mergeCell ref="A5:L6"/>
    <mergeCell ref="A7:A15"/>
    <mergeCell ref="B7:C15"/>
    <mergeCell ref="D7:D15"/>
    <mergeCell ref="F7:F15"/>
    <mergeCell ref="H7:H15"/>
    <mergeCell ref="I7:I15"/>
    <mergeCell ref="J7:J15"/>
    <mergeCell ref="K7:K15"/>
    <mergeCell ref="A1:AI4"/>
    <mergeCell ref="E7:E15"/>
    <mergeCell ref="G7:G15"/>
    <mergeCell ref="AJ19:AJ23"/>
    <mergeCell ref="AJ24:AJ25"/>
    <mergeCell ref="AJ26:AJ27"/>
    <mergeCell ref="L7:L15"/>
    <mergeCell ref="Q7:Q15"/>
    <mergeCell ref="R7:R15"/>
    <mergeCell ref="S7:S15"/>
    <mergeCell ref="AE8:AE15"/>
    <mergeCell ref="AF8:AF15"/>
    <mergeCell ref="AG8:AG15"/>
    <mergeCell ref="AH8:AH15"/>
    <mergeCell ref="M7:M15"/>
    <mergeCell ref="N7:N15"/>
    <mergeCell ref="O7:O15"/>
    <mergeCell ref="P7:P15"/>
    <mergeCell ref="W7:AB7"/>
    <mergeCell ref="T7:T15"/>
    <mergeCell ref="Y8:Y15"/>
    <mergeCell ref="Z8:Z15"/>
    <mergeCell ref="AA8:AA15"/>
    <mergeCell ref="AB8:AB15"/>
    <mergeCell ref="AC8:AC15"/>
    <mergeCell ref="AD8:AD15"/>
    <mergeCell ref="AJ46:AJ47"/>
    <mergeCell ref="M5:AK5"/>
    <mergeCell ref="W6:AH6"/>
    <mergeCell ref="AC7:AH7"/>
    <mergeCell ref="AI7:AI15"/>
    <mergeCell ref="AJ7:AJ15"/>
    <mergeCell ref="AK7:AK15"/>
    <mergeCell ref="U8:U15"/>
    <mergeCell ref="W8:W15"/>
    <mergeCell ref="X8:X15"/>
    <mergeCell ref="AD32:AD33"/>
    <mergeCell ref="AK46:AK47"/>
    <mergeCell ref="I46:I47"/>
    <mergeCell ref="J46:J47"/>
    <mergeCell ref="K46:K47"/>
    <mergeCell ref="AI46:AI47"/>
    <mergeCell ref="AF46:AF47"/>
    <mergeCell ref="AG46:AG47"/>
    <mergeCell ref="AH46:AH47"/>
    <mergeCell ref="AA46:AA47"/>
    <mergeCell ref="Z32:Z33"/>
    <mergeCell ref="W41:W43"/>
    <mergeCell ref="X41:X43"/>
    <mergeCell ref="X46:X47"/>
    <mergeCell ref="AD36:AD38"/>
    <mergeCell ref="X32:X33"/>
    <mergeCell ref="Y32:Y33"/>
    <mergeCell ref="X36:X38"/>
    <mergeCell ref="Y36:Y38"/>
    <mergeCell ref="Z36:Z38"/>
    <mergeCell ref="H24:H25"/>
    <mergeCell ref="I24:I25"/>
    <mergeCell ref="J24:J25"/>
    <mergeCell ref="K24:K25"/>
    <mergeCell ref="M24:M25"/>
    <mergeCell ref="P19:P22"/>
    <mergeCell ref="L19:L22"/>
    <mergeCell ref="M19:M23"/>
    <mergeCell ref="N19:N23"/>
    <mergeCell ref="O19:O22"/>
    <mergeCell ref="E49:E50"/>
    <mergeCell ref="F50:G50"/>
    <mergeCell ref="Q46:Q47"/>
    <mergeCell ref="R46:R47"/>
    <mergeCell ref="AB46:AB47"/>
    <mergeCell ref="AC46:AC47"/>
    <mergeCell ref="Y46:Y47"/>
    <mergeCell ref="Z46:Z47"/>
    <mergeCell ref="O46:O47"/>
    <mergeCell ref="AE46:AE47"/>
    <mergeCell ref="S46:S47"/>
    <mergeCell ref="W46:W47"/>
    <mergeCell ref="Q41:Q43"/>
    <mergeCell ref="U41:U43"/>
    <mergeCell ref="V41:V43"/>
    <mergeCell ref="AD46:AD47"/>
    <mergeCell ref="AB41:AB43"/>
    <mergeCell ref="AC41:AC43"/>
    <mergeCell ref="AD41:AD43"/>
    <mergeCell ref="Y41:Y43"/>
    <mergeCell ref="A51:M51"/>
    <mergeCell ref="AH41:AH43"/>
    <mergeCell ref="AE41:AE43"/>
    <mergeCell ref="AF41:AF43"/>
    <mergeCell ref="Z41:Z43"/>
    <mergeCell ref="AA41:AA43"/>
    <mergeCell ref="AK36:AK38"/>
    <mergeCell ref="AI36:AI38"/>
    <mergeCell ref="AK41:AK43"/>
    <mergeCell ref="AI41:AI44"/>
    <mergeCell ref="AE36:AE38"/>
    <mergeCell ref="AF36:AF38"/>
    <mergeCell ref="AG36:AG38"/>
    <mergeCell ref="AH36:AH38"/>
    <mergeCell ref="AG41:AG43"/>
    <mergeCell ref="AJ36:AJ38"/>
    <mergeCell ref="F36:G38"/>
    <mergeCell ref="M36:M38"/>
    <mergeCell ref="N36:N38"/>
    <mergeCell ref="Q36:Q38"/>
    <mergeCell ref="AB36:AB38"/>
    <mergeCell ref="AC36:AC38"/>
    <mergeCell ref="R43:R44"/>
    <mergeCell ref="E40:E46"/>
    <mergeCell ref="F41:G44"/>
    <mergeCell ref="L41:L43"/>
    <mergeCell ref="M41:M43"/>
    <mergeCell ref="N41:N43"/>
    <mergeCell ref="P46:P47"/>
    <mergeCell ref="F46:G47"/>
    <mergeCell ref="H46:H47"/>
    <mergeCell ref="M46:M47"/>
    <mergeCell ref="AA36:AA38"/>
    <mergeCell ref="AC26:AC27"/>
    <mergeCell ref="AB32:AB33"/>
    <mergeCell ref="AC32:AC33"/>
    <mergeCell ref="K32:K34"/>
    <mergeCell ref="P26:P27"/>
    <mergeCell ref="M26:M27"/>
    <mergeCell ref="N26:N27"/>
    <mergeCell ref="O26:O27"/>
    <mergeCell ref="P32:P33"/>
    <mergeCell ref="O32:O33"/>
    <mergeCell ref="S32:S33"/>
    <mergeCell ref="W32:W33"/>
    <mergeCell ref="U36:U38"/>
    <mergeCell ref="V36:V38"/>
    <mergeCell ref="W36:W38"/>
    <mergeCell ref="R32:R33"/>
    <mergeCell ref="Q32:Q33"/>
    <mergeCell ref="Q24:Q28"/>
    <mergeCell ref="R24:R27"/>
    <mergeCell ref="W26:W27"/>
    <mergeCell ref="X26:X27"/>
    <mergeCell ref="AE26:AE27"/>
    <mergeCell ref="Y24:Y25"/>
    <mergeCell ref="S26:S27"/>
    <mergeCell ref="Y26:Y27"/>
    <mergeCell ref="Z26:Z27"/>
    <mergeCell ref="AB26:AB27"/>
    <mergeCell ref="AK26:AK27"/>
    <mergeCell ref="AI26:AI27"/>
    <mergeCell ref="AG26:AG27"/>
    <mergeCell ref="AH26:AH27"/>
    <mergeCell ref="AD26:AD27"/>
    <mergeCell ref="AF26:AF27"/>
    <mergeCell ref="H26:H27"/>
    <mergeCell ref="I26:I27"/>
    <mergeCell ref="J26:J27"/>
    <mergeCell ref="K26:K27"/>
    <mergeCell ref="AF24:AF25"/>
    <mergeCell ref="AG24:AG25"/>
    <mergeCell ref="AC24:AC25"/>
    <mergeCell ref="AD24:AD25"/>
    <mergeCell ref="N24:N25"/>
    <mergeCell ref="AA26:AA27"/>
    <mergeCell ref="AI24:AI25"/>
    <mergeCell ref="AE24:AE25"/>
    <mergeCell ref="Z24:Z25"/>
    <mergeCell ref="AA24:AA25"/>
    <mergeCell ref="AB24:AB25"/>
    <mergeCell ref="AK24:AK25"/>
    <mergeCell ref="AH24:AH25"/>
    <mergeCell ref="X24:X25"/>
    <mergeCell ref="S19:S22"/>
    <mergeCell ref="AD19:AD23"/>
    <mergeCell ref="AE19:AE23"/>
    <mergeCell ref="AB19:AB23"/>
    <mergeCell ref="U19:U21"/>
    <mergeCell ref="V19:V21"/>
    <mergeCell ref="W19:W23"/>
    <mergeCell ref="X19:X23"/>
    <mergeCell ref="AK19:AK23"/>
    <mergeCell ref="O24:O25"/>
    <mergeCell ref="P24:P25"/>
    <mergeCell ref="AI19:AI23"/>
    <mergeCell ref="AF19:AF23"/>
    <mergeCell ref="AG19:AG23"/>
    <mergeCell ref="AH19:AH23"/>
    <mergeCell ref="AC19:AC23"/>
    <mergeCell ref="S24:S25"/>
    <mergeCell ref="W24:W25"/>
    <mergeCell ref="R19:R22"/>
    <mergeCell ref="K19:K22"/>
    <mergeCell ref="AA32:AA33"/>
    <mergeCell ref="F30:G30"/>
    <mergeCell ref="F32:G33"/>
    <mergeCell ref="M32:M33"/>
    <mergeCell ref="N32:N33"/>
    <mergeCell ref="H32:H34"/>
    <mergeCell ref="I32:I34"/>
    <mergeCell ref="J32:J34"/>
    <mergeCell ref="Z19:Z23"/>
    <mergeCell ref="AA19:AA23"/>
    <mergeCell ref="Y19:Y23"/>
    <mergeCell ref="T19:T21"/>
    <mergeCell ref="E18:E38"/>
    <mergeCell ref="F19:G28"/>
    <mergeCell ref="H19:H22"/>
    <mergeCell ref="I19:I22"/>
    <mergeCell ref="J19:J22"/>
    <mergeCell ref="Q19:Q23"/>
    <mergeCell ref="AE32:AE33"/>
    <mergeCell ref="AK32:AK33"/>
    <mergeCell ref="AI32:AI33"/>
    <mergeCell ref="AF32:AF33"/>
    <mergeCell ref="AG32:AG33"/>
    <mergeCell ref="AH32:AH33"/>
    <mergeCell ref="AJ32:AJ33"/>
  </mergeCells>
  <printOptions/>
  <pageMargins left="0.7086614173228347" right="0.7086614173228347" top="0.7480314960629921" bottom="0.7480314960629921" header="0.31496062992125984" footer="0.31496062992125984"/>
  <pageSetup horizontalDpi="600" verticalDpi="600" orientation="landscape" paperSize="5" scale="50" r:id="rId2"/>
  <drawing r:id="rId1"/>
</worksheet>
</file>

<file path=xl/worksheets/sheet15.xml><?xml version="1.0" encoding="utf-8"?>
<worksheet xmlns="http://schemas.openxmlformats.org/spreadsheetml/2006/main" xmlns:r="http://schemas.openxmlformats.org/officeDocument/2006/relationships">
  <dimension ref="A1:BT678"/>
  <sheetViews>
    <sheetView zoomScale="60" zoomScaleNormal="60" zoomScalePageLayoutView="0" workbookViewId="0" topLeftCell="AE1">
      <selection activeCell="AN10" sqref="A10:IV14"/>
    </sheetView>
  </sheetViews>
  <sheetFormatPr defaultColWidth="11.421875" defaultRowHeight="15"/>
  <cols>
    <col min="1" max="1" width="12.7109375" style="4" customWidth="1"/>
    <col min="2" max="2" width="4.00390625" style="4" customWidth="1"/>
    <col min="3" max="3" width="19.57421875" style="4" customWidth="1"/>
    <col min="4" max="4" width="12.8515625" style="4" customWidth="1"/>
    <col min="5" max="5" width="7.421875" style="4" customWidth="1"/>
    <col min="6" max="6" width="14.421875" style="4" customWidth="1"/>
    <col min="7" max="7" width="13.28125" style="4" customWidth="1"/>
    <col min="8" max="8" width="8.57421875" style="4" customWidth="1"/>
    <col min="9" max="9" width="16.8515625" style="4" customWidth="1"/>
    <col min="10" max="10" width="13.00390625" style="4" customWidth="1"/>
    <col min="11" max="11" width="25.7109375" style="3" customWidth="1"/>
    <col min="12" max="12" width="17.00390625" style="3" customWidth="1"/>
    <col min="13" max="13" width="13.00390625" style="3" customWidth="1"/>
    <col min="14" max="14" width="25.8515625" style="3" customWidth="1"/>
    <col min="15" max="15" width="13.8515625" style="3" customWidth="1"/>
    <col min="16" max="16" width="27.7109375" style="6" customWidth="1"/>
    <col min="17" max="17" width="12.140625" style="333" customWidth="1"/>
    <col min="18" max="18" width="17.8515625" style="3" customWidth="1"/>
    <col min="19" max="19" width="26.7109375" style="1354" customWidth="1"/>
    <col min="20" max="20" width="43.7109375" style="1354" customWidth="1"/>
    <col min="21" max="21" width="27.00390625" style="7" customWidth="1"/>
    <col min="22" max="23" width="21.8515625" style="7" customWidth="1"/>
    <col min="24" max="24" width="18.57421875" style="7" customWidth="1"/>
    <col min="25" max="30" width="9.8515625" style="4" customWidth="1"/>
    <col min="31" max="31" width="14.57421875" style="4" customWidth="1"/>
    <col min="32" max="33" width="13.7109375" style="4" customWidth="1"/>
    <col min="34" max="34" width="9.8515625" style="4" customWidth="1"/>
    <col min="35" max="35" width="13.140625" style="4" customWidth="1"/>
    <col min="36" max="36" width="11.7109375" style="4" customWidth="1"/>
    <col min="37" max="37" width="22.7109375" style="21" customWidth="1"/>
    <col min="38" max="38" width="22.7109375" style="22" customWidth="1"/>
    <col min="39" max="39" width="28.7109375" style="147" customWidth="1"/>
    <col min="40" max="40" width="21.421875" style="20" customWidth="1"/>
    <col min="41" max="41" width="15.7109375" style="20" bestFit="1" customWidth="1"/>
    <col min="42" max="16384" width="11.421875" style="4" customWidth="1"/>
  </cols>
  <sheetData>
    <row r="1" spans="1:72"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ht="27.75" customHeight="1">
      <c r="A16" s="1595">
        <v>2</v>
      </c>
      <c r="B16" s="3108" t="s">
        <v>1318</v>
      </c>
      <c r="C16" s="3109"/>
      <c r="D16" s="3110"/>
      <c r="E16" s="3110"/>
      <c r="F16" s="3110"/>
      <c r="G16" s="3110"/>
      <c r="H16" s="3110"/>
      <c r="I16" s="3110"/>
      <c r="J16" s="3110"/>
      <c r="K16" s="3110"/>
      <c r="L16" s="3110"/>
      <c r="M16" s="3110"/>
      <c r="N16" s="3110"/>
      <c r="O16" s="3110"/>
      <c r="P16" s="3110"/>
      <c r="Q16" s="3110"/>
      <c r="R16" s="3110"/>
      <c r="S16" s="3110"/>
      <c r="T16" s="3110"/>
      <c r="U16" s="3110"/>
      <c r="V16" s="3110"/>
      <c r="W16" s="3110"/>
      <c r="X16" s="3110"/>
      <c r="Y16" s="3110"/>
      <c r="Z16" s="3110"/>
      <c r="AA16" s="3110"/>
      <c r="AB16" s="3110"/>
      <c r="AC16" s="3110"/>
      <c r="AD16" s="3110"/>
      <c r="AE16" s="3110"/>
      <c r="AF16" s="3110"/>
      <c r="AG16" s="3110"/>
      <c r="AH16" s="3110"/>
      <c r="AI16" s="3110"/>
      <c r="AJ16" s="3110"/>
      <c r="AK16" s="3110"/>
      <c r="AL16" s="3110"/>
      <c r="AM16" s="3111"/>
    </row>
    <row r="17" spans="1:39" ht="27.75" customHeight="1">
      <c r="A17" s="1591"/>
      <c r="B17" s="3112"/>
      <c r="C17" s="3113"/>
      <c r="D17" s="1594">
        <v>4</v>
      </c>
      <c r="E17" s="3114" t="s">
        <v>1615</v>
      </c>
      <c r="F17" s="3115"/>
      <c r="G17" s="3116"/>
      <c r="H17" s="3116"/>
      <c r="I17" s="3116"/>
      <c r="J17" s="3116"/>
      <c r="K17" s="3116"/>
      <c r="L17" s="3116"/>
      <c r="M17" s="3116"/>
      <c r="N17" s="3116"/>
      <c r="O17" s="3116"/>
      <c r="P17" s="3116"/>
      <c r="Q17" s="3116"/>
      <c r="R17" s="3116"/>
      <c r="S17" s="3116"/>
      <c r="T17" s="3116"/>
      <c r="U17" s="3116"/>
      <c r="V17" s="3116"/>
      <c r="W17" s="3116"/>
      <c r="X17" s="3116"/>
      <c r="Y17" s="3116"/>
      <c r="Z17" s="3116"/>
      <c r="AA17" s="3116"/>
      <c r="AB17" s="3116"/>
      <c r="AC17" s="3116"/>
      <c r="AD17" s="3116"/>
      <c r="AE17" s="3116"/>
      <c r="AF17" s="3116"/>
      <c r="AG17" s="3116"/>
      <c r="AH17" s="3116"/>
      <c r="AI17" s="3116"/>
      <c r="AJ17" s="3116"/>
      <c r="AK17" s="3116"/>
      <c r="AL17" s="3116"/>
      <c r="AM17" s="3117"/>
    </row>
    <row r="18" spans="1:39" ht="15">
      <c r="A18" s="1596"/>
      <c r="B18" s="796"/>
      <c r="C18" s="797"/>
      <c r="D18" s="1597"/>
      <c r="E18" s="794"/>
      <c r="F18" s="795"/>
      <c r="G18" s="1584">
        <v>14</v>
      </c>
      <c r="H18" s="3100" t="s">
        <v>1918</v>
      </c>
      <c r="I18" s="3101"/>
      <c r="J18" s="3101"/>
      <c r="K18" s="3101"/>
      <c r="L18" s="3102"/>
      <c r="M18" s="3100"/>
      <c r="N18" s="3101"/>
      <c r="O18" s="3099"/>
      <c r="P18" s="3099"/>
      <c r="Q18" s="3099"/>
      <c r="R18" s="3099"/>
      <c r="S18" s="3099"/>
      <c r="T18" s="3099"/>
      <c r="U18" s="3099"/>
      <c r="V18" s="3099"/>
      <c r="W18" s="3099"/>
      <c r="X18" s="3099"/>
      <c r="Y18" s="1582"/>
      <c r="Z18" s="1582"/>
      <c r="AA18" s="1582"/>
      <c r="AB18" s="1582"/>
      <c r="AC18" s="1582"/>
      <c r="AD18" s="1582"/>
      <c r="AE18" s="1582"/>
      <c r="AF18" s="1582"/>
      <c r="AG18" s="1582"/>
      <c r="AH18" s="1582"/>
      <c r="AI18" s="1582"/>
      <c r="AJ18" s="1582"/>
      <c r="AK18" s="1582"/>
      <c r="AL18" s="1582"/>
      <c r="AM18" s="1583"/>
    </row>
    <row r="19" spans="1:39" s="20" customFormat="1" ht="129" customHeight="1">
      <c r="A19" s="1596"/>
      <c r="B19" s="796"/>
      <c r="C19" s="797"/>
      <c r="D19" s="1596"/>
      <c r="E19" s="559"/>
      <c r="F19" s="797"/>
      <c r="G19" s="1592"/>
      <c r="H19" s="1631"/>
      <c r="I19" s="1631"/>
      <c r="J19" s="1625">
        <v>54</v>
      </c>
      <c r="K19" s="1629" t="s">
        <v>356</v>
      </c>
      <c r="L19" s="1631" t="s">
        <v>1919</v>
      </c>
      <c r="M19" s="1626">
        <v>130</v>
      </c>
      <c r="N19" s="1230" t="s">
        <v>1716</v>
      </c>
      <c r="O19" s="1624">
        <v>171</v>
      </c>
      <c r="P19" s="1627" t="s">
        <v>1617</v>
      </c>
      <c r="Q19" s="1785">
        <f>+V19/1793040000</f>
        <v>0.09325402254272074</v>
      </c>
      <c r="R19" s="3105">
        <v>1793040000</v>
      </c>
      <c r="S19" s="1590" t="s">
        <v>1920</v>
      </c>
      <c r="T19" s="1581" t="s">
        <v>1625</v>
      </c>
      <c r="U19" s="1628" t="s">
        <v>1629</v>
      </c>
      <c r="V19" s="1587">
        <v>167208192.57999998</v>
      </c>
      <c r="W19" s="1588" t="s">
        <v>1716</v>
      </c>
      <c r="X19" s="1624" t="s">
        <v>1624</v>
      </c>
      <c r="Y19" s="1614">
        <v>55583</v>
      </c>
      <c r="Z19" s="1614" t="s">
        <v>1622</v>
      </c>
      <c r="AA19" s="1614">
        <v>83375</v>
      </c>
      <c r="AB19" s="1614">
        <v>111167</v>
      </c>
      <c r="AC19" s="1614">
        <v>166750</v>
      </c>
      <c r="AD19" s="1614">
        <v>83375</v>
      </c>
      <c r="AE19" s="1614"/>
      <c r="AF19" s="1614"/>
      <c r="AG19" s="1614"/>
      <c r="AH19" s="1614"/>
      <c r="AI19" s="1614"/>
      <c r="AJ19" s="1614"/>
      <c r="AK19" s="1615">
        <v>42581</v>
      </c>
      <c r="AL19" s="1615">
        <v>42735</v>
      </c>
      <c r="AM19" s="1951" t="s">
        <v>1623</v>
      </c>
    </row>
    <row r="20" spans="1:39" s="20" customFormat="1" ht="15" customHeight="1">
      <c r="A20" s="822"/>
      <c r="B20" s="2878"/>
      <c r="C20" s="2879"/>
      <c r="D20" s="822"/>
      <c r="E20" s="2878"/>
      <c r="F20" s="2879"/>
      <c r="G20" s="1593">
        <v>15</v>
      </c>
      <c r="H20" s="3103" t="s">
        <v>380</v>
      </c>
      <c r="I20" s="3104"/>
      <c r="J20" s="3104"/>
      <c r="K20" s="3104"/>
      <c r="L20" s="3104"/>
      <c r="M20" s="3104"/>
      <c r="N20" s="1582"/>
      <c r="O20" s="1582"/>
      <c r="P20" s="1582"/>
      <c r="Q20" s="1798"/>
      <c r="R20" s="3106"/>
      <c r="S20" s="1582"/>
      <c r="T20" s="1582"/>
      <c r="U20" s="1582"/>
      <c r="V20" s="1582"/>
      <c r="W20" s="1582"/>
      <c r="X20" s="1617"/>
      <c r="Y20" s="1618"/>
      <c r="Z20" s="1618"/>
      <c r="AA20" s="1618"/>
      <c r="AB20" s="1618"/>
      <c r="AC20" s="1618"/>
      <c r="AD20" s="1618"/>
      <c r="AE20" s="1618"/>
      <c r="AF20" s="1618"/>
      <c r="AG20" s="1618"/>
      <c r="AH20" s="1618"/>
      <c r="AI20" s="1618"/>
      <c r="AJ20" s="1618"/>
      <c r="AK20" s="1616"/>
      <c r="AL20" s="1616"/>
      <c r="AM20" s="3093"/>
    </row>
    <row r="21" spans="1:39" s="20" customFormat="1" ht="56.25" customHeight="1">
      <c r="A21" s="1596"/>
      <c r="B21" s="796"/>
      <c r="C21" s="797"/>
      <c r="D21" s="1596"/>
      <c r="E21" s="559"/>
      <c r="F21" s="797"/>
      <c r="G21" s="1597"/>
      <c r="H21" s="1402"/>
      <c r="I21" s="795"/>
      <c r="J21" s="2387">
        <v>63</v>
      </c>
      <c r="K21" s="2134" t="s">
        <v>1616</v>
      </c>
      <c r="L21" s="1901" t="s">
        <v>216</v>
      </c>
      <c r="M21" s="1901">
        <v>250</v>
      </c>
      <c r="N21" s="1230" t="s">
        <v>1715</v>
      </c>
      <c r="O21" s="1901">
        <v>171</v>
      </c>
      <c r="P21" s="1954" t="s">
        <v>1617</v>
      </c>
      <c r="Q21" s="1966">
        <f>+(V21+V22)/R19</f>
        <v>0.2039185630047294</v>
      </c>
      <c r="R21" s="3106"/>
      <c r="S21" s="1954" t="s">
        <v>1618</v>
      </c>
      <c r="T21" s="1954" t="s">
        <v>1619</v>
      </c>
      <c r="U21" s="1954" t="s">
        <v>1620</v>
      </c>
      <c r="V21" s="1230">
        <v>184000000</v>
      </c>
      <c r="W21" s="1230" t="s">
        <v>1715</v>
      </c>
      <c r="X21" s="1589" t="s">
        <v>1621</v>
      </c>
      <c r="Y21" s="3094">
        <v>55583</v>
      </c>
      <c r="Z21" s="3094" t="s">
        <v>1622</v>
      </c>
      <c r="AA21" s="3094">
        <v>83375</v>
      </c>
      <c r="AB21" s="3094">
        <v>111167</v>
      </c>
      <c r="AC21" s="3094">
        <v>166750</v>
      </c>
      <c r="AD21" s="3094">
        <v>83375</v>
      </c>
      <c r="AE21" s="3098"/>
      <c r="AF21" s="3098"/>
      <c r="AG21" s="3098"/>
      <c r="AH21" s="3098"/>
      <c r="AI21" s="3098"/>
      <c r="AJ21" s="3098"/>
      <c r="AK21" s="2373">
        <v>42581</v>
      </c>
      <c r="AL21" s="2373">
        <v>42735</v>
      </c>
      <c r="AM21" s="1952"/>
    </row>
    <row r="22" spans="1:39" s="20" customFormat="1" ht="56.25" customHeight="1">
      <c r="A22" s="1596"/>
      <c r="B22" s="796"/>
      <c r="C22" s="797"/>
      <c r="D22" s="1596"/>
      <c r="E22" s="559"/>
      <c r="F22" s="797"/>
      <c r="G22" s="1596"/>
      <c r="H22" s="790"/>
      <c r="I22" s="797"/>
      <c r="J22" s="2393"/>
      <c r="K22" s="2135"/>
      <c r="L22" s="1903"/>
      <c r="M22" s="1903"/>
      <c r="N22" s="1230" t="s">
        <v>1716</v>
      </c>
      <c r="O22" s="1902"/>
      <c r="P22" s="2115"/>
      <c r="Q22" s="3097"/>
      <c r="R22" s="3106"/>
      <c r="S22" s="2115"/>
      <c r="T22" s="2116"/>
      <c r="U22" s="2116"/>
      <c r="V22" s="1230">
        <v>181634140.21</v>
      </c>
      <c r="W22" s="1230" t="s">
        <v>1716</v>
      </c>
      <c r="X22" s="1573" t="s">
        <v>1624</v>
      </c>
      <c r="Y22" s="3095"/>
      <c r="Z22" s="3095"/>
      <c r="AA22" s="3095"/>
      <c r="AB22" s="3095"/>
      <c r="AC22" s="3095"/>
      <c r="AD22" s="3095"/>
      <c r="AE22" s="3098"/>
      <c r="AF22" s="3098"/>
      <c r="AG22" s="3098"/>
      <c r="AH22" s="3098"/>
      <c r="AI22" s="3098"/>
      <c r="AJ22" s="3098"/>
      <c r="AK22" s="2375">
        <v>42581</v>
      </c>
      <c r="AL22" s="2375">
        <v>42735</v>
      </c>
      <c r="AM22" s="1952"/>
    </row>
    <row r="23" spans="1:39" s="20" customFormat="1" ht="56.25" customHeight="1">
      <c r="A23" s="1596"/>
      <c r="B23" s="796"/>
      <c r="C23" s="797"/>
      <c r="D23" s="1596"/>
      <c r="E23" s="559"/>
      <c r="F23" s="797"/>
      <c r="G23" s="1596"/>
      <c r="H23" s="790"/>
      <c r="I23" s="797"/>
      <c r="J23" s="1901">
        <v>59</v>
      </c>
      <c r="K23" s="1901" t="s">
        <v>395</v>
      </c>
      <c r="L23" s="1901" t="s">
        <v>216</v>
      </c>
      <c r="M23" s="1901">
        <v>12</v>
      </c>
      <c r="N23" s="1230" t="s">
        <v>1715</v>
      </c>
      <c r="O23" s="1902"/>
      <c r="P23" s="2115"/>
      <c r="Q23" s="1966">
        <f>+(V23+V24)/R19</f>
        <v>0.12983079430464464</v>
      </c>
      <c r="R23" s="3106"/>
      <c r="S23" s="2115"/>
      <c r="T23" s="1954" t="s">
        <v>1625</v>
      </c>
      <c r="U23" s="1954" t="s">
        <v>1626</v>
      </c>
      <c r="V23" s="1231">
        <v>200000000</v>
      </c>
      <c r="W23" s="1230" t="s">
        <v>1715</v>
      </c>
      <c r="X23" s="1573" t="s">
        <v>1621</v>
      </c>
      <c r="Y23" s="3095"/>
      <c r="Z23" s="3095"/>
      <c r="AA23" s="3095"/>
      <c r="AB23" s="3095"/>
      <c r="AC23" s="3095"/>
      <c r="AD23" s="3095"/>
      <c r="AE23" s="3094"/>
      <c r="AF23" s="1630"/>
      <c r="AG23" s="1630"/>
      <c r="AH23" s="1630"/>
      <c r="AI23" s="1630"/>
      <c r="AJ23" s="1630"/>
      <c r="AK23" s="1959">
        <v>42581</v>
      </c>
      <c r="AL23" s="1959">
        <v>42735</v>
      </c>
      <c r="AM23" s="1952"/>
    </row>
    <row r="24" spans="1:39" s="20" customFormat="1" ht="56.25" customHeight="1">
      <c r="A24" s="1596"/>
      <c r="B24" s="796"/>
      <c r="C24" s="797"/>
      <c r="D24" s="1596"/>
      <c r="E24" s="559"/>
      <c r="F24" s="797"/>
      <c r="G24" s="1596"/>
      <c r="H24" s="790"/>
      <c r="I24" s="797"/>
      <c r="J24" s="1903"/>
      <c r="K24" s="1903"/>
      <c r="L24" s="1903"/>
      <c r="M24" s="1903"/>
      <c r="N24" s="1230" t="s">
        <v>1716</v>
      </c>
      <c r="O24" s="1902"/>
      <c r="P24" s="2115"/>
      <c r="Q24" s="3097"/>
      <c r="R24" s="3106"/>
      <c r="S24" s="2115"/>
      <c r="T24" s="2115"/>
      <c r="U24" s="2116"/>
      <c r="V24" s="1231">
        <v>32791807.42</v>
      </c>
      <c r="W24" s="1230" t="s">
        <v>1716</v>
      </c>
      <c r="X24" s="1573" t="s">
        <v>1624</v>
      </c>
      <c r="Y24" s="3095"/>
      <c r="Z24" s="3095"/>
      <c r="AA24" s="3095"/>
      <c r="AB24" s="3095"/>
      <c r="AC24" s="3095"/>
      <c r="AD24" s="3095"/>
      <c r="AE24" s="3096"/>
      <c r="AF24" s="1633"/>
      <c r="AG24" s="1633"/>
      <c r="AH24" s="1633"/>
      <c r="AI24" s="1633"/>
      <c r="AJ24" s="1633"/>
      <c r="AK24" s="2365"/>
      <c r="AL24" s="2365">
        <v>42735</v>
      </c>
      <c r="AM24" s="1952"/>
    </row>
    <row r="25" spans="1:39" s="20" customFormat="1" ht="55.5" customHeight="1">
      <c r="A25" s="1596"/>
      <c r="B25" s="796"/>
      <c r="C25" s="797"/>
      <c r="D25" s="1596"/>
      <c r="E25" s="559"/>
      <c r="F25" s="797"/>
      <c r="G25" s="1596"/>
      <c r="H25" s="790"/>
      <c r="I25" s="797"/>
      <c r="J25" s="1901">
        <v>57</v>
      </c>
      <c r="K25" s="1954" t="s">
        <v>381</v>
      </c>
      <c r="L25" s="1901" t="s">
        <v>37</v>
      </c>
      <c r="M25" s="1901">
        <v>12</v>
      </c>
      <c r="N25" s="1230" t="s">
        <v>1715</v>
      </c>
      <c r="O25" s="1902"/>
      <c r="P25" s="2115"/>
      <c r="Q25" s="1966">
        <f>+(V25+V26)/R19</f>
        <v>0.4774238165350466</v>
      </c>
      <c r="R25" s="3106"/>
      <c r="S25" s="2115"/>
      <c r="T25" s="2115"/>
      <c r="U25" s="1954" t="s">
        <v>1627</v>
      </c>
      <c r="V25" s="1231">
        <v>846000000</v>
      </c>
      <c r="W25" s="1230" t="s">
        <v>1715</v>
      </c>
      <c r="X25" s="1573" t="s">
        <v>1621</v>
      </c>
      <c r="Y25" s="3095"/>
      <c r="Z25" s="3095"/>
      <c r="AA25" s="3095"/>
      <c r="AB25" s="3095"/>
      <c r="AC25" s="3095"/>
      <c r="AD25" s="3095"/>
      <c r="AE25" s="3094"/>
      <c r="AF25" s="3094"/>
      <c r="AG25" s="3094"/>
      <c r="AH25" s="3094"/>
      <c r="AI25" s="3094"/>
      <c r="AJ25" s="3094"/>
      <c r="AK25" s="1959">
        <v>42581</v>
      </c>
      <c r="AL25" s="1959">
        <v>42735</v>
      </c>
      <c r="AM25" s="1952"/>
    </row>
    <row r="26" spans="1:39" s="20" customFormat="1" ht="44.25" customHeight="1">
      <c r="A26" s="1596"/>
      <c r="B26" s="796"/>
      <c r="C26" s="797"/>
      <c r="D26" s="1596"/>
      <c r="E26" s="559"/>
      <c r="F26" s="797"/>
      <c r="G26" s="1596"/>
      <c r="H26" s="790"/>
      <c r="I26" s="797"/>
      <c r="J26" s="1903"/>
      <c r="K26" s="2116"/>
      <c r="L26" s="1903"/>
      <c r="M26" s="1903"/>
      <c r="N26" s="1230" t="s">
        <v>1716</v>
      </c>
      <c r="O26" s="1902"/>
      <c r="P26" s="2115"/>
      <c r="Q26" s="3097"/>
      <c r="R26" s="3106"/>
      <c r="S26" s="2115"/>
      <c r="T26" s="2115"/>
      <c r="U26" s="2116"/>
      <c r="V26" s="1231">
        <v>10040000</v>
      </c>
      <c r="W26" s="1230" t="s">
        <v>1716</v>
      </c>
      <c r="X26" s="1573" t="s">
        <v>1624</v>
      </c>
      <c r="Y26" s="3095"/>
      <c r="Z26" s="3095"/>
      <c r="AA26" s="3095"/>
      <c r="AB26" s="3095"/>
      <c r="AC26" s="3095"/>
      <c r="AD26" s="3095"/>
      <c r="AE26" s="3096"/>
      <c r="AF26" s="3096"/>
      <c r="AG26" s="3096"/>
      <c r="AH26" s="3096"/>
      <c r="AI26" s="3096"/>
      <c r="AJ26" s="3096"/>
      <c r="AK26" s="2365">
        <v>42581</v>
      </c>
      <c r="AL26" s="2365">
        <v>42735</v>
      </c>
      <c r="AM26" s="1952"/>
    </row>
    <row r="27" spans="1:39" s="20" customFormat="1" ht="128.25">
      <c r="A27" s="1596"/>
      <c r="B27" s="796"/>
      <c r="C27" s="797"/>
      <c r="D27" s="1596"/>
      <c r="E27" s="559"/>
      <c r="F27" s="797"/>
      <c r="G27" s="1596"/>
      <c r="H27" s="790"/>
      <c r="I27" s="797"/>
      <c r="J27" s="1579">
        <v>60</v>
      </c>
      <c r="K27" s="1578" t="s">
        <v>1917</v>
      </c>
      <c r="L27" s="1580" t="s">
        <v>37</v>
      </c>
      <c r="M27" s="1577">
        <v>12</v>
      </c>
      <c r="N27" s="1230" t="s">
        <v>1716</v>
      </c>
      <c r="O27" s="1902"/>
      <c r="P27" s="2115"/>
      <c r="Q27" s="1785">
        <f>+(V27/R19)</f>
        <v>0.09557280361285862</v>
      </c>
      <c r="R27" s="3107"/>
      <c r="S27" s="2116"/>
      <c r="T27" s="2116"/>
      <c r="U27" s="1575" t="s">
        <v>1628</v>
      </c>
      <c r="V27" s="1585">
        <v>171365859.79000002</v>
      </c>
      <c r="W27" s="1586" t="s">
        <v>1716</v>
      </c>
      <c r="X27" s="1574" t="s">
        <v>1624</v>
      </c>
      <c r="Y27" s="3096"/>
      <c r="Z27" s="3096"/>
      <c r="AA27" s="3096"/>
      <c r="AB27" s="3096"/>
      <c r="AC27" s="3096"/>
      <c r="AD27" s="3096"/>
      <c r="AE27" s="1619"/>
      <c r="AF27" s="1619"/>
      <c r="AG27" s="1619"/>
      <c r="AH27" s="1619"/>
      <c r="AI27" s="1619"/>
      <c r="AJ27" s="1619"/>
      <c r="AK27" s="1615">
        <v>42581</v>
      </c>
      <c r="AL27" s="1615">
        <v>42735</v>
      </c>
      <c r="AM27" s="2361"/>
    </row>
    <row r="28" spans="1:39" s="332" customFormat="1" ht="15" thickBot="1">
      <c r="A28" s="1755"/>
      <c r="B28" s="1756"/>
      <c r="C28" s="1757"/>
      <c r="D28" s="1755"/>
      <c r="E28" s="1374"/>
      <c r="F28" s="1757"/>
      <c r="G28" s="1755"/>
      <c r="H28" s="1755"/>
      <c r="I28" s="1374"/>
      <c r="J28" s="1374"/>
      <c r="K28" s="1374"/>
      <c r="L28" s="1374"/>
      <c r="M28" s="1374"/>
      <c r="N28" s="1374"/>
      <c r="O28" s="1374"/>
      <c r="P28" s="1719"/>
      <c r="Q28" s="1718"/>
      <c r="R28" s="1608"/>
      <c r="S28" s="1609"/>
      <c r="T28" s="1609"/>
      <c r="U28" s="1610"/>
      <c r="V28" s="1610"/>
      <c r="W28" s="1611"/>
      <c r="X28" s="1610"/>
      <c r="Y28" s="1608"/>
      <c r="Z28" s="1608"/>
      <c r="AA28" s="1608"/>
      <c r="AB28" s="1608"/>
      <c r="AC28" s="1608"/>
      <c r="AD28" s="1608"/>
      <c r="AE28" s="1608"/>
      <c r="AF28" s="1608"/>
      <c r="AG28" s="1608"/>
      <c r="AH28" s="1608"/>
      <c r="AI28" s="1608"/>
      <c r="AJ28" s="1608"/>
      <c r="AK28" s="1612"/>
      <c r="AL28" s="1613"/>
      <c r="AM28" s="1754"/>
    </row>
    <row r="29" spans="1:39" s="20" customFormat="1" ht="15.75" customHeight="1" thickBot="1">
      <c r="A29" s="3090" t="s">
        <v>1630</v>
      </c>
      <c r="B29" s="3091"/>
      <c r="C29" s="3091"/>
      <c r="D29" s="3091"/>
      <c r="E29" s="3091"/>
      <c r="F29" s="3091"/>
      <c r="G29" s="3091"/>
      <c r="H29" s="3091"/>
      <c r="I29" s="3091"/>
      <c r="J29" s="3091"/>
      <c r="K29" s="3091"/>
      <c r="L29" s="3091"/>
      <c r="M29" s="3091"/>
      <c r="N29" s="3091"/>
      <c r="O29" s="3091"/>
      <c r="P29" s="3091"/>
      <c r="Q29" s="3092"/>
      <c r="R29" s="1598">
        <v>1793040000</v>
      </c>
      <c r="S29" s="1599"/>
      <c r="T29" s="1600"/>
      <c r="U29" s="1601"/>
      <c r="V29" s="1602">
        <f>SUM(V21:V28)+V19</f>
        <v>1793040000</v>
      </c>
      <c r="W29" s="1603"/>
      <c r="X29" s="1604"/>
      <c r="Y29" s="1605"/>
      <c r="Z29" s="1605"/>
      <c r="AA29" s="1605"/>
      <c r="AB29" s="1605"/>
      <c r="AC29" s="1605"/>
      <c r="AD29" s="1605"/>
      <c r="AE29" s="1605"/>
      <c r="AF29" s="1605"/>
      <c r="AG29" s="1605"/>
      <c r="AH29" s="1605"/>
      <c r="AI29" s="1605"/>
      <c r="AJ29" s="1605"/>
      <c r="AK29" s="577"/>
      <c r="AL29" s="1606"/>
      <c r="AM29" s="1607"/>
    </row>
    <row r="30" spans="16:39" s="20" customFormat="1" ht="14.25">
      <c r="P30" s="555"/>
      <c r="Q30" s="1232"/>
      <c r="S30" s="1355"/>
      <c r="T30" s="1355"/>
      <c r="U30" s="1233"/>
      <c r="V30" s="1632">
        <f>+V29-R29</f>
        <v>0</v>
      </c>
      <c r="W30" s="1235"/>
      <c r="X30" s="1233"/>
      <c r="AK30" s="21"/>
      <c r="AL30" s="1234"/>
      <c r="AM30" s="352"/>
    </row>
    <row r="31" spans="16:39" s="20" customFormat="1" ht="14.25">
      <c r="P31" s="555"/>
      <c r="Q31" s="1232"/>
      <c r="S31" s="1355"/>
      <c r="T31" s="1355"/>
      <c r="U31" s="1233"/>
      <c r="V31" s="1233"/>
      <c r="W31" s="1233"/>
      <c r="X31" s="1233"/>
      <c r="AK31" s="21"/>
      <c r="AL31" s="1234"/>
      <c r="AM31" s="352"/>
    </row>
    <row r="32" spans="16:39" s="20" customFormat="1" ht="14.25">
      <c r="P32" s="555"/>
      <c r="Q32" s="1232"/>
      <c r="S32" s="1355"/>
      <c r="T32" s="1355"/>
      <c r="U32" s="1233"/>
      <c r="V32" s="1233"/>
      <c r="W32" s="1233"/>
      <c r="X32" s="1233"/>
      <c r="AK32" s="21"/>
      <c r="AL32" s="1234"/>
      <c r="AM32" s="352"/>
    </row>
    <row r="33" spans="16:39" s="20" customFormat="1" ht="14.25">
      <c r="P33" s="555"/>
      <c r="Q33" s="1232"/>
      <c r="S33" s="1355"/>
      <c r="T33" s="1355"/>
      <c r="U33" s="1233"/>
      <c r="V33" s="1233"/>
      <c r="W33" s="1233"/>
      <c r="X33" s="1233"/>
      <c r="AK33" s="21"/>
      <c r="AL33" s="1234"/>
      <c r="AM33" s="352"/>
    </row>
    <row r="34" spans="16:39" s="20" customFormat="1" ht="14.25">
      <c r="P34" s="555"/>
      <c r="Q34" s="1232"/>
      <c r="S34" s="1355"/>
      <c r="T34" s="1355"/>
      <c r="U34" s="1233"/>
      <c r="V34" s="1233"/>
      <c r="W34" s="1233"/>
      <c r="X34" s="1233"/>
      <c r="AK34" s="21"/>
      <c r="AL34" s="1234"/>
      <c r="AM34" s="352"/>
    </row>
    <row r="35" spans="11:39" s="20" customFormat="1" ht="15">
      <c r="K35" s="1236" t="s">
        <v>1631</v>
      </c>
      <c r="L35" s="1236"/>
      <c r="M35" s="1236"/>
      <c r="N35" s="1236"/>
      <c r="P35" s="555"/>
      <c r="Q35" s="1232"/>
      <c r="S35" s="1355"/>
      <c r="T35" s="1355"/>
      <c r="U35" s="1233"/>
      <c r="V35" s="1233"/>
      <c r="W35" s="1233"/>
      <c r="X35" s="1233"/>
      <c r="AK35" s="21"/>
      <c r="AL35" s="1234"/>
      <c r="AM35" s="352"/>
    </row>
    <row r="36" spans="11:39" s="20" customFormat="1" ht="14.25">
      <c r="K36" s="20" t="s">
        <v>1632</v>
      </c>
      <c r="P36" s="555"/>
      <c r="Q36" s="1232"/>
      <c r="S36" s="1355"/>
      <c r="T36" s="1355"/>
      <c r="U36" s="1233"/>
      <c r="V36" s="1233"/>
      <c r="W36" s="1233"/>
      <c r="X36" s="1233"/>
      <c r="AK36" s="21"/>
      <c r="AL36" s="1234"/>
      <c r="AM36" s="352"/>
    </row>
    <row r="37" spans="16:39" s="20" customFormat="1" ht="14.25">
      <c r="P37" s="555"/>
      <c r="Q37" s="1232"/>
      <c r="S37" s="1355"/>
      <c r="T37" s="1355"/>
      <c r="U37" s="1233"/>
      <c r="V37" s="1233"/>
      <c r="W37" s="1233"/>
      <c r="X37" s="1233"/>
      <c r="AK37" s="21"/>
      <c r="AL37" s="1234"/>
      <c r="AM37" s="352"/>
    </row>
    <row r="38" spans="16:39" s="20" customFormat="1" ht="14.25">
      <c r="P38" s="555"/>
      <c r="Q38" s="1232"/>
      <c r="S38" s="1355"/>
      <c r="T38" s="1355"/>
      <c r="U38" s="1233"/>
      <c r="V38" s="1233"/>
      <c r="W38" s="1233"/>
      <c r="X38" s="1233"/>
      <c r="AK38" s="21"/>
      <c r="AL38" s="1234"/>
      <c r="AM38" s="352"/>
    </row>
    <row r="39" spans="16:39" s="20" customFormat="1" ht="14.25">
      <c r="P39" s="555"/>
      <c r="Q39" s="1232"/>
      <c r="S39" s="1355"/>
      <c r="T39" s="1355"/>
      <c r="U39" s="1233"/>
      <c r="V39" s="1233"/>
      <c r="W39" s="1233"/>
      <c r="X39" s="1233"/>
      <c r="AK39" s="21"/>
      <c r="AL39" s="1234"/>
      <c r="AM39" s="352"/>
    </row>
    <row r="40" spans="16:39" s="20" customFormat="1" ht="14.25">
      <c r="P40" s="555"/>
      <c r="Q40" s="1232"/>
      <c r="S40" s="1355"/>
      <c r="T40" s="1355"/>
      <c r="U40" s="1233"/>
      <c r="V40" s="1233"/>
      <c r="W40" s="1233"/>
      <c r="X40" s="1233"/>
      <c r="AK40" s="21"/>
      <c r="AL40" s="1234"/>
      <c r="AM40" s="352"/>
    </row>
    <row r="41" spans="16:39" s="20" customFormat="1" ht="14.25">
      <c r="P41" s="555"/>
      <c r="Q41" s="1232"/>
      <c r="S41" s="1355"/>
      <c r="T41" s="1355"/>
      <c r="U41" s="1233"/>
      <c r="V41" s="1233"/>
      <c r="W41" s="1233"/>
      <c r="X41" s="1233"/>
      <c r="AK41" s="21"/>
      <c r="AL41" s="1234"/>
      <c r="AM41" s="352"/>
    </row>
    <row r="42" spans="16:39" s="20" customFormat="1" ht="14.25">
      <c r="P42" s="555"/>
      <c r="Q42" s="1232"/>
      <c r="S42" s="1355"/>
      <c r="T42" s="1355"/>
      <c r="U42" s="1233"/>
      <c r="V42" s="1233"/>
      <c r="W42" s="1233"/>
      <c r="X42" s="1233"/>
      <c r="AK42" s="21"/>
      <c r="AL42" s="1234"/>
      <c r="AM42" s="352"/>
    </row>
    <row r="43" spans="16:39" s="20" customFormat="1" ht="14.25">
      <c r="P43" s="555"/>
      <c r="Q43" s="1232"/>
      <c r="S43" s="1355"/>
      <c r="T43" s="1355"/>
      <c r="U43" s="1233"/>
      <c r="V43" s="1233"/>
      <c r="W43" s="1233"/>
      <c r="X43" s="1233"/>
      <c r="AK43" s="21"/>
      <c r="AL43" s="1234"/>
      <c r="AM43" s="352"/>
    </row>
    <row r="44" spans="16:39" s="20" customFormat="1" ht="14.25">
      <c r="P44" s="555"/>
      <c r="Q44" s="1232"/>
      <c r="S44" s="1355"/>
      <c r="T44" s="1355"/>
      <c r="U44" s="1233"/>
      <c r="V44" s="1233"/>
      <c r="W44" s="1233"/>
      <c r="X44" s="1233"/>
      <c r="AK44" s="21"/>
      <c r="AL44" s="1234"/>
      <c r="AM44" s="352"/>
    </row>
    <row r="45" spans="16:39" s="20" customFormat="1" ht="14.25">
      <c r="P45" s="555"/>
      <c r="Q45" s="1232"/>
      <c r="S45" s="1355"/>
      <c r="T45" s="1355"/>
      <c r="U45" s="1233"/>
      <c r="V45" s="1233"/>
      <c r="W45" s="1233"/>
      <c r="X45" s="1233"/>
      <c r="AK45" s="21"/>
      <c r="AL45" s="1234"/>
      <c r="AM45" s="352"/>
    </row>
    <row r="46" spans="16:39" s="20" customFormat="1" ht="14.25">
      <c r="P46" s="555"/>
      <c r="Q46" s="1232"/>
      <c r="S46" s="1355"/>
      <c r="T46" s="1355"/>
      <c r="U46" s="1233"/>
      <c r="V46" s="1233"/>
      <c r="W46" s="1233"/>
      <c r="X46" s="1233"/>
      <c r="AK46" s="21"/>
      <c r="AL46" s="1234"/>
      <c r="AM46" s="352"/>
    </row>
    <row r="47" spans="16:39" s="20" customFormat="1" ht="14.25">
      <c r="P47" s="555"/>
      <c r="Q47" s="1232"/>
      <c r="S47" s="1355"/>
      <c r="T47" s="1355"/>
      <c r="U47" s="1233"/>
      <c r="V47" s="1233"/>
      <c r="W47" s="1233"/>
      <c r="X47" s="1233"/>
      <c r="AK47" s="21"/>
      <c r="AL47" s="1234"/>
      <c r="AM47" s="352"/>
    </row>
    <row r="48" spans="16:39" s="20" customFormat="1" ht="14.25">
      <c r="P48" s="555"/>
      <c r="Q48" s="1232"/>
      <c r="S48" s="1355"/>
      <c r="T48" s="1355"/>
      <c r="U48" s="1233"/>
      <c r="V48" s="1233"/>
      <c r="W48" s="1233"/>
      <c r="X48" s="1233"/>
      <c r="AK48" s="21"/>
      <c r="AL48" s="1234"/>
      <c r="AM48" s="352"/>
    </row>
    <row r="49" spans="16:39" s="20" customFormat="1" ht="14.25">
      <c r="P49" s="555"/>
      <c r="Q49" s="1232"/>
      <c r="S49" s="1355"/>
      <c r="T49" s="1355"/>
      <c r="U49" s="1233"/>
      <c r="V49" s="1233"/>
      <c r="W49" s="1233"/>
      <c r="X49" s="1233"/>
      <c r="AK49" s="21"/>
      <c r="AL49" s="1234"/>
      <c r="AM49" s="352"/>
    </row>
    <row r="50" spans="16:39" s="20" customFormat="1" ht="14.25">
      <c r="P50" s="555"/>
      <c r="Q50" s="1232"/>
      <c r="S50" s="1355"/>
      <c r="T50" s="1355"/>
      <c r="U50" s="1233"/>
      <c r="V50" s="1233"/>
      <c r="W50" s="1233"/>
      <c r="X50" s="1233"/>
      <c r="AK50" s="21"/>
      <c r="AL50" s="1234"/>
      <c r="AM50" s="352"/>
    </row>
    <row r="51" spans="16:39" s="20" customFormat="1" ht="14.25">
      <c r="P51" s="555"/>
      <c r="Q51" s="1232"/>
      <c r="S51" s="1355"/>
      <c r="T51" s="1355"/>
      <c r="U51" s="1233"/>
      <c r="V51" s="1233"/>
      <c r="W51" s="1233"/>
      <c r="X51" s="1233"/>
      <c r="AK51" s="21"/>
      <c r="AL51" s="1234"/>
      <c r="AM51" s="352"/>
    </row>
    <row r="52" spans="16:39" s="20" customFormat="1" ht="14.25">
      <c r="P52" s="555"/>
      <c r="Q52" s="1232"/>
      <c r="S52" s="1355"/>
      <c r="T52" s="1355"/>
      <c r="U52" s="1233"/>
      <c r="V52" s="1233"/>
      <c r="W52" s="1233"/>
      <c r="X52" s="1233"/>
      <c r="AK52" s="21"/>
      <c r="AL52" s="1234"/>
      <c r="AM52" s="352"/>
    </row>
    <row r="53" spans="16:39" s="20" customFormat="1" ht="14.25">
      <c r="P53" s="555"/>
      <c r="Q53" s="1232"/>
      <c r="S53" s="1355"/>
      <c r="T53" s="1355"/>
      <c r="U53" s="1233"/>
      <c r="V53" s="1233"/>
      <c r="W53" s="1233"/>
      <c r="X53" s="1233"/>
      <c r="AK53" s="21"/>
      <c r="AL53" s="1234"/>
      <c r="AM53" s="352"/>
    </row>
    <row r="54" spans="16:39" s="20" customFormat="1" ht="14.25">
      <c r="P54" s="555"/>
      <c r="Q54" s="1232"/>
      <c r="S54" s="1355"/>
      <c r="T54" s="1355"/>
      <c r="U54" s="1233"/>
      <c r="V54" s="1233"/>
      <c r="W54" s="1233"/>
      <c r="X54" s="1233"/>
      <c r="AK54" s="21"/>
      <c r="AL54" s="1234"/>
      <c r="AM54" s="352"/>
    </row>
    <row r="55" spans="16:39" s="20" customFormat="1" ht="14.25">
      <c r="P55" s="555"/>
      <c r="Q55" s="1232"/>
      <c r="S55" s="1355"/>
      <c r="T55" s="1355"/>
      <c r="U55" s="1233"/>
      <c r="V55" s="1233"/>
      <c r="W55" s="1233"/>
      <c r="X55" s="1233"/>
      <c r="AK55" s="21"/>
      <c r="AL55" s="1234"/>
      <c r="AM55" s="352"/>
    </row>
    <row r="56" spans="16:39" s="20" customFormat="1" ht="14.25">
      <c r="P56" s="555"/>
      <c r="Q56" s="1232"/>
      <c r="S56" s="1355"/>
      <c r="T56" s="1355"/>
      <c r="U56" s="1233"/>
      <c r="V56" s="1233"/>
      <c r="W56" s="1233"/>
      <c r="X56" s="1233"/>
      <c r="AK56" s="21"/>
      <c r="AL56" s="1234"/>
      <c r="AM56" s="352"/>
    </row>
    <row r="57" spans="16:39" s="20" customFormat="1" ht="14.25">
      <c r="P57" s="555"/>
      <c r="Q57" s="1232"/>
      <c r="S57" s="1355"/>
      <c r="T57" s="1355"/>
      <c r="U57" s="1233"/>
      <c r="V57" s="1233"/>
      <c r="W57" s="1233"/>
      <c r="X57" s="1233"/>
      <c r="AK57" s="21"/>
      <c r="AL57" s="1234"/>
      <c r="AM57" s="352"/>
    </row>
    <row r="58" spans="16:39" s="20" customFormat="1" ht="14.25">
      <c r="P58" s="555"/>
      <c r="Q58" s="1232"/>
      <c r="S58" s="1355"/>
      <c r="T58" s="1355"/>
      <c r="U58" s="1233"/>
      <c r="V58" s="1233"/>
      <c r="W58" s="1233"/>
      <c r="X58" s="1233"/>
      <c r="AK58" s="21"/>
      <c r="AL58" s="1234"/>
      <c r="AM58" s="352"/>
    </row>
    <row r="59" spans="16:39" s="20" customFormat="1" ht="14.25">
      <c r="P59" s="555"/>
      <c r="Q59" s="1232"/>
      <c r="S59" s="1355"/>
      <c r="T59" s="1355"/>
      <c r="U59" s="1233"/>
      <c r="V59" s="1233"/>
      <c r="W59" s="1233"/>
      <c r="X59" s="1233"/>
      <c r="AK59" s="21"/>
      <c r="AL59" s="1234"/>
      <c r="AM59" s="352"/>
    </row>
    <row r="60" spans="16:39" s="20" customFormat="1" ht="14.25">
      <c r="P60" s="555"/>
      <c r="Q60" s="1232"/>
      <c r="S60" s="1355"/>
      <c r="T60" s="1355"/>
      <c r="U60" s="1233"/>
      <c r="V60" s="1233"/>
      <c r="W60" s="1233"/>
      <c r="X60" s="1233"/>
      <c r="AK60" s="21"/>
      <c r="AL60" s="1234"/>
      <c r="AM60" s="352"/>
    </row>
    <row r="61" spans="16:39" s="20" customFormat="1" ht="14.25">
      <c r="P61" s="555"/>
      <c r="Q61" s="1232"/>
      <c r="S61" s="1355"/>
      <c r="T61" s="1355"/>
      <c r="U61" s="1233"/>
      <c r="V61" s="1233"/>
      <c r="W61" s="1233"/>
      <c r="X61" s="1233"/>
      <c r="AK61" s="21"/>
      <c r="AL61" s="1234"/>
      <c r="AM61" s="352"/>
    </row>
    <row r="62" spans="16:39" s="20" customFormat="1" ht="14.25">
      <c r="P62" s="555"/>
      <c r="Q62" s="1232"/>
      <c r="S62" s="1355"/>
      <c r="T62" s="1355"/>
      <c r="U62" s="1233"/>
      <c r="V62" s="1233"/>
      <c r="W62" s="1233"/>
      <c r="X62" s="1233"/>
      <c r="AK62" s="21"/>
      <c r="AL62" s="1234"/>
      <c r="AM62" s="352"/>
    </row>
    <row r="63" spans="16:39" s="20" customFormat="1" ht="14.25">
      <c r="P63" s="555"/>
      <c r="Q63" s="1232"/>
      <c r="S63" s="1355"/>
      <c r="T63" s="1355"/>
      <c r="U63" s="1233"/>
      <c r="V63" s="1233"/>
      <c r="W63" s="1233"/>
      <c r="X63" s="1233"/>
      <c r="AK63" s="21"/>
      <c r="AL63" s="1234"/>
      <c r="AM63" s="352"/>
    </row>
    <row r="64" spans="16:39" s="20" customFormat="1" ht="14.25">
      <c r="P64" s="555"/>
      <c r="Q64" s="1232"/>
      <c r="S64" s="1355"/>
      <c r="T64" s="1355"/>
      <c r="U64" s="1233"/>
      <c r="V64" s="1233"/>
      <c r="W64" s="1233"/>
      <c r="X64" s="1233"/>
      <c r="AK64" s="21"/>
      <c r="AL64" s="1234"/>
      <c r="AM64" s="352"/>
    </row>
    <row r="65" spans="16:39" s="20" customFormat="1" ht="14.25">
      <c r="P65" s="555"/>
      <c r="Q65" s="1232"/>
      <c r="S65" s="1355"/>
      <c r="T65" s="1355"/>
      <c r="U65" s="1233"/>
      <c r="V65" s="1233"/>
      <c r="W65" s="1233"/>
      <c r="X65" s="1233"/>
      <c r="AK65" s="21"/>
      <c r="AL65" s="1234"/>
      <c r="AM65" s="352"/>
    </row>
    <row r="66" spans="16:39" s="20" customFormat="1" ht="14.25">
      <c r="P66" s="555"/>
      <c r="Q66" s="1232"/>
      <c r="S66" s="1355"/>
      <c r="T66" s="1355"/>
      <c r="U66" s="1233"/>
      <c r="V66" s="1233"/>
      <c r="W66" s="1233"/>
      <c r="X66" s="1233"/>
      <c r="AK66" s="21"/>
      <c r="AL66" s="1234"/>
      <c r="AM66" s="352"/>
    </row>
    <row r="67" spans="16:39" s="20" customFormat="1" ht="14.25">
      <c r="P67" s="555"/>
      <c r="Q67" s="1232"/>
      <c r="S67" s="1355"/>
      <c r="T67" s="1355"/>
      <c r="U67" s="1233"/>
      <c r="V67" s="1233"/>
      <c r="W67" s="1233"/>
      <c r="X67" s="1233"/>
      <c r="AK67" s="21"/>
      <c r="AL67" s="1234"/>
      <c r="AM67" s="352"/>
    </row>
    <row r="68" spans="16:39" s="20" customFormat="1" ht="14.25">
      <c r="P68" s="555"/>
      <c r="Q68" s="1232"/>
      <c r="S68" s="1355"/>
      <c r="T68" s="1355"/>
      <c r="U68" s="1233"/>
      <c r="V68" s="1233"/>
      <c r="W68" s="1233"/>
      <c r="X68" s="1233"/>
      <c r="AK68" s="21"/>
      <c r="AL68" s="1234"/>
      <c r="AM68" s="352"/>
    </row>
    <row r="69" spans="16:39" s="20" customFormat="1" ht="14.25">
      <c r="P69" s="555"/>
      <c r="Q69" s="1232"/>
      <c r="S69" s="1355"/>
      <c r="T69" s="1355"/>
      <c r="U69" s="1233"/>
      <c r="V69" s="1233"/>
      <c r="W69" s="1233"/>
      <c r="X69" s="1233"/>
      <c r="AK69" s="21"/>
      <c r="AL69" s="1234"/>
      <c r="AM69" s="352"/>
    </row>
    <row r="70" spans="16:39" s="20" customFormat="1" ht="14.25">
      <c r="P70" s="555"/>
      <c r="Q70" s="1232"/>
      <c r="S70" s="1355"/>
      <c r="T70" s="1355"/>
      <c r="U70" s="1233"/>
      <c r="V70" s="1233"/>
      <c r="W70" s="1233"/>
      <c r="X70" s="1233"/>
      <c r="AK70" s="21"/>
      <c r="AL70" s="1234"/>
      <c r="AM70" s="352"/>
    </row>
    <row r="71" spans="16:39" s="20" customFormat="1" ht="14.25">
      <c r="P71" s="555"/>
      <c r="Q71" s="1232"/>
      <c r="S71" s="1355"/>
      <c r="T71" s="1355"/>
      <c r="U71" s="1233"/>
      <c r="V71" s="1233"/>
      <c r="W71" s="1233"/>
      <c r="X71" s="1233"/>
      <c r="AK71" s="21"/>
      <c r="AL71" s="1234"/>
      <c r="AM71" s="352"/>
    </row>
    <row r="72" spans="16:39" s="20" customFormat="1" ht="14.25">
      <c r="P72" s="555"/>
      <c r="Q72" s="1232"/>
      <c r="S72" s="1355"/>
      <c r="T72" s="1355"/>
      <c r="U72" s="1233"/>
      <c r="V72" s="1233"/>
      <c r="W72" s="1233"/>
      <c r="X72" s="1233"/>
      <c r="AK72" s="21"/>
      <c r="AL72" s="1234"/>
      <c r="AM72" s="352"/>
    </row>
    <row r="73" spans="16:39" s="20" customFormat="1" ht="14.25">
      <c r="P73" s="555"/>
      <c r="Q73" s="1232"/>
      <c r="S73" s="1355"/>
      <c r="T73" s="1355"/>
      <c r="U73" s="1233"/>
      <c r="V73" s="1233"/>
      <c r="W73" s="1233"/>
      <c r="X73" s="1233"/>
      <c r="AK73" s="21"/>
      <c r="AL73" s="1234"/>
      <c r="AM73" s="352"/>
    </row>
    <row r="74" spans="16:39" s="20" customFormat="1" ht="14.25">
      <c r="P74" s="555"/>
      <c r="Q74" s="1232"/>
      <c r="S74" s="1355"/>
      <c r="T74" s="1355"/>
      <c r="U74" s="1233"/>
      <c r="V74" s="1233"/>
      <c r="W74" s="1233"/>
      <c r="X74" s="1233"/>
      <c r="AK74" s="21"/>
      <c r="AL74" s="1234"/>
      <c r="AM74" s="352"/>
    </row>
    <row r="75" spans="16:39" s="20" customFormat="1" ht="14.25">
      <c r="P75" s="555"/>
      <c r="Q75" s="1232"/>
      <c r="S75" s="1355"/>
      <c r="T75" s="1355"/>
      <c r="U75" s="1233"/>
      <c r="V75" s="1233"/>
      <c r="W75" s="1233"/>
      <c r="X75" s="1233"/>
      <c r="AK75" s="21"/>
      <c r="AL75" s="1234"/>
      <c r="AM75" s="352"/>
    </row>
    <row r="76" spans="16:39" s="20" customFormat="1" ht="14.25">
      <c r="P76" s="555"/>
      <c r="Q76" s="1232"/>
      <c r="S76" s="1355"/>
      <c r="T76" s="1355"/>
      <c r="U76" s="1233"/>
      <c r="V76" s="1233"/>
      <c r="W76" s="1233"/>
      <c r="X76" s="1233"/>
      <c r="AK76" s="21"/>
      <c r="AL76" s="1234"/>
      <c r="AM76" s="352"/>
    </row>
    <row r="77" spans="16:39" s="20" customFormat="1" ht="14.25">
      <c r="P77" s="555"/>
      <c r="Q77" s="1232"/>
      <c r="S77" s="1355"/>
      <c r="T77" s="1355"/>
      <c r="U77" s="1233"/>
      <c r="V77" s="1233"/>
      <c r="W77" s="1233"/>
      <c r="X77" s="1233"/>
      <c r="AK77" s="21"/>
      <c r="AL77" s="1234"/>
      <c r="AM77" s="352"/>
    </row>
    <row r="78" spans="16:39" s="20" customFormat="1" ht="14.25">
      <c r="P78" s="555"/>
      <c r="Q78" s="1232"/>
      <c r="S78" s="1355"/>
      <c r="T78" s="1355"/>
      <c r="U78" s="1233"/>
      <c r="V78" s="1233"/>
      <c r="W78" s="1233"/>
      <c r="X78" s="1233"/>
      <c r="AK78" s="21"/>
      <c r="AL78" s="1234"/>
      <c r="AM78" s="352"/>
    </row>
    <row r="79" spans="16:39" s="20" customFormat="1" ht="14.25">
      <c r="P79" s="555"/>
      <c r="Q79" s="1232"/>
      <c r="S79" s="1355"/>
      <c r="T79" s="1355"/>
      <c r="U79" s="1233"/>
      <c r="V79" s="1233"/>
      <c r="W79" s="1233"/>
      <c r="X79" s="1233"/>
      <c r="AK79" s="21"/>
      <c r="AL79" s="1234"/>
      <c r="AM79" s="352"/>
    </row>
    <row r="80" spans="16:39" s="20" customFormat="1" ht="14.25">
      <c r="P80" s="555"/>
      <c r="Q80" s="1232"/>
      <c r="S80" s="1355"/>
      <c r="T80" s="1355"/>
      <c r="U80" s="1233"/>
      <c r="V80" s="1233"/>
      <c r="W80" s="1233"/>
      <c r="X80" s="1233"/>
      <c r="AK80" s="21"/>
      <c r="AL80" s="1234"/>
      <c r="AM80" s="352"/>
    </row>
    <row r="81" spans="16:39" s="20" customFormat="1" ht="14.25">
      <c r="P81" s="555"/>
      <c r="Q81" s="1232"/>
      <c r="S81" s="1355"/>
      <c r="T81" s="1355"/>
      <c r="U81" s="1233"/>
      <c r="V81" s="1233"/>
      <c r="W81" s="1233"/>
      <c r="X81" s="1233"/>
      <c r="AK81" s="21"/>
      <c r="AL81" s="1234"/>
      <c r="AM81" s="352"/>
    </row>
    <row r="82" spans="16:39" s="20" customFormat="1" ht="14.25">
      <c r="P82" s="555"/>
      <c r="Q82" s="1232"/>
      <c r="S82" s="1355"/>
      <c r="T82" s="1355"/>
      <c r="U82" s="1233"/>
      <c r="V82" s="1233"/>
      <c r="W82" s="1233"/>
      <c r="X82" s="1233"/>
      <c r="AK82" s="21"/>
      <c r="AL82" s="1234"/>
      <c r="AM82" s="352"/>
    </row>
    <row r="83" spans="16:39" s="20" customFormat="1" ht="14.25">
      <c r="P83" s="555"/>
      <c r="Q83" s="1232"/>
      <c r="S83" s="1355"/>
      <c r="T83" s="1355"/>
      <c r="U83" s="1233"/>
      <c r="V83" s="1233"/>
      <c r="W83" s="1233"/>
      <c r="X83" s="1233"/>
      <c r="AK83" s="21"/>
      <c r="AL83" s="1234"/>
      <c r="AM83" s="352"/>
    </row>
    <row r="84" spans="16:39" s="20" customFormat="1" ht="14.25">
      <c r="P84" s="555"/>
      <c r="Q84" s="1232"/>
      <c r="S84" s="1355"/>
      <c r="T84" s="1355"/>
      <c r="U84" s="1233"/>
      <c r="V84" s="1233"/>
      <c r="W84" s="1233"/>
      <c r="X84" s="1233"/>
      <c r="AK84" s="21"/>
      <c r="AL84" s="1234"/>
      <c r="AM84" s="352"/>
    </row>
    <row r="85" spans="16:39" s="20" customFormat="1" ht="14.25">
      <c r="P85" s="555"/>
      <c r="Q85" s="1232"/>
      <c r="S85" s="1355"/>
      <c r="T85" s="1355"/>
      <c r="U85" s="1233"/>
      <c r="V85" s="1233"/>
      <c r="W85" s="1233"/>
      <c r="X85" s="1233"/>
      <c r="AK85" s="21"/>
      <c r="AL85" s="1234"/>
      <c r="AM85" s="352"/>
    </row>
    <row r="86" spans="16:39" s="20" customFormat="1" ht="14.25">
      <c r="P86" s="555"/>
      <c r="Q86" s="1232"/>
      <c r="S86" s="1355"/>
      <c r="T86" s="1355"/>
      <c r="U86" s="1233"/>
      <c r="V86" s="1233"/>
      <c r="W86" s="1233"/>
      <c r="X86" s="1233"/>
      <c r="AK86" s="21"/>
      <c r="AL86" s="1234"/>
      <c r="AM86" s="352"/>
    </row>
    <row r="87" spans="16:39" s="20" customFormat="1" ht="14.25">
      <c r="P87" s="555"/>
      <c r="Q87" s="1232"/>
      <c r="S87" s="1355"/>
      <c r="T87" s="1355"/>
      <c r="U87" s="1233"/>
      <c r="V87" s="1233"/>
      <c r="W87" s="1233"/>
      <c r="X87" s="1233"/>
      <c r="AK87" s="21"/>
      <c r="AL87" s="1234"/>
      <c r="AM87" s="352"/>
    </row>
    <row r="88" spans="16:39" s="20" customFormat="1" ht="14.25">
      <c r="P88" s="555"/>
      <c r="Q88" s="1232"/>
      <c r="S88" s="1355"/>
      <c r="T88" s="1355"/>
      <c r="U88" s="1233"/>
      <c r="V88" s="1233"/>
      <c r="W88" s="1233"/>
      <c r="X88" s="1233"/>
      <c r="AK88" s="21"/>
      <c r="AL88" s="1234"/>
      <c r="AM88" s="352"/>
    </row>
    <row r="89" spans="16:39" s="20" customFormat="1" ht="14.25">
      <c r="P89" s="555"/>
      <c r="Q89" s="1232"/>
      <c r="S89" s="1355"/>
      <c r="T89" s="1355"/>
      <c r="U89" s="1233"/>
      <c r="V89" s="1233"/>
      <c r="W89" s="1233"/>
      <c r="X89" s="1233"/>
      <c r="AK89" s="21"/>
      <c r="AL89" s="1234"/>
      <c r="AM89" s="352"/>
    </row>
    <row r="90" spans="16:39" s="20" customFormat="1" ht="14.25">
      <c r="P90" s="555"/>
      <c r="Q90" s="1232"/>
      <c r="S90" s="1355"/>
      <c r="T90" s="1355"/>
      <c r="U90" s="1233"/>
      <c r="V90" s="1233"/>
      <c r="W90" s="1233"/>
      <c r="X90" s="1233"/>
      <c r="AK90" s="21"/>
      <c r="AL90" s="1234"/>
      <c r="AM90" s="352"/>
    </row>
    <row r="91" spans="16:39" s="20" customFormat="1" ht="14.25">
      <c r="P91" s="555"/>
      <c r="Q91" s="1232"/>
      <c r="S91" s="1355"/>
      <c r="T91" s="1355"/>
      <c r="U91" s="1233"/>
      <c r="V91" s="1233"/>
      <c r="W91" s="1233"/>
      <c r="X91" s="1233"/>
      <c r="AK91" s="21"/>
      <c r="AL91" s="1234"/>
      <c r="AM91" s="352"/>
    </row>
    <row r="92" spans="16:39" s="20" customFormat="1" ht="14.25">
      <c r="P92" s="555"/>
      <c r="Q92" s="1232"/>
      <c r="S92" s="1355"/>
      <c r="T92" s="1355"/>
      <c r="U92" s="1233"/>
      <c r="V92" s="1233"/>
      <c r="W92" s="1233"/>
      <c r="X92" s="1233"/>
      <c r="AK92" s="21"/>
      <c r="AL92" s="1234"/>
      <c r="AM92" s="352"/>
    </row>
    <row r="93" spans="16:39" s="20" customFormat="1" ht="14.25">
      <c r="P93" s="555"/>
      <c r="Q93" s="1232"/>
      <c r="S93" s="1355"/>
      <c r="T93" s="1355"/>
      <c r="U93" s="1233"/>
      <c r="V93" s="1233"/>
      <c r="W93" s="1233"/>
      <c r="X93" s="1233"/>
      <c r="AK93" s="21"/>
      <c r="AL93" s="1234"/>
      <c r="AM93" s="352"/>
    </row>
    <row r="94" spans="16:39" s="20" customFormat="1" ht="14.25">
      <c r="P94" s="555"/>
      <c r="Q94" s="1232"/>
      <c r="S94" s="1355"/>
      <c r="T94" s="1355"/>
      <c r="U94" s="1233"/>
      <c r="V94" s="1233"/>
      <c r="W94" s="1233"/>
      <c r="X94" s="1233"/>
      <c r="AK94" s="21"/>
      <c r="AL94" s="1234"/>
      <c r="AM94" s="352"/>
    </row>
    <row r="95" spans="16:39" s="20" customFormat="1" ht="14.25">
      <c r="P95" s="555"/>
      <c r="Q95" s="1232"/>
      <c r="S95" s="1355"/>
      <c r="T95" s="1355"/>
      <c r="U95" s="1233"/>
      <c r="V95" s="1233"/>
      <c r="W95" s="1233"/>
      <c r="X95" s="1233"/>
      <c r="AK95" s="21"/>
      <c r="AL95" s="1234"/>
      <c r="AM95" s="352"/>
    </row>
    <row r="96" spans="16:39" s="20" customFormat="1" ht="14.25">
      <c r="P96" s="555"/>
      <c r="Q96" s="1232"/>
      <c r="S96" s="1355"/>
      <c r="T96" s="1355"/>
      <c r="U96" s="1233"/>
      <c r="V96" s="1233"/>
      <c r="W96" s="1233"/>
      <c r="X96" s="1233"/>
      <c r="AK96" s="21"/>
      <c r="AL96" s="1234"/>
      <c r="AM96" s="352"/>
    </row>
    <row r="97" spans="16:39" s="20" customFormat="1" ht="14.25">
      <c r="P97" s="555"/>
      <c r="Q97" s="1232"/>
      <c r="S97" s="1355"/>
      <c r="T97" s="1355"/>
      <c r="U97" s="1233"/>
      <c r="V97" s="1233"/>
      <c r="W97" s="1233"/>
      <c r="X97" s="1233"/>
      <c r="AK97" s="21"/>
      <c r="AL97" s="1234"/>
      <c r="AM97" s="352"/>
    </row>
    <row r="98" spans="16:39" s="20" customFormat="1" ht="14.25">
      <c r="P98" s="555"/>
      <c r="Q98" s="1232"/>
      <c r="S98" s="1355"/>
      <c r="T98" s="1355"/>
      <c r="U98" s="1233"/>
      <c r="V98" s="1233"/>
      <c r="W98" s="1233"/>
      <c r="X98" s="1233"/>
      <c r="AK98" s="21"/>
      <c r="AL98" s="1234"/>
      <c r="AM98" s="352"/>
    </row>
    <row r="99" spans="16:39" s="20" customFormat="1" ht="14.25">
      <c r="P99" s="555"/>
      <c r="Q99" s="1232"/>
      <c r="S99" s="1355"/>
      <c r="T99" s="1355"/>
      <c r="U99" s="1233"/>
      <c r="V99" s="1233"/>
      <c r="W99" s="1233"/>
      <c r="X99" s="1233"/>
      <c r="AK99" s="21"/>
      <c r="AL99" s="1234"/>
      <c r="AM99" s="352"/>
    </row>
    <row r="100" spans="16:39" s="20" customFormat="1" ht="14.25">
      <c r="P100" s="555"/>
      <c r="Q100" s="1232"/>
      <c r="S100" s="1355"/>
      <c r="T100" s="1355"/>
      <c r="U100" s="1233"/>
      <c r="V100" s="1233"/>
      <c r="W100" s="1233"/>
      <c r="X100" s="1233"/>
      <c r="AK100" s="21"/>
      <c r="AL100" s="1234"/>
      <c r="AM100" s="352"/>
    </row>
    <row r="101" spans="16:39" s="20" customFormat="1" ht="14.25">
      <c r="P101" s="555"/>
      <c r="Q101" s="1232"/>
      <c r="S101" s="1355"/>
      <c r="T101" s="1355"/>
      <c r="U101" s="1233"/>
      <c r="V101" s="1233"/>
      <c r="W101" s="1233"/>
      <c r="X101" s="1233"/>
      <c r="AK101" s="21"/>
      <c r="AL101" s="1234"/>
      <c r="AM101" s="352"/>
    </row>
    <row r="102" spans="16:39" s="20" customFormat="1" ht="14.25">
      <c r="P102" s="555"/>
      <c r="Q102" s="1232"/>
      <c r="S102" s="1355"/>
      <c r="T102" s="1355"/>
      <c r="U102" s="1233"/>
      <c r="V102" s="1233"/>
      <c r="W102" s="1233"/>
      <c r="X102" s="1233"/>
      <c r="AK102" s="21"/>
      <c r="AL102" s="1234"/>
      <c r="AM102" s="352"/>
    </row>
    <row r="103" spans="16:39" s="20" customFormat="1" ht="14.25">
      <c r="P103" s="555"/>
      <c r="Q103" s="1232"/>
      <c r="S103" s="1355"/>
      <c r="T103" s="1355"/>
      <c r="U103" s="1233"/>
      <c r="V103" s="1233"/>
      <c r="W103" s="1233"/>
      <c r="X103" s="1233"/>
      <c r="AK103" s="21"/>
      <c r="AL103" s="1234"/>
      <c r="AM103" s="352"/>
    </row>
    <row r="104" spans="16:39" s="20" customFormat="1" ht="14.25">
      <c r="P104" s="555"/>
      <c r="Q104" s="1232"/>
      <c r="S104" s="1355"/>
      <c r="T104" s="1355"/>
      <c r="U104" s="1233"/>
      <c r="V104" s="1233"/>
      <c r="W104" s="1233"/>
      <c r="X104" s="1233"/>
      <c r="AK104" s="21"/>
      <c r="AL104" s="1234"/>
      <c r="AM104" s="352"/>
    </row>
    <row r="105" spans="16:39" s="20" customFormat="1" ht="14.25">
      <c r="P105" s="555"/>
      <c r="Q105" s="1232"/>
      <c r="S105" s="1355"/>
      <c r="T105" s="1355"/>
      <c r="U105" s="1233"/>
      <c r="V105" s="1233"/>
      <c r="W105" s="1233"/>
      <c r="X105" s="1233"/>
      <c r="AK105" s="21"/>
      <c r="AL105" s="1234"/>
      <c r="AM105" s="352"/>
    </row>
    <row r="106" spans="16:39" s="20" customFormat="1" ht="14.25">
      <c r="P106" s="555"/>
      <c r="Q106" s="1232"/>
      <c r="S106" s="1355"/>
      <c r="T106" s="1355"/>
      <c r="U106" s="1233"/>
      <c r="V106" s="1233"/>
      <c r="W106" s="1233"/>
      <c r="X106" s="1233"/>
      <c r="AK106" s="21"/>
      <c r="AL106" s="1234"/>
      <c r="AM106" s="352"/>
    </row>
    <row r="107" spans="16:39" s="20" customFormat="1" ht="14.25">
      <c r="P107" s="555"/>
      <c r="Q107" s="1232"/>
      <c r="S107" s="1355"/>
      <c r="T107" s="1355"/>
      <c r="U107" s="1233"/>
      <c r="V107" s="1233"/>
      <c r="W107" s="1233"/>
      <c r="X107" s="1233"/>
      <c r="AK107" s="21"/>
      <c r="AL107" s="1234"/>
      <c r="AM107" s="352"/>
    </row>
    <row r="108" spans="16:39" s="20" customFormat="1" ht="14.25">
      <c r="P108" s="555"/>
      <c r="Q108" s="1232"/>
      <c r="S108" s="1355"/>
      <c r="T108" s="1355"/>
      <c r="U108" s="1233"/>
      <c r="V108" s="1233"/>
      <c r="W108" s="1233"/>
      <c r="X108" s="1233"/>
      <c r="AK108" s="21"/>
      <c r="AL108" s="1234"/>
      <c r="AM108" s="352"/>
    </row>
    <row r="109" spans="16:39" s="20" customFormat="1" ht="14.25">
      <c r="P109" s="555"/>
      <c r="Q109" s="1232"/>
      <c r="S109" s="1355"/>
      <c r="T109" s="1355"/>
      <c r="U109" s="1233"/>
      <c r="V109" s="1233"/>
      <c r="W109" s="1233"/>
      <c r="X109" s="1233"/>
      <c r="AK109" s="21"/>
      <c r="AL109" s="1234"/>
      <c r="AM109" s="352"/>
    </row>
    <row r="110" spans="16:39" s="20" customFormat="1" ht="14.25">
      <c r="P110" s="555"/>
      <c r="Q110" s="1232"/>
      <c r="S110" s="1355"/>
      <c r="T110" s="1355"/>
      <c r="U110" s="1233"/>
      <c r="V110" s="1233"/>
      <c r="W110" s="1233"/>
      <c r="X110" s="1233"/>
      <c r="AK110" s="21"/>
      <c r="AL110" s="1234"/>
      <c r="AM110" s="352"/>
    </row>
    <row r="111" spans="16:39" s="20" customFormat="1" ht="14.25">
      <c r="P111" s="555"/>
      <c r="Q111" s="1232"/>
      <c r="S111" s="1355"/>
      <c r="T111" s="1355"/>
      <c r="U111" s="1233"/>
      <c r="V111" s="1233"/>
      <c r="W111" s="1233"/>
      <c r="X111" s="1233"/>
      <c r="AK111" s="21"/>
      <c r="AL111" s="1234"/>
      <c r="AM111" s="352"/>
    </row>
    <row r="112" spans="16:39" s="20" customFormat="1" ht="14.25">
      <c r="P112" s="555"/>
      <c r="Q112" s="1232"/>
      <c r="S112" s="1355"/>
      <c r="T112" s="1355"/>
      <c r="U112" s="1233"/>
      <c r="V112" s="1233"/>
      <c r="W112" s="1233"/>
      <c r="X112" s="1233"/>
      <c r="AK112" s="21"/>
      <c r="AL112" s="1234"/>
      <c r="AM112" s="352"/>
    </row>
    <row r="113" spans="16:39" s="20" customFormat="1" ht="14.25">
      <c r="P113" s="555"/>
      <c r="Q113" s="1232"/>
      <c r="S113" s="1355"/>
      <c r="T113" s="1355"/>
      <c r="U113" s="1233"/>
      <c r="V113" s="1233"/>
      <c r="W113" s="1233"/>
      <c r="X113" s="1233"/>
      <c r="AK113" s="21"/>
      <c r="AL113" s="1234"/>
      <c r="AM113" s="352"/>
    </row>
    <row r="114" spans="16:39" s="20" customFormat="1" ht="14.25">
      <c r="P114" s="555"/>
      <c r="Q114" s="1232"/>
      <c r="S114" s="1355"/>
      <c r="T114" s="1355"/>
      <c r="U114" s="1233"/>
      <c r="V114" s="1233"/>
      <c r="W114" s="1233"/>
      <c r="X114" s="1233"/>
      <c r="AK114" s="21"/>
      <c r="AL114" s="1234"/>
      <c r="AM114" s="352"/>
    </row>
    <row r="115" spans="16:39" s="20" customFormat="1" ht="14.25">
      <c r="P115" s="555"/>
      <c r="Q115" s="1232"/>
      <c r="S115" s="1355"/>
      <c r="T115" s="1355"/>
      <c r="U115" s="1233"/>
      <c r="V115" s="1233"/>
      <c r="W115" s="1233"/>
      <c r="X115" s="1233"/>
      <c r="AK115" s="21"/>
      <c r="AL115" s="1234"/>
      <c r="AM115" s="352"/>
    </row>
    <row r="116" spans="16:39" s="20" customFormat="1" ht="14.25">
      <c r="P116" s="555"/>
      <c r="Q116" s="1232"/>
      <c r="S116" s="1355"/>
      <c r="T116" s="1355"/>
      <c r="U116" s="1233"/>
      <c r="V116" s="1233"/>
      <c r="W116" s="1233"/>
      <c r="X116" s="1233"/>
      <c r="AK116" s="21"/>
      <c r="AL116" s="1234"/>
      <c r="AM116" s="352"/>
    </row>
    <row r="117" spans="16:39" s="20" customFormat="1" ht="14.25">
      <c r="P117" s="555"/>
      <c r="Q117" s="1232"/>
      <c r="S117" s="1355"/>
      <c r="T117" s="1355"/>
      <c r="U117" s="1233"/>
      <c r="V117" s="1233"/>
      <c r="W117" s="1233"/>
      <c r="X117" s="1233"/>
      <c r="AK117" s="21"/>
      <c r="AL117" s="1234"/>
      <c r="AM117" s="352"/>
    </row>
    <row r="118" spans="16:39" s="20" customFormat="1" ht="14.25">
      <c r="P118" s="555"/>
      <c r="Q118" s="1232"/>
      <c r="S118" s="1355"/>
      <c r="T118" s="1355"/>
      <c r="U118" s="1233"/>
      <c r="V118" s="1233"/>
      <c r="W118" s="1233"/>
      <c r="X118" s="1233"/>
      <c r="AK118" s="21"/>
      <c r="AL118" s="1234"/>
      <c r="AM118" s="352"/>
    </row>
    <row r="119" spans="16:39" s="20" customFormat="1" ht="14.25">
      <c r="P119" s="555"/>
      <c r="Q119" s="1232"/>
      <c r="S119" s="1355"/>
      <c r="T119" s="1355"/>
      <c r="U119" s="1233"/>
      <c r="V119" s="1233"/>
      <c r="W119" s="1233"/>
      <c r="X119" s="1233"/>
      <c r="AK119" s="21"/>
      <c r="AL119" s="1234"/>
      <c r="AM119" s="352"/>
    </row>
    <row r="120" spans="16:39" s="20" customFormat="1" ht="14.25">
      <c r="P120" s="555"/>
      <c r="Q120" s="1232"/>
      <c r="S120" s="1355"/>
      <c r="T120" s="1355"/>
      <c r="U120" s="1233"/>
      <c r="V120" s="1233"/>
      <c r="W120" s="1233"/>
      <c r="X120" s="1233"/>
      <c r="AK120" s="21"/>
      <c r="AL120" s="1234"/>
      <c r="AM120" s="352"/>
    </row>
    <row r="121" spans="16:39" s="20" customFormat="1" ht="14.25">
      <c r="P121" s="555"/>
      <c r="Q121" s="1232"/>
      <c r="S121" s="1355"/>
      <c r="T121" s="1355"/>
      <c r="U121" s="1233"/>
      <c r="V121" s="1233"/>
      <c r="W121" s="1233"/>
      <c r="X121" s="1233"/>
      <c r="AK121" s="21"/>
      <c r="AL121" s="1234"/>
      <c r="AM121" s="352"/>
    </row>
    <row r="122" spans="16:39" s="20" customFormat="1" ht="14.25">
      <c r="P122" s="555"/>
      <c r="Q122" s="1232"/>
      <c r="S122" s="1355"/>
      <c r="T122" s="1355"/>
      <c r="U122" s="1233"/>
      <c r="V122" s="1233"/>
      <c r="W122" s="1233"/>
      <c r="X122" s="1233"/>
      <c r="AK122" s="21"/>
      <c r="AL122" s="1234"/>
      <c r="AM122" s="352"/>
    </row>
    <row r="123" spans="16:39" s="20" customFormat="1" ht="14.25">
      <c r="P123" s="555"/>
      <c r="Q123" s="1232"/>
      <c r="S123" s="1355"/>
      <c r="T123" s="1355"/>
      <c r="U123" s="1233"/>
      <c r="V123" s="1233"/>
      <c r="W123" s="1233"/>
      <c r="X123" s="1233"/>
      <c r="AK123" s="21"/>
      <c r="AL123" s="1234"/>
      <c r="AM123" s="352"/>
    </row>
    <row r="124" spans="16:39" s="20" customFormat="1" ht="14.25">
      <c r="P124" s="555"/>
      <c r="Q124" s="1232"/>
      <c r="S124" s="1355"/>
      <c r="T124" s="1355"/>
      <c r="U124" s="1233"/>
      <c r="V124" s="1233"/>
      <c r="W124" s="1233"/>
      <c r="X124" s="1233"/>
      <c r="AK124" s="21"/>
      <c r="AL124" s="1234"/>
      <c r="AM124" s="352"/>
    </row>
    <row r="125" spans="16:39" s="20" customFormat="1" ht="14.25">
      <c r="P125" s="555"/>
      <c r="Q125" s="1232"/>
      <c r="S125" s="1355"/>
      <c r="T125" s="1355"/>
      <c r="U125" s="1233"/>
      <c r="V125" s="1233"/>
      <c r="W125" s="1233"/>
      <c r="X125" s="1233"/>
      <c r="AK125" s="21"/>
      <c r="AL125" s="1234"/>
      <c r="AM125" s="352"/>
    </row>
    <row r="126" spans="16:39" s="20" customFormat="1" ht="14.25">
      <c r="P126" s="555"/>
      <c r="Q126" s="1232"/>
      <c r="S126" s="1355"/>
      <c r="T126" s="1355"/>
      <c r="U126" s="1233"/>
      <c r="V126" s="1233"/>
      <c r="W126" s="1233"/>
      <c r="X126" s="1233"/>
      <c r="AK126" s="21"/>
      <c r="AL126" s="1234"/>
      <c r="AM126" s="352"/>
    </row>
    <row r="127" spans="16:39" s="20" customFormat="1" ht="14.25">
      <c r="P127" s="555"/>
      <c r="Q127" s="1232"/>
      <c r="S127" s="1355"/>
      <c r="T127" s="1355"/>
      <c r="U127" s="1233"/>
      <c r="V127" s="1233"/>
      <c r="W127" s="1233"/>
      <c r="X127" s="1233"/>
      <c r="AK127" s="21"/>
      <c r="AL127" s="1234"/>
      <c r="AM127" s="352"/>
    </row>
    <row r="128" spans="16:39" s="20" customFormat="1" ht="14.25">
      <c r="P128" s="555"/>
      <c r="Q128" s="1232"/>
      <c r="S128" s="1355"/>
      <c r="T128" s="1355"/>
      <c r="U128" s="1233"/>
      <c r="V128" s="1233"/>
      <c r="W128" s="1233"/>
      <c r="X128" s="1233"/>
      <c r="AK128" s="21"/>
      <c r="AL128" s="1234"/>
      <c r="AM128" s="352"/>
    </row>
    <row r="129" spans="16:39" s="20" customFormat="1" ht="14.25">
      <c r="P129" s="555"/>
      <c r="Q129" s="1232"/>
      <c r="S129" s="1355"/>
      <c r="T129" s="1355"/>
      <c r="U129" s="1233"/>
      <c r="V129" s="1233"/>
      <c r="W129" s="1233"/>
      <c r="X129" s="1233"/>
      <c r="AK129" s="21"/>
      <c r="AL129" s="1234"/>
      <c r="AM129" s="352"/>
    </row>
    <row r="130" spans="16:39" s="20" customFormat="1" ht="14.25">
      <c r="P130" s="555"/>
      <c r="Q130" s="1232"/>
      <c r="S130" s="1355"/>
      <c r="T130" s="1355"/>
      <c r="U130" s="1233"/>
      <c r="V130" s="1233"/>
      <c r="W130" s="1233"/>
      <c r="X130" s="1233"/>
      <c r="AK130" s="21"/>
      <c r="AL130" s="1234"/>
      <c r="AM130" s="352"/>
    </row>
    <row r="131" spans="16:39" s="20" customFormat="1" ht="14.25">
      <c r="P131" s="555"/>
      <c r="Q131" s="1232"/>
      <c r="S131" s="1355"/>
      <c r="T131" s="1355"/>
      <c r="U131" s="1233"/>
      <c r="V131" s="1233"/>
      <c r="W131" s="1233"/>
      <c r="X131" s="1233"/>
      <c r="AK131" s="21"/>
      <c r="AL131" s="1234"/>
      <c r="AM131" s="352"/>
    </row>
    <row r="132" spans="16:39" s="20" customFormat="1" ht="14.25">
      <c r="P132" s="555"/>
      <c r="Q132" s="1232"/>
      <c r="S132" s="1355"/>
      <c r="T132" s="1355"/>
      <c r="U132" s="1233"/>
      <c r="V132" s="1233"/>
      <c r="W132" s="1233"/>
      <c r="X132" s="1233"/>
      <c r="AK132" s="21"/>
      <c r="AL132" s="1234"/>
      <c r="AM132" s="352"/>
    </row>
    <row r="133" spans="16:39" s="20" customFormat="1" ht="14.25">
      <c r="P133" s="555"/>
      <c r="Q133" s="1232"/>
      <c r="S133" s="1355"/>
      <c r="T133" s="1355"/>
      <c r="U133" s="1233"/>
      <c r="V133" s="1233"/>
      <c r="W133" s="1233"/>
      <c r="X133" s="1233"/>
      <c r="AK133" s="21"/>
      <c r="AL133" s="1234"/>
      <c r="AM133" s="352"/>
    </row>
    <row r="134" spans="16:39" s="20" customFormat="1" ht="14.25">
      <c r="P134" s="555"/>
      <c r="Q134" s="1232"/>
      <c r="S134" s="1355"/>
      <c r="T134" s="1355"/>
      <c r="U134" s="1233"/>
      <c r="V134" s="1233"/>
      <c r="W134" s="1233"/>
      <c r="X134" s="1233"/>
      <c r="AK134" s="21"/>
      <c r="AL134" s="1234"/>
      <c r="AM134" s="352"/>
    </row>
    <row r="135" spans="16:39" s="20" customFormat="1" ht="14.25">
      <c r="P135" s="555"/>
      <c r="Q135" s="1232"/>
      <c r="S135" s="1355"/>
      <c r="T135" s="1355"/>
      <c r="U135" s="1233"/>
      <c r="V135" s="1233"/>
      <c r="W135" s="1233"/>
      <c r="X135" s="1233"/>
      <c r="AK135" s="21"/>
      <c r="AL135" s="1234"/>
      <c r="AM135" s="352"/>
    </row>
    <row r="136" spans="16:39" s="20" customFormat="1" ht="14.25">
      <c r="P136" s="555"/>
      <c r="Q136" s="1232"/>
      <c r="S136" s="1355"/>
      <c r="T136" s="1355"/>
      <c r="U136" s="1233"/>
      <c r="V136" s="1233"/>
      <c r="W136" s="1233"/>
      <c r="X136" s="1233"/>
      <c r="AK136" s="21"/>
      <c r="AL136" s="1234"/>
      <c r="AM136" s="352"/>
    </row>
    <row r="137" spans="16:39" s="20" customFormat="1" ht="14.25">
      <c r="P137" s="555"/>
      <c r="Q137" s="1232"/>
      <c r="S137" s="1355"/>
      <c r="T137" s="1355"/>
      <c r="U137" s="1233"/>
      <c r="V137" s="1233"/>
      <c r="W137" s="1233"/>
      <c r="X137" s="1233"/>
      <c r="AK137" s="21"/>
      <c r="AL137" s="1234"/>
      <c r="AM137" s="352"/>
    </row>
    <row r="138" spans="16:39" s="20" customFormat="1" ht="14.25">
      <c r="P138" s="555"/>
      <c r="Q138" s="1232"/>
      <c r="S138" s="1355"/>
      <c r="T138" s="1355"/>
      <c r="U138" s="1233"/>
      <c r="V138" s="1233"/>
      <c r="W138" s="1233"/>
      <c r="X138" s="1233"/>
      <c r="AK138" s="21"/>
      <c r="AL138" s="1234"/>
      <c r="AM138" s="352"/>
    </row>
    <row r="139" spans="16:39" s="20" customFormat="1" ht="14.25">
      <c r="P139" s="555"/>
      <c r="Q139" s="1232"/>
      <c r="S139" s="1355"/>
      <c r="T139" s="1355"/>
      <c r="U139" s="1233"/>
      <c r="V139" s="1233"/>
      <c r="W139" s="1233"/>
      <c r="X139" s="1233"/>
      <c r="AK139" s="21"/>
      <c r="AL139" s="1234"/>
      <c r="AM139" s="352"/>
    </row>
    <row r="140" spans="16:39" s="20" customFormat="1" ht="14.25">
      <c r="P140" s="555"/>
      <c r="Q140" s="1232"/>
      <c r="S140" s="1355"/>
      <c r="T140" s="1355"/>
      <c r="U140" s="1233"/>
      <c r="V140" s="1233"/>
      <c r="W140" s="1233"/>
      <c r="X140" s="1233"/>
      <c r="AK140" s="21"/>
      <c r="AL140" s="1234"/>
      <c r="AM140" s="352"/>
    </row>
    <row r="141" spans="16:39" s="20" customFormat="1" ht="14.25">
      <c r="P141" s="555"/>
      <c r="Q141" s="1232"/>
      <c r="S141" s="1355"/>
      <c r="T141" s="1355"/>
      <c r="U141" s="1233"/>
      <c r="V141" s="1233"/>
      <c r="W141" s="1233"/>
      <c r="X141" s="1233"/>
      <c r="AK141" s="21"/>
      <c r="AL141" s="1234"/>
      <c r="AM141" s="352"/>
    </row>
    <row r="142" spans="16:39" s="20" customFormat="1" ht="14.25">
      <c r="P142" s="555"/>
      <c r="Q142" s="1232"/>
      <c r="S142" s="1355"/>
      <c r="T142" s="1355"/>
      <c r="U142" s="1233"/>
      <c r="V142" s="1233"/>
      <c r="W142" s="1233"/>
      <c r="X142" s="1233"/>
      <c r="AK142" s="21"/>
      <c r="AL142" s="1234"/>
      <c r="AM142" s="352"/>
    </row>
    <row r="143" spans="16:39" s="20" customFormat="1" ht="14.25">
      <c r="P143" s="555"/>
      <c r="Q143" s="1232"/>
      <c r="S143" s="1355"/>
      <c r="T143" s="1355"/>
      <c r="U143" s="1233"/>
      <c r="V143" s="1233"/>
      <c r="W143" s="1233"/>
      <c r="X143" s="1233"/>
      <c r="AK143" s="21"/>
      <c r="AL143" s="1234"/>
      <c r="AM143" s="352"/>
    </row>
    <row r="144" spans="16:39" s="20" customFormat="1" ht="14.25">
      <c r="P144" s="555"/>
      <c r="Q144" s="1232"/>
      <c r="S144" s="1355"/>
      <c r="T144" s="1355"/>
      <c r="U144" s="1233"/>
      <c r="V144" s="1233"/>
      <c r="W144" s="1233"/>
      <c r="X144" s="1233"/>
      <c r="AK144" s="21"/>
      <c r="AL144" s="1234"/>
      <c r="AM144" s="352"/>
    </row>
    <row r="145" spans="16:39" s="20" customFormat="1" ht="14.25">
      <c r="P145" s="555"/>
      <c r="Q145" s="1232"/>
      <c r="S145" s="1355"/>
      <c r="T145" s="1355"/>
      <c r="U145" s="1233"/>
      <c r="V145" s="1233"/>
      <c r="W145" s="1233"/>
      <c r="X145" s="1233"/>
      <c r="AK145" s="21"/>
      <c r="AL145" s="1234"/>
      <c r="AM145" s="352"/>
    </row>
    <row r="146" spans="16:39" s="20" customFormat="1" ht="14.25">
      <c r="P146" s="555"/>
      <c r="Q146" s="1232"/>
      <c r="S146" s="1355"/>
      <c r="T146" s="1355"/>
      <c r="U146" s="1233"/>
      <c r="V146" s="1233"/>
      <c r="W146" s="1233"/>
      <c r="X146" s="1233"/>
      <c r="AK146" s="21"/>
      <c r="AL146" s="1234"/>
      <c r="AM146" s="352"/>
    </row>
    <row r="147" spans="16:39" s="20" customFormat="1" ht="14.25">
      <c r="P147" s="555"/>
      <c r="Q147" s="1232"/>
      <c r="S147" s="1355"/>
      <c r="T147" s="1355"/>
      <c r="U147" s="1233"/>
      <c r="V147" s="1233"/>
      <c r="W147" s="1233"/>
      <c r="X147" s="1233"/>
      <c r="AK147" s="21"/>
      <c r="AL147" s="1234"/>
      <c r="AM147" s="352"/>
    </row>
    <row r="148" spans="16:39" s="20" customFormat="1" ht="14.25">
      <c r="P148" s="555"/>
      <c r="Q148" s="1232"/>
      <c r="S148" s="1355"/>
      <c r="T148" s="1355"/>
      <c r="U148" s="1233"/>
      <c r="V148" s="1233"/>
      <c r="W148" s="1233"/>
      <c r="X148" s="1233"/>
      <c r="AK148" s="21"/>
      <c r="AL148" s="1234"/>
      <c r="AM148" s="352"/>
    </row>
    <row r="149" spans="16:39" s="20" customFormat="1" ht="14.25">
      <c r="P149" s="555"/>
      <c r="Q149" s="1232"/>
      <c r="S149" s="1355"/>
      <c r="T149" s="1355"/>
      <c r="U149" s="1233"/>
      <c r="V149" s="1233"/>
      <c r="W149" s="1233"/>
      <c r="X149" s="1233"/>
      <c r="AK149" s="21"/>
      <c r="AL149" s="1234"/>
      <c r="AM149" s="352"/>
    </row>
    <row r="150" spans="16:39" s="20" customFormat="1" ht="14.25">
      <c r="P150" s="555"/>
      <c r="Q150" s="1232"/>
      <c r="S150" s="1355"/>
      <c r="T150" s="1355"/>
      <c r="U150" s="1233"/>
      <c r="V150" s="1233"/>
      <c r="W150" s="1233"/>
      <c r="X150" s="1233"/>
      <c r="AK150" s="21"/>
      <c r="AL150" s="1234"/>
      <c r="AM150" s="352"/>
    </row>
    <row r="151" spans="16:39" s="20" customFormat="1" ht="14.25">
      <c r="P151" s="555"/>
      <c r="Q151" s="1232"/>
      <c r="S151" s="1355"/>
      <c r="T151" s="1355"/>
      <c r="U151" s="1233"/>
      <c r="V151" s="1233"/>
      <c r="W151" s="1233"/>
      <c r="X151" s="1233"/>
      <c r="AK151" s="21"/>
      <c r="AL151" s="1234"/>
      <c r="AM151" s="352"/>
    </row>
    <row r="152" spans="16:39" s="20" customFormat="1" ht="14.25">
      <c r="P152" s="555"/>
      <c r="Q152" s="1232"/>
      <c r="S152" s="1355"/>
      <c r="T152" s="1355"/>
      <c r="U152" s="1233"/>
      <c r="V152" s="1233"/>
      <c r="W152" s="1233"/>
      <c r="X152" s="1233"/>
      <c r="AK152" s="21"/>
      <c r="AL152" s="1234"/>
      <c r="AM152" s="352"/>
    </row>
    <row r="153" spans="16:39" s="20" customFormat="1" ht="14.25">
      <c r="P153" s="555"/>
      <c r="Q153" s="1232"/>
      <c r="S153" s="1355"/>
      <c r="T153" s="1355"/>
      <c r="U153" s="1233"/>
      <c r="V153" s="1233"/>
      <c r="W153" s="1233"/>
      <c r="X153" s="1233"/>
      <c r="AK153" s="21"/>
      <c r="AL153" s="1234"/>
      <c r="AM153" s="352"/>
    </row>
    <row r="154" spans="16:39" s="20" customFormat="1" ht="14.25">
      <c r="P154" s="555"/>
      <c r="Q154" s="1232"/>
      <c r="S154" s="1355"/>
      <c r="T154" s="1355"/>
      <c r="U154" s="1233"/>
      <c r="V154" s="1233"/>
      <c r="W154" s="1233"/>
      <c r="X154" s="1233"/>
      <c r="AK154" s="21"/>
      <c r="AL154" s="1234"/>
      <c r="AM154" s="352"/>
    </row>
    <row r="155" spans="16:39" s="20" customFormat="1" ht="14.25">
      <c r="P155" s="555"/>
      <c r="Q155" s="1232"/>
      <c r="S155" s="1355"/>
      <c r="T155" s="1355"/>
      <c r="U155" s="1233"/>
      <c r="V155" s="1233"/>
      <c r="W155" s="1233"/>
      <c r="X155" s="1233"/>
      <c r="AK155" s="21"/>
      <c r="AL155" s="1234"/>
      <c r="AM155" s="352"/>
    </row>
    <row r="156" spans="16:39" s="20" customFormat="1" ht="14.25">
      <c r="P156" s="555"/>
      <c r="Q156" s="1232"/>
      <c r="S156" s="1355"/>
      <c r="T156" s="1355"/>
      <c r="U156" s="1233"/>
      <c r="V156" s="1233"/>
      <c r="W156" s="1233"/>
      <c r="X156" s="1233"/>
      <c r="AK156" s="21"/>
      <c r="AL156" s="1234"/>
      <c r="AM156" s="352"/>
    </row>
    <row r="157" spans="16:39" s="20" customFormat="1" ht="14.25">
      <c r="P157" s="555"/>
      <c r="Q157" s="1232"/>
      <c r="S157" s="1355"/>
      <c r="T157" s="1355"/>
      <c r="U157" s="1233"/>
      <c r="V157" s="1233"/>
      <c r="W157" s="1233"/>
      <c r="X157" s="1233"/>
      <c r="AK157" s="21"/>
      <c r="AL157" s="1234"/>
      <c r="AM157" s="352"/>
    </row>
    <row r="158" spans="16:39" s="20" customFormat="1" ht="14.25">
      <c r="P158" s="555"/>
      <c r="Q158" s="1232"/>
      <c r="S158" s="1355"/>
      <c r="T158" s="1355"/>
      <c r="U158" s="1233"/>
      <c r="V158" s="1233"/>
      <c r="W158" s="1233"/>
      <c r="X158" s="1233"/>
      <c r="AK158" s="21"/>
      <c r="AL158" s="1234"/>
      <c r="AM158" s="352"/>
    </row>
    <row r="159" spans="16:39" s="20" customFormat="1" ht="14.25">
      <c r="P159" s="555"/>
      <c r="Q159" s="1232"/>
      <c r="S159" s="1355"/>
      <c r="T159" s="1355"/>
      <c r="U159" s="1233"/>
      <c r="V159" s="1233"/>
      <c r="W159" s="1233"/>
      <c r="X159" s="1233"/>
      <c r="AK159" s="21"/>
      <c r="AL159" s="1234"/>
      <c r="AM159" s="352"/>
    </row>
    <row r="160" spans="16:39" s="20" customFormat="1" ht="14.25">
      <c r="P160" s="555"/>
      <c r="Q160" s="1232"/>
      <c r="S160" s="1355"/>
      <c r="T160" s="1355"/>
      <c r="U160" s="1233"/>
      <c r="V160" s="1233"/>
      <c r="W160" s="1233"/>
      <c r="X160" s="1233"/>
      <c r="AK160" s="21"/>
      <c r="AL160" s="1234"/>
      <c r="AM160" s="352"/>
    </row>
    <row r="161" spans="16:39" s="20" customFormat="1" ht="14.25">
      <c r="P161" s="555"/>
      <c r="Q161" s="1232"/>
      <c r="S161" s="1355"/>
      <c r="T161" s="1355"/>
      <c r="U161" s="1233"/>
      <c r="V161" s="1233"/>
      <c r="W161" s="1233"/>
      <c r="X161" s="1233"/>
      <c r="AK161" s="21"/>
      <c r="AL161" s="1234"/>
      <c r="AM161" s="352"/>
    </row>
    <row r="162" spans="16:39" s="20" customFormat="1" ht="14.25">
      <c r="P162" s="555"/>
      <c r="Q162" s="1232"/>
      <c r="S162" s="1355"/>
      <c r="T162" s="1355"/>
      <c r="U162" s="1233"/>
      <c r="V162" s="1233"/>
      <c r="W162" s="1233"/>
      <c r="X162" s="1233"/>
      <c r="AK162" s="21"/>
      <c r="AL162" s="1234"/>
      <c r="AM162" s="352"/>
    </row>
    <row r="163" spans="16:39" s="20" customFormat="1" ht="14.25">
      <c r="P163" s="555"/>
      <c r="Q163" s="1232"/>
      <c r="S163" s="1355"/>
      <c r="T163" s="1355"/>
      <c r="U163" s="1233"/>
      <c r="V163" s="1233"/>
      <c r="W163" s="1233"/>
      <c r="X163" s="1233"/>
      <c r="AK163" s="21"/>
      <c r="AL163" s="1234"/>
      <c r="AM163" s="352"/>
    </row>
    <row r="164" spans="16:39" s="20" customFormat="1" ht="14.25">
      <c r="P164" s="555"/>
      <c r="Q164" s="1232"/>
      <c r="S164" s="1355"/>
      <c r="T164" s="1355"/>
      <c r="U164" s="1233"/>
      <c r="V164" s="1233"/>
      <c r="W164" s="1233"/>
      <c r="X164" s="1233"/>
      <c r="AK164" s="21"/>
      <c r="AL164" s="1234"/>
      <c r="AM164" s="352"/>
    </row>
    <row r="165" spans="16:39" s="20" customFormat="1" ht="14.25">
      <c r="P165" s="555"/>
      <c r="Q165" s="1232"/>
      <c r="S165" s="1355"/>
      <c r="T165" s="1355"/>
      <c r="U165" s="1233"/>
      <c r="V165" s="1233"/>
      <c r="W165" s="1233"/>
      <c r="X165" s="1233"/>
      <c r="AK165" s="21"/>
      <c r="AL165" s="1234"/>
      <c r="AM165" s="352"/>
    </row>
    <row r="166" spans="16:39" s="20" customFormat="1" ht="14.25">
      <c r="P166" s="555"/>
      <c r="Q166" s="1232"/>
      <c r="S166" s="1355"/>
      <c r="T166" s="1355"/>
      <c r="U166" s="1233"/>
      <c r="V166" s="1233"/>
      <c r="W166" s="1233"/>
      <c r="X166" s="1233"/>
      <c r="AK166" s="21"/>
      <c r="AL166" s="1234"/>
      <c r="AM166" s="352"/>
    </row>
    <row r="167" spans="16:39" s="20" customFormat="1" ht="14.25">
      <c r="P167" s="555"/>
      <c r="Q167" s="1232"/>
      <c r="S167" s="1355"/>
      <c r="T167" s="1355"/>
      <c r="U167" s="1233"/>
      <c r="V167" s="1233"/>
      <c r="W167" s="1233"/>
      <c r="X167" s="1233"/>
      <c r="AK167" s="21"/>
      <c r="AL167" s="1234"/>
      <c r="AM167" s="352"/>
    </row>
    <row r="168" spans="16:39" s="20" customFormat="1" ht="14.25">
      <c r="P168" s="555"/>
      <c r="Q168" s="1232"/>
      <c r="S168" s="1355"/>
      <c r="T168" s="1355"/>
      <c r="U168" s="1233"/>
      <c r="V168" s="1233"/>
      <c r="W168" s="1233"/>
      <c r="X168" s="1233"/>
      <c r="AK168" s="21"/>
      <c r="AL168" s="1234"/>
      <c r="AM168" s="352"/>
    </row>
    <row r="169" spans="16:39" s="20" customFormat="1" ht="14.25">
      <c r="P169" s="555"/>
      <c r="Q169" s="1232"/>
      <c r="S169" s="1355"/>
      <c r="T169" s="1355"/>
      <c r="U169" s="1233"/>
      <c r="V169" s="1233"/>
      <c r="W169" s="1233"/>
      <c r="X169" s="1233"/>
      <c r="AK169" s="21"/>
      <c r="AL169" s="1234"/>
      <c r="AM169" s="352"/>
    </row>
    <row r="170" spans="16:39" s="20" customFormat="1" ht="14.25">
      <c r="P170" s="555"/>
      <c r="Q170" s="1232"/>
      <c r="S170" s="1355"/>
      <c r="T170" s="1355"/>
      <c r="U170" s="1233"/>
      <c r="V170" s="1233"/>
      <c r="W170" s="1233"/>
      <c r="X170" s="1233"/>
      <c r="AK170" s="21"/>
      <c r="AL170" s="1234"/>
      <c r="AM170" s="352"/>
    </row>
    <row r="171" spans="16:39" s="20" customFormat="1" ht="14.25">
      <c r="P171" s="555"/>
      <c r="Q171" s="1232"/>
      <c r="S171" s="1355"/>
      <c r="T171" s="1355"/>
      <c r="U171" s="1233"/>
      <c r="V171" s="1233"/>
      <c r="W171" s="1233"/>
      <c r="X171" s="1233"/>
      <c r="AK171" s="21"/>
      <c r="AL171" s="1234"/>
      <c r="AM171" s="352"/>
    </row>
    <row r="172" spans="16:39" s="20" customFormat="1" ht="14.25">
      <c r="P172" s="555"/>
      <c r="Q172" s="1232"/>
      <c r="S172" s="1355"/>
      <c r="T172" s="1355"/>
      <c r="U172" s="1233"/>
      <c r="V172" s="1233"/>
      <c r="W172" s="1233"/>
      <c r="X172" s="1233"/>
      <c r="AK172" s="21"/>
      <c r="AL172" s="1234"/>
      <c r="AM172" s="352"/>
    </row>
    <row r="173" spans="16:39" s="20" customFormat="1" ht="14.25">
      <c r="P173" s="555"/>
      <c r="Q173" s="1232"/>
      <c r="S173" s="1355"/>
      <c r="T173" s="1355"/>
      <c r="U173" s="1233"/>
      <c r="V173" s="1233"/>
      <c r="W173" s="1233"/>
      <c r="X173" s="1233"/>
      <c r="AK173" s="21"/>
      <c r="AL173" s="1234"/>
      <c r="AM173" s="352"/>
    </row>
    <row r="174" spans="16:39" s="20" customFormat="1" ht="14.25">
      <c r="P174" s="555"/>
      <c r="Q174" s="1232"/>
      <c r="S174" s="1355"/>
      <c r="T174" s="1355"/>
      <c r="U174" s="1233"/>
      <c r="V174" s="1233"/>
      <c r="W174" s="1233"/>
      <c r="X174" s="1233"/>
      <c r="AK174" s="21"/>
      <c r="AL174" s="1234"/>
      <c r="AM174" s="352"/>
    </row>
    <row r="175" spans="16:39" s="20" customFormat="1" ht="14.25">
      <c r="P175" s="555"/>
      <c r="Q175" s="1232"/>
      <c r="S175" s="1355"/>
      <c r="T175" s="1355"/>
      <c r="U175" s="1233"/>
      <c r="V175" s="1233"/>
      <c r="W175" s="1233"/>
      <c r="X175" s="1233"/>
      <c r="AK175" s="21"/>
      <c r="AL175" s="1234"/>
      <c r="AM175" s="352"/>
    </row>
    <row r="176" spans="16:39" s="20" customFormat="1" ht="14.25">
      <c r="P176" s="555"/>
      <c r="Q176" s="1232"/>
      <c r="S176" s="1355"/>
      <c r="T176" s="1355"/>
      <c r="U176" s="1233"/>
      <c r="V176" s="1233"/>
      <c r="W176" s="1233"/>
      <c r="X176" s="1233"/>
      <c r="AK176" s="21"/>
      <c r="AL176" s="1234"/>
      <c r="AM176" s="352"/>
    </row>
    <row r="177" spans="16:39" s="20" customFormat="1" ht="14.25">
      <c r="P177" s="555"/>
      <c r="Q177" s="1232"/>
      <c r="S177" s="1355"/>
      <c r="T177" s="1355"/>
      <c r="U177" s="1233"/>
      <c r="V177" s="1233"/>
      <c r="W177" s="1233"/>
      <c r="X177" s="1233"/>
      <c r="AK177" s="21"/>
      <c r="AL177" s="1234"/>
      <c r="AM177" s="352"/>
    </row>
    <row r="178" spans="16:39" s="20" customFormat="1" ht="14.25">
      <c r="P178" s="555"/>
      <c r="Q178" s="1232"/>
      <c r="S178" s="1355"/>
      <c r="T178" s="1355"/>
      <c r="U178" s="1233"/>
      <c r="V178" s="1233"/>
      <c r="W178" s="1233"/>
      <c r="X178" s="1233"/>
      <c r="AK178" s="21"/>
      <c r="AL178" s="1234"/>
      <c r="AM178" s="352"/>
    </row>
    <row r="179" spans="16:39" s="20" customFormat="1" ht="14.25">
      <c r="P179" s="555"/>
      <c r="Q179" s="1232"/>
      <c r="S179" s="1355"/>
      <c r="T179" s="1355"/>
      <c r="U179" s="1233"/>
      <c r="V179" s="1233"/>
      <c r="W179" s="1233"/>
      <c r="X179" s="1233"/>
      <c r="AK179" s="21"/>
      <c r="AL179" s="1234"/>
      <c r="AM179" s="352"/>
    </row>
    <row r="180" spans="16:39" s="20" customFormat="1" ht="14.25">
      <c r="P180" s="555"/>
      <c r="Q180" s="1232"/>
      <c r="S180" s="1355"/>
      <c r="T180" s="1355"/>
      <c r="U180" s="1233"/>
      <c r="V180" s="1233"/>
      <c r="W180" s="1233"/>
      <c r="X180" s="1233"/>
      <c r="AK180" s="21"/>
      <c r="AL180" s="1234"/>
      <c r="AM180" s="352"/>
    </row>
    <row r="181" spans="16:39" s="20" customFormat="1" ht="14.25">
      <c r="P181" s="555"/>
      <c r="Q181" s="1232"/>
      <c r="S181" s="1355"/>
      <c r="T181" s="1355"/>
      <c r="U181" s="1233"/>
      <c r="V181" s="1233"/>
      <c r="W181" s="1233"/>
      <c r="X181" s="1233"/>
      <c r="AK181" s="21"/>
      <c r="AL181" s="1234"/>
      <c r="AM181" s="352"/>
    </row>
    <row r="182" spans="16:39" s="20" customFormat="1" ht="14.25">
      <c r="P182" s="555"/>
      <c r="Q182" s="1232"/>
      <c r="S182" s="1355"/>
      <c r="T182" s="1355"/>
      <c r="U182" s="1233"/>
      <c r="V182" s="1233"/>
      <c r="W182" s="1233"/>
      <c r="X182" s="1233"/>
      <c r="AK182" s="21"/>
      <c r="AL182" s="1234"/>
      <c r="AM182" s="352"/>
    </row>
    <row r="183" spans="16:39" s="20" customFormat="1" ht="14.25">
      <c r="P183" s="555"/>
      <c r="Q183" s="1232"/>
      <c r="S183" s="1355"/>
      <c r="T183" s="1355"/>
      <c r="U183" s="1233"/>
      <c r="V183" s="1233"/>
      <c r="W183" s="1233"/>
      <c r="X183" s="1233"/>
      <c r="AK183" s="21"/>
      <c r="AL183" s="1234"/>
      <c r="AM183" s="352"/>
    </row>
    <row r="184" spans="16:39" s="20" customFormat="1" ht="14.25">
      <c r="P184" s="555"/>
      <c r="Q184" s="1232"/>
      <c r="S184" s="1355"/>
      <c r="T184" s="1355"/>
      <c r="U184" s="1233"/>
      <c r="V184" s="1233"/>
      <c r="W184" s="1233"/>
      <c r="X184" s="1233"/>
      <c r="AK184" s="21"/>
      <c r="AL184" s="1234"/>
      <c r="AM184" s="352"/>
    </row>
    <row r="185" spans="16:39" s="20" customFormat="1" ht="14.25">
      <c r="P185" s="555"/>
      <c r="Q185" s="1232"/>
      <c r="S185" s="1355"/>
      <c r="T185" s="1355"/>
      <c r="U185" s="1233"/>
      <c r="V185" s="1233"/>
      <c r="W185" s="1233"/>
      <c r="X185" s="1233"/>
      <c r="AK185" s="21"/>
      <c r="AL185" s="1234"/>
      <c r="AM185" s="352"/>
    </row>
    <row r="186" spans="16:39" s="20" customFormat="1" ht="14.25">
      <c r="P186" s="555"/>
      <c r="Q186" s="1232"/>
      <c r="S186" s="1355"/>
      <c r="T186" s="1355"/>
      <c r="U186" s="1233"/>
      <c r="V186" s="1233"/>
      <c r="W186" s="1233"/>
      <c r="X186" s="1233"/>
      <c r="AK186" s="21"/>
      <c r="AL186" s="1234"/>
      <c r="AM186" s="352"/>
    </row>
    <row r="187" spans="16:39" s="20" customFormat="1" ht="14.25">
      <c r="P187" s="555"/>
      <c r="Q187" s="1232"/>
      <c r="S187" s="1355"/>
      <c r="T187" s="1355"/>
      <c r="U187" s="1233"/>
      <c r="V187" s="1233"/>
      <c r="W187" s="1233"/>
      <c r="X187" s="1233"/>
      <c r="AK187" s="21"/>
      <c r="AL187" s="1234"/>
      <c r="AM187" s="352"/>
    </row>
    <row r="188" spans="16:39" s="20" customFormat="1" ht="14.25">
      <c r="P188" s="555"/>
      <c r="Q188" s="1232"/>
      <c r="S188" s="1355"/>
      <c r="T188" s="1355"/>
      <c r="U188" s="1233"/>
      <c r="V188" s="1233"/>
      <c r="W188" s="1233"/>
      <c r="X188" s="1233"/>
      <c r="AK188" s="21"/>
      <c r="AL188" s="1234"/>
      <c r="AM188" s="352"/>
    </row>
    <row r="189" spans="16:39" s="20" customFormat="1" ht="14.25">
      <c r="P189" s="555"/>
      <c r="Q189" s="1232"/>
      <c r="S189" s="1355"/>
      <c r="T189" s="1355"/>
      <c r="U189" s="1233"/>
      <c r="V189" s="1233"/>
      <c r="W189" s="1233"/>
      <c r="X189" s="1233"/>
      <c r="AK189" s="21"/>
      <c r="AL189" s="1234"/>
      <c r="AM189" s="352"/>
    </row>
    <row r="190" spans="16:39" s="20" customFormat="1" ht="14.25">
      <c r="P190" s="555"/>
      <c r="Q190" s="1232"/>
      <c r="S190" s="1355"/>
      <c r="T190" s="1355"/>
      <c r="U190" s="1233"/>
      <c r="V190" s="1233"/>
      <c r="W190" s="1233"/>
      <c r="X190" s="1233"/>
      <c r="AK190" s="21"/>
      <c r="AL190" s="1234"/>
      <c r="AM190" s="352"/>
    </row>
    <row r="191" spans="16:39" s="20" customFormat="1" ht="14.25">
      <c r="P191" s="555"/>
      <c r="Q191" s="1232"/>
      <c r="S191" s="1355"/>
      <c r="T191" s="1355"/>
      <c r="U191" s="1233"/>
      <c r="V191" s="1233"/>
      <c r="W191" s="1233"/>
      <c r="X191" s="1233"/>
      <c r="AK191" s="21"/>
      <c r="AL191" s="1234"/>
      <c r="AM191" s="352"/>
    </row>
    <row r="192" spans="16:39" s="20" customFormat="1" ht="14.25">
      <c r="P192" s="555"/>
      <c r="Q192" s="1232"/>
      <c r="S192" s="1355"/>
      <c r="T192" s="1355"/>
      <c r="U192" s="1233"/>
      <c r="V192" s="1233"/>
      <c r="W192" s="1233"/>
      <c r="X192" s="1233"/>
      <c r="AK192" s="21"/>
      <c r="AL192" s="1234"/>
      <c r="AM192" s="352"/>
    </row>
    <row r="193" spans="16:39" s="20" customFormat="1" ht="14.25">
      <c r="P193" s="555"/>
      <c r="Q193" s="1232"/>
      <c r="S193" s="1355"/>
      <c r="T193" s="1355"/>
      <c r="U193" s="1233"/>
      <c r="V193" s="1233"/>
      <c r="W193" s="1233"/>
      <c r="X193" s="1233"/>
      <c r="AK193" s="21"/>
      <c r="AL193" s="1234"/>
      <c r="AM193" s="352"/>
    </row>
    <row r="194" spans="16:39" s="20" customFormat="1" ht="14.25">
      <c r="P194" s="555"/>
      <c r="Q194" s="1232"/>
      <c r="S194" s="1355"/>
      <c r="T194" s="1355"/>
      <c r="U194" s="1233"/>
      <c r="V194" s="1233"/>
      <c r="W194" s="1233"/>
      <c r="X194" s="1233"/>
      <c r="AK194" s="21"/>
      <c r="AL194" s="1234"/>
      <c r="AM194" s="352"/>
    </row>
    <row r="195" spans="16:39" s="20" customFormat="1" ht="14.25">
      <c r="P195" s="555"/>
      <c r="Q195" s="1232"/>
      <c r="S195" s="1355"/>
      <c r="T195" s="1355"/>
      <c r="U195" s="1233"/>
      <c r="V195" s="1233"/>
      <c r="W195" s="1233"/>
      <c r="X195" s="1233"/>
      <c r="AK195" s="21"/>
      <c r="AL195" s="1234"/>
      <c r="AM195" s="352"/>
    </row>
    <row r="196" spans="16:39" s="20" customFormat="1" ht="14.25">
      <c r="P196" s="555"/>
      <c r="Q196" s="1232"/>
      <c r="S196" s="1355"/>
      <c r="T196" s="1355"/>
      <c r="U196" s="1233"/>
      <c r="V196" s="1233"/>
      <c r="W196" s="1233"/>
      <c r="X196" s="1233"/>
      <c r="AK196" s="21"/>
      <c r="AL196" s="1234"/>
      <c r="AM196" s="352"/>
    </row>
    <row r="197" spans="16:39" s="20" customFormat="1" ht="14.25">
      <c r="P197" s="555"/>
      <c r="Q197" s="1232"/>
      <c r="S197" s="1355"/>
      <c r="T197" s="1355"/>
      <c r="U197" s="1233"/>
      <c r="V197" s="1233"/>
      <c r="W197" s="1233"/>
      <c r="X197" s="1233"/>
      <c r="AK197" s="21"/>
      <c r="AL197" s="1234"/>
      <c r="AM197" s="352"/>
    </row>
    <row r="198" spans="16:39" s="20" customFormat="1" ht="14.25">
      <c r="P198" s="555"/>
      <c r="Q198" s="1232"/>
      <c r="S198" s="1355"/>
      <c r="T198" s="1355"/>
      <c r="U198" s="1233"/>
      <c r="V198" s="1233"/>
      <c r="W198" s="1233"/>
      <c r="X198" s="1233"/>
      <c r="AK198" s="21"/>
      <c r="AL198" s="1234"/>
      <c r="AM198" s="352"/>
    </row>
    <row r="199" spans="16:39" s="20" customFormat="1" ht="14.25">
      <c r="P199" s="555"/>
      <c r="Q199" s="1232"/>
      <c r="S199" s="1355"/>
      <c r="T199" s="1355"/>
      <c r="U199" s="1233"/>
      <c r="V199" s="1233"/>
      <c r="W199" s="1233"/>
      <c r="X199" s="1233"/>
      <c r="AK199" s="21"/>
      <c r="AL199" s="1234"/>
      <c r="AM199" s="352"/>
    </row>
    <row r="200" spans="16:39" s="20" customFormat="1" ht="14.25">
      <c r="P200" s="555"/>
      <c r="Q200" s="1232"/>
      <c r="S200" s="1355"/>
      <c r="T200" s="1355"/>
      <c r="U200" s="1233"/>
      <c r="V200" s="1233"/>
      <c r="W200" s="1233"/>
      <c r="X200" s="1233"/>
      <c r="AK200" s="21"/>
      <c r="AL200" s="1234"/>
      <c r="AM200" s="352"/>
    </row>
    <row r="201" spans="16:39" s="20" customFormat="1" ht="14.25">
      <c r="P201" s="555"/>
      <c r="Q201" s="1232"/>
      <c r="S201" s="1355"/>
      <c r="T201" s="1355"/>
      <c r="U201" s="1233"/>
      <c r="V201" s="1233"/>
      <c r="W201" s="1233"/>
      <c r="X201" s="1233"/>
      <c r="AK201" s="21"/>
      <c r="AL201" s="1234"/>
      <c r="AM201" s="352"/>
    </row>
    <row r="202" spans="16:39" s="20" customFormat="1" ht="14.25">
      <c r="P202" s="555"/>
      <c r="Q202" s="1232"/>
      <c r="S202" s="1355"/>
      <c r="T202" s="1355"/>
      <c r="U202" s="1233"/>
      <c r="V202" s="1233"/>
      <c r="W202" s="1233"/>
      <c r="X202" s="1233"/>
      <c r="AK202" s="21"/>
      <c r="AL202" s="1234"/>
      <c r="AM202" s="352"/>
    </row>
    <row r="203" spans="16:39" s="20" customFormat="1" ht="14.25">
      <c r="P203" s="555"/>
      <c r="Q203" s="1232"/>
      <c r="S203" s="1355"/>
      <c r="T203" s="1355"/>
      <c r="U203" s="1233"/>
      <c r="V203" s="1233"/>
      <c r="W203" s="1233"/>
      <c r="X203" s="1233"/>
      <c r="AK203" s="21"/>
      <c r="AL203" s="1234"/>
      <c r="AM203" s="352"/>
    </row>
    <row r="204" spans="16:39" s="20" customFormat="1" ht="14.25">
      <c r="P204" s="555"/>
      <c r="Q204" s="1232"/>
      <c r="S204" s="1355"/>
      <c r="T204" s="1355"/>
      <c r="U204" s="1233"/>
      <c r="V204" s="1233"/>
      <c r="W204" s="1233"/>
      <c r="X204" s="1233"/>
      <c r="AK204" s="21"/>
      <c r="AL204" s="1234"/>
      <c r="AM204" s="352"/>
    </row>
    <row r="205" spans="16:39" s="20" customFormat="1" ht="14.25">
      <c r="P205" s="555"/>
      <c r="Q205" s="1232"/>
      <c r="S205" s="1355"/>
      <c r="T205" s="1355"/>
      <c r="U205" s="1233"/>
      <c r="V205" s="1233"/>
      <c r="W205" s="1233"/>
      <c r="X205" s="1233"/>
      <c r="AK205" s="21"/>
      <c r="AL205" s="1234"/>
      <c r="AM205" s="352"/>
    </row>
    <row r="206" spans="16:39" s="20" customFormat="1" ht="14.25">
      <c r="P206" s="555"/>
      <c r="Q206" s="1232"/>
      <c r="S206" s="1355"/>
      <c r="T206" s="1355"/>
      <c r="U206" s="1233"/>
      <c r="V206" s="1233"/>
      <c r="W206" s="1233"/>
      <c r="X206" s="1233"/>
      <c r="AK206" s="21"/>
      <c r="AL206" s="1234"/>
      <c r="AM206" s="352"/>
    </row>
    <row r="207" spans="16:39" s="20" customFormat="1" ht="14.25">
      <c r="P207" s="555"/>
      <c r="Q207" s="1232"/>
      <c r="S207" s="1355"/>
      <c r="T207" s="1355"/>
      <c r="U207" s="1233"/>
      <c r="V207" s="1233"/>
      <c r="W207" s="1233"/>
      <c r="X207" s="1233"/>
      <c r="AK207" s="21"/>
      <c r="AL207" s="1234"/>
      <c r="AM207" s="352"/>
    </row>
    <row r="208" spans="16:39" s="20" customFormat="1" ht="14.25">
      <c r="P208" s="555"/>
      <c r="Q208" s="1232"/>
      <c r="S208" s="1355"/>
      <c r="T208" s="1355"/>
      <c r="U208" s="1233"/>
      <c r="V208" s="1233"/>
      <c r="W208" s="1233"/>
      <c r="X208" s="1233"/>
      <c r="AK208" s="21"/>
      <c r="AL208" s="1234"/>
      <c r="AM208" s="352"/>
    </row>
    <row r="209" spans="16:39" s="20" customFormat="1" ht="14.25">
      <c r="P209" s="555"/>
      <c r="Q209" s="1232"/>
      <c r="S209" s="1355"/>
      <c r="T209" s="1355"/>
      <c r="U209" s="1233"/>
      <c r="V209" s="1233"/>
      <c r="W209" s="1233"/>
      <c r="X209" s="1233"/>
      <c r="AK209" s="21"/>
      <c r="AL209" s="1234"/>
      <c r="AM209" s="352"/>
    </row>
    <row r="210" spans="16:39" s="20" customFormat="1" ht="14.25">
      <c r="P210" s="555"/>
      <c r="Q210" s="1232"/>
      <c r="S210" s="1355"/>
      <c r="T210" s="1355"/>
      <c r="U210" s="1233"/>
      <c r="V210" s="1233"/>
      <c r="W210" s="1233"/>
      <c r="X210" s="1233"/>
      <c r="AK210" s="21"/>
      <c r="AL210" s="1234"/>
      <c r="AM210" s="352"/>
    </row>
    <row r="211" spans="16:39" s="20" customFormat="1" ht="14.25">
      <c r="P211" s="555"/>
      <c r="Q211" s="1232"/>
      <c r="S211" s="1355"/>
      <c r="T211" s="1355"/>
      <c r="U211" s="1233"/>
      <c r="V211" s="1233"/>
      <c r="W211" s="1233"/>
      <c r="X211" s="1233"/>
      <c r="AK211" s="21"/>
      <c r="AL211" s="1234"/>
      <c r="AM211" s="352"/>
    </row>
    <row r="212" spans="16:39" s="20" customFormat="1" ht="14.25">
      <c r="P212" s="555"/>
      <c r="Q212" s="1232"/>
      <c r="S212" s="1355"/>
      <c r="T212" s="1355"/>
      <c r="U212" s="1233"/>
      <c r="V212" s="1233"/>
      <c r="W212" s="1233"/>
      <c r="X212" s="1233"/>
      <c r="AK212" s="21"/>
      <c r="AL212" s="1234"/>
      <c r="AM212" s="352"/>
    </row>
    <row r="213" spans="16:39" s="20" customFormat="1" ht="14.25">
      <c r="P213" s="555"/>
      <c r="Q213" s="1232"/>
      <c r="S213" s="1355"/>
      <c r="T213" s="1355"/>
      <c r="U213" s="1233"/>
      <c r="V213" s="1233"/>
      <c r="W213" s="1233"/>
      <c r="X213" s="1233"/>
      <c r="AK213" s="21"/>
      <c r="AL213" s="1234"/>
      <c r="AM213" s="352"/>
    </row>
    <row r="214" spans="16:39" s="20" customFormat="1" ht="14.25">
      <c r="P214" s="555"/>
      <c r="Q214" s="1232"/>
      <c r="S214" s="1355"/>
      <c r="T214" s="1355"/>
      <c r="U214" s="1233"/>
      <c r="V214" s="1233"/>
      <c r="W214" s="1233"/>
      <c r="X214" s="1233"/>
      <c r="AK214" s="21"/>
      <c r="AL214" s="1234"/>
      <c r="AM214" s="352"/>
    </row>
    <row r="215" spans="16:39" s="20" customFormat="1" ht="14.25">
      <c r="P215" s="555"/>
      <c r="Q215" s="1232"/>
      <c r="S215" s="1355"/>
      <c r="T215" s="1355"/>
      <c r="U215" s="1233"/>
      <c r="V215" s="1233"/>
      <c r="W215" s="1233"/>
      <c r="X215" s="1233"/>
      <c r="AK215" s="21"/>
      <c r="AL215" s="1234"/>
      <c r="AM215" s="352"/>
    </row>
    <row r="216" spans="16:39" s="20" customFormat="1" ht="14.25">
      <c r="P216" s="555"/>
      <c r="Q216" s="1232"/>
      <c r="S216" s="1355"/>
      <c r="T216" s="1355"/>
      <c r="U216" s="1233"/>
      <c r="V216" s="1233"/>
      <c r="W216" s="1233"/>
      <c r="X216" s="1233"/>
      <c r="AK216" s="21"/>
      <c r="AL216" s="1234"/>
      <c r="AM216" s="352"/>
    </row>
    <row r="217" spans="16:39" s="20" customFormat="1" ht="14.25">
      <c r="P217" s="555"/>
      <c r="Q217" s="1232"/>
      <c r="S217" s="1355"/>
      <c r="T217" s="1355"/>
      <c r="U217" s="1233"/>
      <c r="V217" s="1233"/>
      <c r="W217" s="1233"/>
      <c r="X217" s="1233"/>
      <c r="AK217" s="21"/>
      <c r="AL217" s="1234"/>
      <c r="AM217" s="352"/>
    </row>
    <row r="218" spans="16:39" s="20" customFormat="1" ht="14.25">
      <c r="P218" s="555"/>
      <c r="Q218" s="1232"/>
      <c r="S218" s="1355"/>
      <c r="T218" s="1355"/>
      <c r="U218" s="1233"/>
      <c r="V218" s="1233"/>
      <c r="W218" s="1233"/>
      <c r="X218" s="1233"/>
      <c r="AK218" s="21"/>
      <c r="AL218" s="1234"/>
      <c r="AM218" s="352"/>
    </row>
    <row r="219" spans="16:39" s="20" customFormat="1" ht="14.25">
      <c r="P219" s="555"/>
      <c r="Q219" s="1232"/>
      <c r="S219" s="1355"/>
      <c r="T219" s="1355"/>
      <c r="U219" s="1233"/>
      <c r="V219" s="1233"/>
      <c r="W219" s="1233"/>
      <c r="X219" s="1233"/>
      <c r="AK219" s="21"/>
      <c r="AL219" s="1234"/>
      <c r="AM219" s="352"/>
    </row>
    <row r="220" spans="16:39" s="20" customFormat="1" ht="14.25">
      <c r="P220" s="555"/>
      <c r="Q220" s="1232"/>
      <c r="S220" s="1355"/>
      <c r="T220" s="1355"/>
      <c r="U220" s="1233"/>
      <c r="V220" s="1233"/>
      <c r="W220" s="1233"/>
      <c r="X220" s="1233"/>
      <c r="AK220" s="21"/>
      <c r="AL220" s="1234"/>
      <c r="AM220" s="352"/>
    </row>
    <row r="221" spans="16:39" s="20" customFormat="1" ht="14.25">
      <c r="P221" s="555"/>
      <c r="Q221" s="1232"/>
      <c r="S221" s="1355"/>
      <c r="T221" s="1355"/>
      <c r="U221" s="1233"/>
      <c r="V221" s="1233"/>
      <c r="W221" s="1233"/>
      <c r="X221" s="1233"/>
      <c r="AK221" s="21"/>
      <c r="AL221" s="1234"/>
      <c r="AM221" s="352"/>
    </row>
    <row r="222" spans="16:39" s="20" customFormat="1" ht="14.25">
      <c r="P222" s="555"/>
      <c r="Q222" s="1232"/>
      <c r="S222" s="1355"/>
      <c r="T222" s="1355"/>
      <c r="U222" s="1233"/>
      <c r="V222" s="1233"/>
      <c r="W222" s="1233"/>
      <c r="X222" s="1233"/>
      <c r="AK222" s="21"/>
      <c r="AL222" s="1234"/>
      <c r="AM222" s="352"/>
    </row>
    <row r="223" spans="16:39" s="20" customFormat="1" ht="14.25">
      <c r="P223" s="555"/>
      <c r="Q223" s="1232"/>
      <c r="S223" s="1355"/>
      <c r="T223" s="1355"/>
      <c r="U223" s="1233"/>
      <c r="V223" s="1233"/>
      <c r="W223" s="1233"/>
      <c r="X223" s="1233"/>
      <c r="AK223" s="21"/>
      <c r="AL223" s="1234"/>
      <c r="AM223" s="352"/>
    </row>
    <row r="224" spans="16:39" s="20" customFormat="1" ht="14.25">
      <c r="P224" s="555"/>
      <c r="Q224" s="1232"/>
      <c r="S224" s="1355"/>
      <c r="T224" s="1355"/>
      <c r="U224" s="1233"/>
      <c r="V224" s="1233"/>
      <c r="W224" s="1233"/>
      <c r="X224" s="1233"/>
      <c r="AK224" s="21"/>
      <c r="AL224" s="1234"/>
      <c r="AM224" s="352"/>
    </row>
    <row r="225" spans="16:39" s="20" customFormat="1" ht="14.25">
      <c r="P225" s="555"/>
      <c r="Q225" s="1232"/>
      <c r="S225" s="1355"/>
      <c r="T225" s="1355"/>
      <c r="U225" s="1233"/>
      <c r="V225" s="1233"/>
      <c r="W225" s="1233"/>
      <c r="X225" s="1233"/>
      <c r="AK225" s="21"/>
      <c r="AL225" s="1234"/>
      <c r="AM225" s="352"/>
    </row>
    <row r="226" spans="16:39" s="20" customFormat="1" ht="14.25">
      <c r="P226" s="555"/>
      <c r="Q226" s="1232"/>
      <c r="S226" s="1355"/>
      <c r="T226" s="1355"/>
      <c r="U226" s="1233"/>
      <c r="V226" s="1233"/>
      <c r="W226" s="1233"/>
      <c r="X226" s="1233"/>
      <c r="AK226" s="21"/>
      <c r="AL226" s="1234"/>
      <c r="AM226" s="352"/>
    </row>
    <row r="227" spans="16:39" s="20" customFormat="1" ht="14.25">
      <c r="P227" s="555"/>
      <c r="Q227" s="1232"/>
      <c r="S227" s="1355"/>
      <c r="T227" s="1355"/>
      <c r="U227" s="1233"/>
      <c r="V227" s="1233"/>
      <c r="W227" s="1233"/>
      <c r="X227" s="1233"/>
      <c r="AK227" s="21"/>
      <c r="AL227" s="1234"/>
      <c r="AM227" s="352"/>
    </row>
    <row r="228" spans="16:39" s="20" customFormat="1" ht="14.25">
      <c r="P228" s="555"/>
      <c r="Q228" s="1232"/>
      <c r="S228" s="1355"/>
      <c r="T228" s="1355"/>
      <c r="U228" s="1233"/>
      <c r="V228" s="1233"/>
      <c r="W228" s="1233"/>
      <c r="X228" s="1233"/>
      <c r="AK228" s="21"/>
      <c r="AL228" s="1234"/>
      <c r="AM228" s="352"/>
    </row>
    <row r="229" spans="16:39" s="20" customFormat="1" ht="14.25">
      <c r="P229" s="555"/>
      <c r="Q229" s="1232"/>
      <c r="S229" s="1355"/>
      <c r="T229" s="1355"/>
      <c r="U229" s="1233"/>
      <c r="V229" s="1233"/>
      <c r="W229" s="1233"/>
      <c r="X229" s="1233"/>
      <c r="AK229" s="21"/>
      <c r="AL229" s="1234"/>
      <c r="AM229" s="352"/>
    </row>
    <row r="230" spans="16:39" s="20" customFormat="1" ht="14.25">
      <c r="P230" s="555"/>
      <c r="Q230" s="1232"/>
      <c r="S230" s="1355"/>
      <c r="T230" s="1355"/>
      <c r="U230" s="1233"/>
      <c r="V230" s="1233"/>
      <c r="W230" s="1233"/>
      <c r="X230" s="1233"/>
      <c r="AK230" s="21"/>
      <c r="AL230" s="1234"/>
      <c r="AM230" s="352"/>
    </row>
    <row r="231" spans="16:39" s="20" customFormat="1" ht="14.25">
      <c r="P231" s="555"/>
      <c r="Q231" s="1232"/>
      <c r="S231" s="1355"/>
      <c r="T231" s="1355"/>
      <c r="U231" s="1233"/>
      <c r="V231" s="1233"/>
      <c r="W231" s="1233"/>
      <c r="X231" s="1233"/>
      <c r="AK231" s="21"/>
      <c r="AL231" s="1234"/>
      <c r="AM231" s="352"/>
    </row>
    <row r="232" spans="16:39" s="20" customFormat="1" ht="14.25">
      <c r="P232" s="555"/>
      <c r="Q232" s="1232"/>
      <c r="S232" s="1355"/>
      <c r="T232" s="1355"/>
      <c r="U232" s="1233"/>
      <c r="V232" s="1233"/>
      <c r="W232" s="1233"/>
      <c r="X232" s="1233"/>
      <c r="AK232" s="21"/>
      <c r="AL232" s="1234"/>
      <c r="AM232" s="352"/>
    </row>
    <row r="233" spans="16:39" s="20" customFormat="1" ht="14.25">
      <c r="P233" s="555"/>
      <c r="Q233" s="1232"/>
      <c r="S233" s="1355"/>
      <c r="T233" s="1355"/>
      <c r="U233" s="1233"/>
      <c r="V233" s="1233"/>
      <c r="W233" s="1233"/>
      <c r="X233" s="1233"/>
      <c r="AK233" s="21"/>
      <c r="AL233" s="1234"/>
      <c r="AM233" s="352"/>
    </row>
    <row r="234" spans="16:39" s="20" customFormat="1" ht="14.25">
      <c r="P234" s="555"/>
      <c r="Q234" s="1232"/>
      <c r="S234" s="1355"/>
      <c r="T234" s="1355"/>
      <c r="U234" s="1233"/>
      <c r="V234" s="1233"/>
      <c r="W234" s="1233"/>
      <c r="X234" s="1233"/>
      <c r="AK234" s="21"/>
      <c r="AL234" s="1234"/>
      <c r="AM234" s="352"/>
    </row>
    <row r="235" spans="16:39" s="20" customFormat="1" ht="14.25">
      <c r="P235" s="555"/>
      <c r="Q235" s="1232"/>
      <c r="S235" s="1355"/>
      <c r="T235" s="1355"/>
      <c r="U235" s="1233"/>
      <c r="V235" s="1233"/>
      <c r="W235" s="1233"/>
      <c r="X235" s="1233"/>
      <c r="AK235" s="21"/>
      <c r="AL235" s="1234"/>
      <c r="AM235" s="352"/>
    </row>
    <row r="236" spans="16:39" s="20" customFormat="1" ht="14.25">
      <c r="P236" s="555"/>
      <c r="Q236" s="1232"/>
      <c r="S236" s="1355"/>
      <c r="T236" s="1355"/>
      <c r="U236" s="1233"/>
      <c r="V236" s="1233"/>
      <c r="W236" s="1233"/>
      <c r="X236" s="1233"/>
      <c r="AK236" s="21"/>
      <c r="AL236" s="1234"/>
      <c r="AM236" s="352"/>
    </row>
    <row r="237" spans="16:39" s="20" customFormat="1" ht="14.25">
      <c r="P237" s="555"/>
      <c r="Q237" s="1232"/>
      <c r="S237" s="1355"/>
      <c r="T237" s="1355"/>
      <c r="U237" s="1233"/>
      <c r="V237" s="1233"/>
      <c r="W237" s="1233"/>
      <c r="X237" s="1233"/>
      <c r="AK237" s="21"/>
      <c r="AL237" s="1234"/>
      <c r="AM237" s="352"/>
    </row>
    <row r="238" spans="16:39" s="20" customFormat="1" ht="14.25">
      <c r="P238" s="555"/>
      <c r="Q238" s="1232"/>
      <c r="S238" s="1355"/>
      <c r="T238" s="1355"/>
      <c r="U238" s="1233"/>
      <c r="V238" s="1233"/>
      <c r="W238" s="1233"/>
      <c r="X238" s="1233"/>
      <c r="AK238" s="21"/>
      <c r="AL238" s="1234"/>
      <c r="AM238" s="352"/>
    </row>
    <row r="239" spans="16:39" s="20" customFormat="1" ht="14.25">
      <c r="P239" s="555"/>
      <c r="Q239" s="1232"/>
      <c r="S239" s="1355"/>
      <c r="T239" s="1355"/>
      <c r="U239" s="1233"/>
      <c r="V239" s="1233"/>
      <c r="W239" s="1233"/>
      <c r="X239" s="1233"/>
      <c r="AK239" s="21"/>
      <c r="AL239" s="1234"/>
      <c r="AM239" s="352"/>
    </row>
    <row r="240" spans="16:39" s="20" customFormat="1" ht="14.25">
      <c r="P240" s="555"/>
      <c r="Q240" s="1232"/>
      <c r="S240" s="1355"/>
      <c r="T240" s="1355"/>
      <c r="U240" s="1233"/>
      <c r="V240" s="1233"/>
      <c r="W240" s="1233"/>
      <c r="X240" s="1233"/>
      <c r="AK240" s="21"/>
      <c r="AL240" s="1234"/>
      <c r="AM240" s="352"/>
    </row>
    <row r="241" spans="16:39" s="20" customFormat="1" ht="14.25">
      <c r="P241" s="555"/>
      <c r="Q241" s="1232"/>
      <c r="S241" s="1355"/>
      <c r="T241" s="1355"/>
      <c r="U241" s="1233"/>
      <c r="V241" s="1233"/>
      <c r="W241" s="1233"/>
      <c r="X241" s="1233"/>
      <c r="AK241" s="21"/>
      <c r="AL241" s="1234"/>
      <c r="AM241" s="352"/>
    </row>
    <row r="242" spans="16:39" s="20" customFormat="1" ht="14.25">
      <c r="P242" s="555"/>
      <c r="Q242" s="1232"/>
      <c r="S242" s="1355"/>
      <c r="T242" s="1355"/>
      <c r="U242" s="1233"/>
      <c r="V242" s="1233"/>
      <c r="W242" s="1233"/>
      <c r="X242" s="1233"/>
      <c r="AK242" s="21"/>
      <c r="AL242" s="1234"/>
      <c r="AM242" s="352"/>
    </row>
    <row r="243" spans="16:39" s="20" customFormat="1" ht="14.25">
      <c r="P243" s="555"/>
      <c r="Q243" s="1232"/>
      <c r="S243" s="1355"/>
      <c r="T243" s="1355"/>
      <c r="U243" s="1233"/>
      <c r="V243" s="1233"/>
      <c r="W243" s="1233"/>
      <c r="X243" s="1233"/>
      <c r="AK243" s="21"/>
      <c r="AL243" s="1234"/>
      <c r="AM243" s="352"/>
    </row>
    <row r="244" spans="16:39" s="20" customFormat="1" ht="14.25">
      <c r="P244" s="555"/>
      <c r="Q244" s="1232"/>
      <c r="S244" s="1355"/>
      <c r="T244" s="1355"/>
      <c r="U244" s="1233"/>
      <c r="V244" s="1233"/>
      <c r="W244" s="1233"/>
      <c r="X244" s="1233"/>
      <c r="AK244" s="21"/>
      <c r="AL244" s="1234"/>
      <c r="AM244" s="352"/>
    </row>
    <row r="245" spans="16:39" s="20" customFormat="1" ht="14.25">
      <c r="P245" s="555"/>
      <c r="Q245" s="1232"/>
      <c r="S245" s="1355"/>
      <c r="T245" s="1355"/>
      <c r="U245" s="1233"/>
      <c r="V245" s="1233"/>
      <c r="W245" s="1233"/>
      <c r="X245" s="1233"/>
      <c r="AK245" s="21"/>
      <c r="AL245" s="1234"/>
      <c r="AM245" s="352"/>
    </row>
    <row r="246" spans="16:39" s="20" customFormat="1" ht="14.25">
      <c r="P246" s="555"/>
      <c r="Q246" s="1232"/>
      <c r="S246" s="1355"/>
      <c r="T246" s="1355"/>
      <c r="U246" s="1233"/>
      <c r="V246" s="1233"/>
      <c r="W246" s="1233"/>
      <c r="X246" s="1233"/>
      <c r="AK246" s="21"/>
      <c r="AL246" s="1234"/>
      <c r="AM246" s="352"/>
    </row>
    <row r="247" spans="16:39" s="20" customFormat="1" ht="14.25">
      <c r="P247" s="555"/>
      <c r="Q247" s="1232"/>
      <c r="S247" s="1355"/>
      <c r="T247" s="1355"/>
      <c r="U247" s="1233"/>
      <c r="V247" s="1233"/>
      <c r="W247" s="1233"/>
      <c r="X247" s="1233"/>
      <c r="AK247" s="21"/>
      <c r="AL247" s="1234"/>
      <c r="AM247" s="352"/>
    </row>
    <row r="248" spans="16:39" s="20" customFormat="1" ht="14.25">
      <c r="P248" s="555"/>
      <c r="Q248" s="1232"/>
      <c r="S248" s="1355"/>
      <c r="T248" s="1355"/>
      <c r="U248" s="1233"/>
      <c r="V248" s="1233"/>
      <c r="W248" s="1233"/>
      <c r="X248" s="1233"/>
      <c r="AK248" s="21"/>
      <c r="AL248" s="1234"/>
      <c r="AM248" s="352"/>
    </row>
    <row r="249" spans="16:39" s="20" customFormat="1" ht="14.25">
      <c r="P249" s="555"/>
      <c r="Q249" s="1232"/>
      <c r="S249" s="1355"/>
      <c r="T249" s="1355"/>
      <c r="U249" s="1233"/>
      <c r="V249" s="1233"/>
      <c r="W249" s="1233"/>
      <c r="X249" s="1233"/>
      <c r="AK249" s="21"/>
      <c r="AL249" s="1234"/>
      <c r="AM249" s="352"/>
    </row>
    <row r="250" spans="16:39" s="20" customFormat="1" ht="14.25">
      <c r="P250" s="555"/>
      <c r="Q250" s="1232"/>
      <c r="S250" s="1355"/>
      <c r="T250" s="1355"/>
      <c r="U250" s="1233"/>
      <c r="V250" s="1233"/>
      <c r="W250" s="1233"/>
      <c r="X250" s="1233"/>
      <c r="AK250" s="21"/>
      <c r="AL250" s="1234"/>
      <c r="AM250" s="352"/>
    </row>
    <row r="251" spans="16:39" s="20" customFormat="1" ht="14.25">
      <c r="P251" s="555"/>
      <c r="Q251" s="1232"/>
      <c r="S251" s="1355"/>
      <c r="T251" s="1355"/>
      <c r="U251" s="1233"/>
      <c r="V251" s="1233"/>
      <c r="W251" s="1233"/>
      <c r="X251" s="1233"/>
      <c r="AK251" s="21"/>
      <c r="AL251" s="1234"/>
      <c r="AM251" s="352"/>
    </row>
    <row r="252" spans="16:39" s="20" customFormat="1" ht="14.25">
      <c r="P252" s="555"/>
      <c r="Q252" s="1232"/>
      <c r="S252" s="1355"/>
      <c r="T252" s="1355"/>
      <c r="U252" s="1233"/>
      <c r="V252" s="1233"/>
      <c r="W252" s="1233"/>
      <c r="X252" s="1233"/>
      <c r="AK252" s="21"/>
      <c r="AL252" s="1234"/>
      <c r="AM252" s="352"/>
    </row>
    <row r="253" spans="16:39" s="20" customFormat="1" ht="14.25">
      <c r="P253" s="555"/>
      <c r="Q253" s="1232"/>
      <c r="S253" s="1355"/>
      <c r="T253" s="1355"/>
      <c r="U253" s="1233"/>
      <c r="V253" s="1233"/>
      <c r="W253" s="1233"/>
      <c r="X253" s="1233"/>
      <c r="AK253" s="21"/>
      <c r="AL253" s="1234"/>
      <c r="AM253" s="352"/>
    </row>
    <row r="254" spans="16:39" s="20" customFormat="1" ht="14.25">
      <c r="P254" s="555"/>
      <c r="Q254" s="1232"/>
      <c r="S254" s="1355"/>
      <c r="T254" s="1355"/>
      <c r="U254" s="1233"/>
      <c r="V254" s="1233"/>
      <c r="W254" s="1233"/>
      <c r="X254" s="1233"/>
      <c r="AK254" s="21"/>
      <c r="AL254" s="1234"/>
      <c r="AM254" s="352"/>
    </row>
    <row r="255" spans="16:39" s="20" customFormat="1" ht="14.25">
      <c r="P255" s="555"/>
      <c r="Q255" s="1232"/>
      <c r="S255" s="1355"/>
      <c r="T255" s="1355"/>
      <c r="U255" s="1233"/>
      <c r="V255" s="1233"/>
      <c r="W255" s="1233"/>
      <c r="X255" s="1233"/>
      <c r="AK255" s="21"/>
      <c r="AL255" s="1234"/>
      <c r="AM255" s="352"/>
    </row>
    <row r="256" spans="16:39" s="20" customFormat="1" ht="14.25">
      <c r="P256" s="555"/>
      <c r="Q256" s="1232"/>
      <c r="S256" s="1355"/>
      <c r="T256" s="1355"/>
      <c r="U256" s="1233"/>
      <c r="V256" s="1233"/>
      <c r="W256" s="1233"/>
      <c r="X256" s="1233"/>
      <c r="AK256" s="21"/>
      <c r="AL256" s="1234"/>
      <c r="AM256" s="352"/>
    </row>
    <row r="257" spans="16:39" s="20" customFormat="1" ht="14.25">
      <c r="P257" s="555"/>
      <c r="Q257" s="1232"/>
      <c r="S257" s="1355"/>
      <c r="T257" s="1355"/>
      <c r="U257" s="1233"/>
      <c r="V257" s="1233"/>
      <c r="W257" s="1233"/>
      <c r="X257" s="1233"/>
      <c r="AK257" s="21"/>
      <c r="AL257" s="1234"/>
      <c r="AM257" s="352"/>
    </row>
    <row r="258" spans="16:39" s="20" customFormat="1" ht="14.25">
      <c r="P258" s="555"/>
      <c r="Q258" s="1232"/>
      <c r="S258" s="1355"/>
      <c r="T258" s="1355"/>
      <c r="U258" s="1233"/>
      <c r="V258" s="1233"/>
      <c r="W258" s="1233"/>
      <c r="X258" s="1233"/>
      <c r="AK258" s="21"/>
      <c r="AL258" s="1234"/>
      <c r="AM258" s="352"/>
    </row>
    <row r="259" spans="16:39" s="20" customFormat="1" ht="14.25">
      <c r="P259" s="555"/>
      <c r="Q259" s="1232"/>
      <c r="S259" s="1355"/>
      <c r="T259" s="1355"/>
      <c r="U259" s="1233"/>
      <c r="V259" s="1233"/>
      <c r="W259" s="1233"/>
      <c r="X259" s="1233"/>
      <c r="AK259" s="21"/>
      <c r="AL259" s="1234"/>
      <c r="AM259" s="352"/>
    </row>
    <row r="260" spans="16:39" s="20" customFormat="1" ht="14.25">
      <c r="P260" s="555"/>
      <c r="Q260" s="1232"/>
      <c r="S260" s="1355"/>
      <c r="T260" s="1355"/>
      <c r="U260" s="1233"/>
      <c r="V260" s="1233"/>
      <c r="W260" s="1233"/>
      <c r="X260" s="1233"/>
      <c r="AK260" s="21"/>
      <c r="AL260" s="1234"/>
      <c r="AM260" s="352"/>
    </row>
    <row r="261" spans="16:39" s="20" customFormat="1" ht="14.25">
      <c r="P261" s="555"/>
      <c r="Q261" s="1232"/>
      <c r="S261" s="1355"/>
      <c r="T261" s="1355"/>
      <c r="U261" s="1233"/>
      <c r="V261" s="1233"/>
      <c r="W261" s="1233"/>
      <c r="X261" s="1233"/>
      <c r="AK261" s="21"/>
      <c r="AL261" s="1234"/>
      <c r="AM261" s="352"/>
    </row>
    <row r="262" spans="16:39" s="20" customFormat="1" ht="14.25">
      <c r="P262" s="555"/>
      <c r="Q262" s="1232"/>
      <c r="S262" s="1355"/>
      <c r="T262" s="1355"/>
      <c r="U262" s="1233"/>
      <c r="V262" s="1233"/>
      <c r="W262" s="1233"/>
      <c r="X262" s="1233"/>
      <c r="AK262" s="21"/>
      <c r="AL262" s="1234"/>
      <c r="AM262" s="352"/>
    </row>
    <row r="263" spans="16:39" s="20" customFormat="1" ht="14.25">
      <c r="P263" s="555"/>
      <c r="Q263" s="1232"/>
      <c r="S263" s="1355"/>
      <c r="T263" s="1355"/>
      <c r="U263" s="1233"/>
      <c r="V263" s="1233"/>
      <c r="W263" s="1233"/>
      <c r="X263" s="1233"/>
      <c r="AK263" s="21"/>
      <c r="AL263" s="1234"/>
      <c r="AM263" s="352"/>
    </row>
    <row r="264" spans="16:39" s="20" customFormat="1" ht="14.25">
      <c r="P264" s="555"/>
      <c r="Q264" s="1232"/>
      <c r="S264" s="1355"/>
      <c r="T264" s="1355"/>
      <c r="U264" s="1233"/>
      <c r="V264" s="1233"/>
      <c r="W264" s="1233"/>
      <c r="X264" s="1233"/>
      <c r="AK264" s="21"/>
      <c r="AL264" s="1234"/>
      <c r="AM264" s="352"/>
    </row>
    <row r="265" spans="16:39" s="20" customFormat="1" ht="14.25">
      <c r="P265" s="555"/>
      <c r="Q265" s="1232"/>
      <c r="S265" s="1355"/>
      <c r="T265" s="1355"/>
      <c r="U265" s="1233"/>
      <c r="V265" s="1233"/>
      <c r="W265" s="1233"/>
      <c r="X265" s="1233"/>
      <c r="AK265" s="21"/>
      <c r="AL265" s="1234"/>
      <c r="AM265" s="352"/>
    </row>
    <row r="266" spans="16:39" s="20" customFormat="1" ht="14.25">
      <c r="P266" s="555"/>
      <c r="Q266" s="1232"/>
      <c r="S266" s="1355"/>
      <c r="T266" s="1355"/>
      <c r="U266" s="1233"/>
      <c r="V266" s="1233"/>
      <c r="W266" s="1233"/>
      <c r="X266" s="1233"/>
      <c r="AK266" s="21"/>
      <c r="AL266" s="1234"/>
      <c r="AM266" s="352"/>
    </row>
    <row r="267" spans="16:39" s="20" customFormat="1" ht="14.25">
      <c r="P267" s="555"/>
      <c r="Q267" s="1232"/>
      <c r="S267" s="1355"/>
      <c r="T267" s="1355"/>
      <c r="U267" s="1233"/>
      <c r="V267" s="1233"/>
      <c r="W267" s="1233"/>
      <c r="X267" s="1233"/>
      <c r="AK267" s="21"/>
      <c r="AL267" s="1234"/>
      <c r="AM267" s="352"/>
    </row>
    <row r="268" spans="16:39" s="20" customFormat="1" ht="14.25">
      <c r="P268" s="555"/>
      <c r="Q268" s="1232"/>
      <c r="S268" s="1355"/>
      <c r="T268" s="1355"/>
      <c r="U268" s="1233"/>
      <c r="V268" s="1233"/>
      <c r="W268" s="1233"/>
      <c r="X268" s="1233"/>
      <c r="AK268" s="21"/>
      <c r="AL268" s="1234"/>
      <c r="AM268" s="352"/>
    </row>
    <row r="269" spans="16:39" s="20" customFormat="1" ht="14.25">
      <c r="P269" s="555"/>
      <c r="Q269" s="1232"/>
      <c r="S269" s="1355"/>
      <c r="T269" s="1355"/>
      <c r="U269" s="1233"/>
      <c r="V269" s="1233"/>
      <c r="W269" s="1233"/>
      <c r="X269" s="1233"/>
      <c r="AK269" s="21"/>
      <c r="AL269" s="1234"/>
      <c r="AM269" s="352"/>
    </row>
    <row r="270" spans="16:39" s="20" customFormat="1" ht="14.25">
      <c r="P270" s="555"/>
      <c r="Q270" s="1232"/>
      <c r="S270" s="1355"/>
      <c r="T270" s="1355"/>
      <c r="U270" s="1233"/>
      <c r="V270" s="1233"/>
      <c r="W270" s="1233"/>
      <c r="X270" s="1233"/>
      <c r="AK270" s="21"/>
      <c r="AL270" s="1234"/>
      <c r="AM270" s="352"/>
    </row>
    <row r="271" spans="16:39" s="20" customFormat="1" ht="14.25">
      <c r="P271" s="555"/>
      <c r="Q271" s="1232"/>
      <c r="S271" s="1355"/>
      <c r="T271" s="1355"/>
      <c r="U271" s="1233"/>
      <c r="V271" s="1233"/>
      <c r="W271" s="1233"/>
      <c r="X271" s="1233"/>
      <c r="AK271" s="21"/>
      <c r="AL271" s="1234"/>
      <c r="AM271" s="352"/>
    </row>
    <row r="272" spans="16:39" s="20" customFormat="1" ht="14.25">
      <c r="P272" s="555"/>
      <c r="Q272" s="1232"/>
      <c r="S272" s="1355"/>
      <c r="T272" s="1355"/>
      <c r="U272" s="1233"/>
      <c r="V272" s="1233"/>
      <c r="W272" s="1233"/>
      <c r="X272" s="1233"/>
      <c r="AK272" s="21"/>
      <c r="AL272" s="1234"/>
      <c r="AM272" s="352"/>
    </row>
    <row r="273" spans="16:39" s="20" customFormat="1" ht="14.25">
      <c r="P273" s="555"/>
      <c r="Q273" s="1232"/>
      <c r="S273" s="1355"/>
      <c r="T273" s="1355"/>
      <c r="U273" s="1233"/>
      <c r="V273" s="1233"/>
      <c r="W273" s="1233"/>
      <c r="X273" s="1233"/>
      <c r="AK273" s="21"/>
      <c r="AL273" s="1234"/>
      <c r="AM273" s="352"/>
    </row>
    <row r="274" spans="16:39" s="20" customFormat="1" ht="14.25">
      <c r="P274" s="555"/>
      <c r="Q274" s="1232"/>
      <c r="S274" s="1355"/>
      <c r="T274" s="1355"/>
      <c r="U274" s="1233"/>
      <c r="V274" s="1233"/>
      <c r="W274" s="1233"/>
      <c r="X274" s="1233"/>
      <c r="AK274" s="21"/>
      <c r="AL274" s="1234"/>
      <c r="AM274" s="352"/>
    </row>
    <row r="275" spans="16:39" s="20" customFormat="1" ht="14.25">
      <c r="P275" s="555"/>
      <c r="Q275" s="1232"/>
      <c r="S275" s="1355"/>
      <c r="T275" s="1355"/>
      <c r="U275" s="1233"/>
      <c r="V275" s="1233"/>
      <c r="W275" s="1233"/>
      <c r="X275" s="1233"/>
      <c r="AK275" s="21"/>
      <c r="AL275" s="1234"/>
      <c r="AM275" s="352"/>
    </row>
    <row r="276" spans="16:39" s="20" customFormat="1" ht="14.25">
      <c r="P276" s="555"/>
      <c r="Q276" s="1232"/>
      <c r="S276" s="1355"/>
      <c r="T276" s="1355"/>
      <c r="U276" s="1233"/>
      <c r="V276" s="1233"/>
      <c r="W276" s="1233"/>
      <c r="X276" s="1233"/>
      <c r="AK276" s="21"/>
      <c r="AL276" s="1234"/>
      <c r="AM276" s="352"/>
    </row>
    <row r="277" spans="16:39" s="20" customFormat="1" ht="14.25">
      <c r="P277" s="555"/>
      <c r="Q277" s="1232"/>
      <c r="S277" s="1355"/>
      <c r="T277" s="1355"/>
      <c r="U277" s="1233"/>
      <c r="V277" s="1233"/>
      <c r="W277" s="1233"/>
      <c r="X277" s="1233"/>
      <c r="AK277" s="21"/>
      <c r="AL277" s="1234"/>
      <c r="AM277" s="352"/>
    </row>
    <row r="278" spans="16:39" s="20" customFormat="1" ht="14.25">
      <c r="P278" s="555"/>
      <c r="Q278" s="1232"/>
      <c r="S278" s="1355"/>
      <c r="T278" s="1355"/>
      <c r="U278" s="1233"/>
      <c r="V278" s="1233"/>
      <c r="W278" s="1233"/>
      <c r="X278" s="1233"/>
      <c r="AK278" s="21"/>
      <c r="AL278" s="1234"/>
      <c r="AM278" s="352"/>
    </row>
    <row r="279" spans="16:39" s="20" customFormat="1" ht="14.25">
      <c r="P279" s="555"/>
      <c r="Q279" s="1232"/>
      <c r="S279" s="1355"/>
      <c r="T279" s="1355"/>
      <c r="U279" s="1233"/>
      <c r="V279" s="1233"/>
      <c r="W279" s="1233"/>
      <c r="X279" s="1233"/>
      <c r="AK279" s="21"/>
      <c r="AL279" s="1234"/>
      <c r="AM279" s="352"/>
    </row>
    <row r="280" spans="16:39" s="20" customFormat="1" ht="14.25">
      <c r="P280" s="555"/>
      <c r="Q280" s="1232"/>
      <c r="S280" s="1355"/>
      <c r="T280" s="1355"/>
      <c r="U280" s="1233"/>
      <c r="V280" s="1233"/>
      <c r="W280" s="1233"/>
      <c r="X280" s="1233"/>
      <c r="AK280" s="21"/>
      <c r="AL280" s="1234"/>
      <c r="AM280" s="352"/>
    </row>
    <row r="281" spans="16:39" s="20" customFormat="1" ht="14.25">
      <c r="P281" s="555"/>
      <c r="Q281" s="1232"/>
      <c r="S281" s="1355"/>
      <c r="T281" s="1355"/>
      <c r="U281" s="1233"/>
      <c r="V281" s="1233"/>
      <c r="W281" s="1233"/>
      <c r="X281" s="1233"/>
      <c r="AK281" s="21"/>
      <c r="AL281" s="1234"/>
      <c r="AM281" s="352"/>
    </row>
    <row r="282" spans="16:39" s="20" customFormat="1" ht="14.25">
      <c r="P282" s="555"/>
      <c r="Q282" s="1232"/>
      <c r="S282" s="1355"/>
      <c r="T282" s="1355"/>
      <c r="U282" s="1233"/>
      <c r="V282" s="1233"/>
      <c r="W282" s="1233"/>
      <c r="X282" s="1233"/>
      <c r="AK282" s="21"/>
      <c r="AL282" s="1234"/>
      <c r="AM282" s="352"/>
    </row>
    <row r="283" spans="16:39" s="20" customFormat="1" ht="14.25">
      <c r="P283" s="555"/>
      <c r="Q283" s="1232"/>
      <c r="S283" s="1355"/>
      <c r="T283" s="1355"/>
      <c r="U283" s="1233"/>
      <c r="V283" s="1233"/>
      <c r="W283" s="1233"/>
      <c r="X283" s="1233"/>
      <c r="AK283" s="21"/>
      <c r="AL283" s="1234"/>
      <c r="AM283" s="352"/>
    </row>
    <row r="284" spans="16:39" s="20" customFormat="1" ht="14.25">
      <c r="P284" s="555"/>
      <c r="Q284" s="1232"/>
      <c r="S284" s="1355"/>
      <c r="T284" s="1355"/>
      <c r="U284" s="1233"/>
      <c r="V284" s="1233"/>
      <c r="W284" s="1233"/>
      <c r="X284" s="1233"/>
      <c r="AK284" s="21"/>
      <c r="AL284" s="1234"/>
      <c r="AM284" s="352"/>
    </row>
    <row r="285" spans="16:39" s="20" customFormat="1" ht="14.25">
      <c r="P285" s="555"/>
      <c r="Q285" s="1232"/>
      <c r="S285" s="1355"/>
      <c r="T285" s="1355"/>
      <c r="U285" s="1233"/>
      <c r="V285" s="1233"/>
      <c r="W285" s="1233"/>
      <c r="X285" s="1233"/>
      <c r="AK285" s="21"/>
      <c r="AL285" s="1234"/>
      <c r="AM285" s="352"/>
    </row>
    <row r="286" spans="16:39" s="20" customFormat="1" ht="14.25">
      <c r="P286" s="555"/>
      <c r="Q286" s="1232"/>
      <c r="S286" s="1355"/>
      <c r="T286" s="1355"/>
      <c r="U286" s="1233"/>
      <c r="V286" s="1233"/>
      <c r="W286" s="1233"/>
      <c r="X286" s="1233"/>
      <c r="AK286" s="21"/>
      <c r="AL286" s="1234"/>
      <c r="AM286" s="352"/>
    </row>
    <row r="287" spans="16:39" s="20" customFormat="1" ht="14.25">
      <c r="P287" s="555"/>
      <c r="Q287" s="1232"/>
      <c r="S287" s="1355"/>
      <c r="T287" s="1355"/>
      <c r="U287" s="1233"/>
      <c r="V287" s="1233"/>
      <c r="W287" s="1233"/>
      <c r="X287" s="1233"/>
      <c r="AK287" s="21"/>
      <c r="AL287" s="1234"/>
      <c r="AM287" s="352"/>
    </row>
    <row r="288" spans="16:39" s="20" customFormat="1" ht="14.25">
      <c r="P288" s="555"/>
      <c r="Q288" s="1232"/>
      <c r="S288" s="1355"/>
      <c r="T288" s="1355"/>
      <c r="U288" s="1233"/>
      <c r="V288" s="1233"/>
      <c r="W288" s="1233"/>
      <c r="X288" s="1233"/>
      <c r="AK288" s="21"/>
      <c r="AL288" s="1234"/>
      <c r="AM288" s="352"/>
    </row>
    <row r="289" spans="16:39" s="20" customFormat="1" ht="14.25">
      <c r="P289" s="555"/>
      <c r="Q289" s="1232"/>
      <c r="S289" s="1355"/>
      <c r="T289" s="1355"/>
      <c r="U289" s="1233"/>
      <c r="V289" s="1233"/>
      <c r="W289" s="1233"/>
      <c r="X289" s="1233"/>
      <c r="AK289" s="21"/>
      <c r="AL289" s="1234"/>
      <c r="AM289" s="352"/>
    </row>
    <row r="290" spans="16:39" s="20" customFormat="1" ht="14.25">
      <c r="P290" s="555"/>
      <c r="Q290" s="1232"/>
      <c r="S290" s="1355"/>
      <c r="T290" s="1355"/>
      <c r="U290" s="1233"/>
      <c r="V290" s="1233"/>
      <c r="W290" s="1233"/>
      <c r="X290" s="1233"/>
      <c r="AK290" s="21"/>
      <c r="AL290" s="1234"/>
      <c r="AM290" s="352"/>
    </row>
    <row r="291" spans="16:39" s="20" customFormat="1" ht="14.25">
      <c r="P291" s="555"/>
      <c r="Q291" s="1232"/>
      <c r="S291" s="1355"/>
      <c r="T291" s="1355"/>
      <c r="U291" s="1233"/>
      <c r="V291" s="1233"/>
      <c r="W291" s="1233"/>
      <c r="X291" s="1233"/>
      <c r="AK291" s="21"/>
      <c r="AL291" s="1234"/>
      <c r="AM291" s="352"/>
    </row>
    <row r="292" spans="16:39" s="20" customFormat="1" ht="14.25">
      <c r="P292" s="555"/>
      <c r="Q292" s="1232"/>
      <c r="S292" s="1355"/>
      <c r="T292" s="1355"/>
      <c r="U292" s="1233"/>
      <c r="V292" s="1233"/>
      <c r="W292" s="1233"/>
      <c r="X292" s="1233"/>
      <c r="AK292" s="21"/>
      <c r="AL292" s="1234"/>
      <c r="AM292" s="352"/>
    </row>
    <row r="293" spans="16:39" s="20" customFormat="1" ht="14.25">
      <c r="P293" s="555"/>
      <c r="Q293" s="1232"/>
      <c r="S293" s="1355"/>
      <c r="T293" s="1355"/>
      <c r="U293" s="1233"/>
      <c r="V293" s="1233"/>
      <c r="W293" s="1233"/>
      <c r="X293" s="1233"/>
      <c r="AK293" s="21"/>
      <c r="AL293" s="1234"/>
      <c r="AM293" s="352"/>
    </row>
    <row r="294" spans="16:39" s="20" customFormat="1" ht="14.25">
      <c r="P294" s="555"/>
      <c r="Q294" s="1232"/>
      <c r="S294" s="1355"/>
      <c r="T294" s="1355"/>
      <c r="U294" s="1233"/>
      <c r="V294" s="1233"/>
      <c r="W294" s="1233"/>
      <c r="X294" s="1233"/>
      <c r="AK294" s="21"/>
      <c r="AL294" s="1234"/>
      <c r="AM294" s="352"/>
    </row>
    <row r="295" spans="16:39" s="20" customFormat="1" ht="14.25">
      <c r="P295" s="555"/>
      <c r="Q295" s="1232"/>
      <c r="S295" s="1355"/>
      <c r="T295" s="1355"/>
      <c r="U295" s="1233"/>
      <c r="V295" s="1233"/>
      <c r="W295" s="1233"/>
      <c r="X295" s="1233"/>
      <c r="AK295" s="21"/>
      <c r="AL295" s="1234"/>
      <c r="AM295" s="352"/>
    </row>
    <row r="296" spans="16:39" s="20" customFormat="1" ht="14.25">
      <c r="P296" s="555"/>
      <c r="Q296" s="1232"/>
      <c r="S296" s="1355"/>
      <c r="T296" s="1355"/>
      <c r="U296" s="1233"/>
      <c r="V296" s="1233"/>
      <c r="W296" s="1233"/>
      <c r="X296" s="1233"/>
      <c r="AK296" s="21"/>
      <c r="AL296" s="1234"/>
      <c r="AM296" s="352"/>
    </row>
    <row r="297" spans="16:39" s="20" customFormat="1" ht="14.25">
      <c r="P297" s="555"/>
      <c r="Q297" s="1232"/>
      <c r="S297" s="1355"/>
      <c r="T297" s="1355"/>
      <c r="U297" s="1233"/>
      <c r="V297" s="1233"/>
      <c r="W297" s="1233"/>
      <c r="X297" s="1233"/>
      <c r="AK297" s="21"/>
      <c r="AL297" s="1234"/>
      <c r="AM297" s="352"/>
    </row>
    <row r="298" spans="16:39" s="20" customFormat="1" ht="14.25">
      <c r="P298" s="555"/>
      <c r="Q298" s="1232"/>
      <c r="S298" s="1355"/>
      <c r="T298" s="1355"/>
      <c r="U298" s="1233"/>
      <c r="V298" s="1233"/>
      <c r="W298" s="1233"/>
      <c r="X298" s="1233"/>
      <c r="AK298" s="21"/>
      <c r="AL298" s="1234"/>
      <c r="AM298" s="352"/>
    </row>
    <row r="299" spans="16:39" s="20" customFormat="1" ht="14.25">
      <c r="P299" s="555"/>
      <c r="Q299" s="1232"/>
      <c r="S299" s="1355"/>
      <c r="T299" s="1355"/>
      <c r="U299" s="1233"/>
      <c r="V299" s="1233"/>
      <c r="W299" s="1233"/>
      <c r="X299" s="1233"/>
      <c r="AK299" s="21"/>
      <c r="AL299" s="1234"/>
      <c r="AM299" s="352"/>
    </row>
    <row r="300" spans="16:39" s="20" customFormat="1" ht="14.25">
      <c r="P300" s="555"/>
      <c r="Q300" s="1232"/>
      <c r="S300" s="1355"/>
      <c r="T300" s="1355"/>
      <c r="U300" s="1233"/>
      <c r="V300" s="1233"/>
      <c r="W300" s="1233"/>
      <c r="X300" s="1233"/>
      <c r="AK300" s="21"/>
      <c r="AL300" s="1234"/>
      <c r="AM300" s="352"/>
    </row>
    <row r="301" spans="16:39" s="20" customFormat="1" ht="14.25">
      <c r="P301" s="555"/>
      <c r="Q301" s="1232"/>
      <c r="S301" s="1355"/>
      <c r="T301" s="1355"/>
      <c r="U301" s="1233"/>
      <c r="V301" s="1233"/>
      <c r="W301" s="1233"/>
      <c r="X301" s="1233"/>
      <c r="AK301" s="21"/>
      <c r="AL301" s="1234"/>
      <c r="AM301" s="352"/>
    </row>
    <row r="302" spans="16:39" s="20" customFormat="1" ht="14.25">
      <c r="P302" s="555"/>
      <c r="Q302" s="1232"/>
      <c r="S302" s="1355"/>
      <c r="T302" s="1355"/>
      <c r="U302" s="1233"/>
      <c r="V302" s="1233"/>
      <c r="W302" s="1233"/>
      <c r="X302" s="1233"/>
      <c r="AK302" s="21"/>
      <c r="AL302" s="1234"/>
      <c r="AM302" s="352"/>
    </row>
    <row r="303" spans="16:39" s="20" customFormat="1" ht="14.25">
      <c r="P303" s="555"/>
      <c r="Q303" s="1232"/>
      <c r="S303" s="1355"/>
      <c r="T303" s="1355"/>
      <c r="U303" s="1233"/>
      <c r="V303" s="1233"/>
      <c r="W303" s="1233"/>
      <c r="X303" s="1233"/>
      <c r="AK303" s="21"/>
      <c r="AL303" s="1234"/>
      <c r="AM303" s="352"/>
    </row>
    <row r="304" spans="16:39" s="20" customFormat="1" ht="14.25">
      <c r="P304" s="555"/>
      <c r="Q304" s="1232"/>
      <c r="S304" s="1355"/>
      <c r="T304" s="1355"/>
      <c r="U304" s="1233"/>
      <c r="V304" s="1233"/>
      <c r="W304" s="1233"/>
      <c r="X304" s="1233"/>
      <c r="AK304" s="21"/>
      <c r="AL304" s="1234"/>
      <c r="AM304" s="352"/>
    </row>
    <row r="305" spans="16:39" s="20" customFormat="1" ht="14.25">
      <c r="P305" s="555"/>
      <c r="Q305" s="1232"/>
      <c r="S305" s="1355"/>
      <c r="T305" s="1355"/>
      <c r="U305" s="1233"/>
      <c r="V305" s="1233"/>
      <c r="W305" s="1233"/>
      <c r="X305" s="1233"/>
      <c r="AK305" s="21"/>
      <c r="AL305" s="1234"/>
      <c r="AM305" s="352"/>
    </row>
    <row r="306" spans="16:39" s="20" customFormat="1" ht="14.25">
      <c r="P306" s="555"/>
      <c r="Q306" s="1232"/>
      <c r="S306" s="1355"/>
      <c r="T306" s="1355"/>
      <c r="U306" s="1233"/>
      <c r="V306" s="1233"/>
      <c r="W306" s="1233"/>
      <c r="X306" s="1233"/>
      <c r="AK306" s="21"/>
      <c r="AL306" s="1234"/>
      <c r="AM306" s="352"/>
    </row>
    <row r="307" spans="16:39" s="20" customFormat="1" ht="14.25">
      <c r="P307" s="555"/>
      <c r="Q307" s="1232"/>
      <c r="S307" s="1355"/>
      <c r="T307" s="1355"/>
      <c r="U307" s="1233"/>
      <c r="V307" s="1233"/>
      <c r="W307" s="1233"/>
      <c r="X307" s="1233"/>
      <c r="AK307" s="21"/>
      <c r="AL307" s="1234"/>
      <c r="AM307" s="352"/>
    </row>
    <row r="308" spans="16:39" s="20" customFormat="1" ht="14.25">
      <c r="P308" s="555"/>
      <c r="Q308" s="1232"/>
      <c r="S308" s="1355"/>
      <c r="T308" s="1355"/>
      <c r="U308" s="1233"/>
      <c r="V308" s="1233"/>
      <c r="W308" s="1233"/>
      <c r="X308" s="1233"/>
      <c r="AK308" s="21"/>
      <c r="AL308" s="1234"/>
      <c r="AM308" s="352"/>
    </row>
    <row r="309" spans="16:39" s="20" customFormat="1" ht="14.25">
      <c r="P309" s="555"/>
      <c r="Q309" s="1232"/>
      <c r="S309" s="1355"/>
      <c r="T309" s="1355"/>
      <c r="U309" s="1233"/>
      <c r="V309" s="1233"/>
      <c r="W309" s="1233"/>
      <c r="X309" s="1233"/>
      <c r="AK309" s="21"/>
      <c r="AL309" s="1234"/>
      <c r="AM309" s="352"/>
    </row>
    <row r="310" spans="16:39" s="20" customFormat="1" ht="14.25">
      <c r="P310" s="555"/>
      <c r="Q310" s="1232"/>
      <c r="S310" s="1355"/>
      <c r="T310" s="1355"/>
      <c r="U310" s="1233"/>
      <c r="V310" s="1233"/>
      <c r="W310" s="1233"/>
      <c r="X310" s="1233"/>
      <c r="AK310" s="21"/>
      <c r="AL310" s="1234"/>
      <c r="AM310" s="352"/>
    </row>
    <row r="311" spans="16:39" s="20" customFormat="1" ht="14.25">
      <c r="P311" s="555"/>
      <c r="Q311" s="1232"/>
      <c r="S311" s="1355"/>
      <c r="T311" s="1355"/>
      <c r="U311" s="1233"/>
      <c r="V311" s="1233"/>
      <c r="W311" s="1233"/>
      <c r="X311" s="1233"/>
      <c r="AK311" s="21"/>
      <c r="AL311" s="1234"/>
      <c r="AM311" s="352"/>
    </row>
    <row r="312" spans="16:39" s="20" customFormat="1" ht="14.25">
      <c r="P312" s="555"/>
      <c r="Q312" s="1232"/>
      <c r="S312" s="1355"/>
      <c r="T312" s="1355"/>
      <c r="U312" s="1233"/>
      <c r="V312" s="1233"/>
      <c r="W312" s="1233"/>
      <c r="X312" s="1233"/>
      <c r="AK312" s="21"/>
      <c r="AL312" s="1234"/>
      <c r="AM312" s="352"/>
    </row>
    <row r="313" spans="16:39" s="20" customFormat="1" ht="14.25">
      <c r="P313" s="555"/>
      <c r="Q313" s="1232"/>
      <c r="S313" s="1355"/>
      <c r="T313" s="1355"/>
      <c r="U313" s="1233"/>
      <c r="V313" s="1233"/>
      <c r="W313" s="1233"/>
      <c r="X313" s="1233"/>
      <c r="AK313" s="21"/>
      <c r="AL313" s="1234"/>
      <c r="AM313" s="352"/>
    </row>
    <row r="314" spans="16:39" s="20" customFormat="1" ht="14.25">
      <c r="P314" s="555"/>
      <c r="Q314" s="1232"/>
      <c r="S314" s="1355"/>
      <c r="T314" s="1355"/>
      <c r="U314" s="1233"/>
      <c r="V314" s="1233"/>
      <c r="W314" s="1233"/>
      <c r="X314" s="1233"/>
      <c r="AK314" s="21"/>
      <c r="AL314" s="1234"/>
      <c r="AM314" s="352"/>
    </row>
    <row r="315" spans="16:39" s="20" customFormat="1" ht="14.25">
      <c r="P315" s="555"/>
      <c r="Q315" s="1232"/>
      <c r="S315" s="1355"/>
      <c r="T315" s="1355"/>
      <c r="U315" s="1233"/>
      <c r="V315" s="1233"/>
      <c r="W315" s="1233"/>
      <c r="X315" s="1233"/>
      <c r="AK315" s="21"/>
      <c r="AL315" s="1234"/>
      <c r="AM315" s="352"/>
    </row>
    <row r="316" spans="16:39" s="20" customFormat="1" ht="14.25">
      <c r="P316" s="555"/>
      <c r="Q316" s="1232"/>
      <c r="S316" s="1355"/>
      <c r="T316" s="1355"/>
      <c r="U316" s="1233"/>
      <c r="V316" s="1233"/>
      <c r="W316" s="1233"/>
      <c r="X316" s="1233"/>
      <c r="AK316" s="21"/>
      <c r="AL316" s="1234"/>
      <c r="AM316" s="352"/>
    </row>
    <row r="317" spans="16:39" s="20" customFormat="1" ht="14.25">
      <c r="P317" s="555"/>
      <c r="Q317" s="1232"/>
      <c r="S317" s="1355"/>
      <c r="T317" s="1355"/>
      <c r="U317" s="1233"/>
      <c r="V317" s="1233"/>
      <c r="W317" s="1233"/>
      <c r="X317" s="1233"/>
      <c r="AK317" s="21"/>
      <c r="AL317" s="1234"/>
      <c r="AM317" s="352"/>
    </row>
    <row r="318" spans="16:39" s="20" customFormat="1" ht="14.25">
      <c r="P318" s="555"/>
      <c r="Q318" s="1232"/>
      <c r="S318" s="1355"/>
      <c r="T318" s="1355"/>
      <c r="U318" s="1233"/>
      <c r="V318" s="1233"/>
      <c r="W318" s="1233"/>
      <c r="X318" s="1233"/>
      <c r="AK318" s="21"/>
      <c r="AL318" s="1234"/>
      <c r="AM318" s="352"/>
    </row>
    <row r="319" spans="16:39" s="20" customFormat="1" ht="14.25">
      <c r="P319" s="555"/>
      <c r="Q319" s="1232"/>
      <c r="S319" s="1355"/>
      <c r="T319" s="1355"/>
      <c r="U319" s="1233"/>
      <c r="V319" s="1233"/>
      <c r="W319" s="1233"/>
      <c r="X319" s="1233"/>
      <c r="AK319" s="21"/>
      <c r="AL319" s="1234"/>
      <c r="AM319" s="352"/>
    </row>
    <row r="320" spans="16:39" s="20" customFormat="1" ht="14.25">
      <c r="P320" s="555"/>
      <c r="Q320" s="1232"/>
      <c r="S320" s="1355"/>
      <c r="T320" s="1355"/>
      <c r="U320" s="1233"/>
      <c r="V320" s="1233"/>
      <c r="W320" s="1233"/>
      <c r="X320" s="1233"/>
      <c r="AK320" s="21"/>
      <c r="AL320" s="1234"/>
      <c r="AM320" s="352"/>
    </row>
    <row r="321" spans="16:39" s="20" customFormat="1" ht="14.25">
      <c r="P321" s="555"/>
      <c r="Q321" s="1232"/>
      <c r="S321" s="1355"/>
      <c r="T321" s="1355"/>
      <c r="U321" s="1233"/>
      <c r="V321" s="1233"/>
      <c r="W321" s="1233"/>
      <c r="X321" s="1233"/>
      <c r="AK321" s="21"/>
      <c r="AL321" s="1234"/>
      <c r="AM321" s="352"/>
    </row>
    <row r="322" spans="16:39" s="20" customFormat="1" ht="14.25">
      <c r="P322" s="555"/>
      <c r="Q322" s="1232"/>
      <c r="S322" s="1355"/>
      <c r="T322" s="1355"/>
      <c r="U322" s="1233"/>
      <c r="V322" s="1233"/>
      <c r="W322" s="1233"/>
      <c r="X322" s="1233"/>
      <c r="AK322" s="21"/>
      <c r="AL322" s="1234"/>
      <c r="AM322" s="352"/>
    </row>
    <row r="323" spans="16:39" s="20" customFormat="1" ht="14.25">
      <c r="P323" s="555"/>
      <c r="Q323" s="1232"/>
      <c r="S323" s="1355"/>
      <c r="T323" s="1355"/>
      <c r="U323" s="1233"/>
      <c r="V323" s="1233"/>
      <c r="W323" s="1233"/>
      <c r="X323" s="1233"/>
      <c r="AK323" s="21"/>
      <c r="AL323" s="1234"/>
      <c r="AM323" s="352"/>
    </row>
    <row r="324" spans="16:39" s="20" customFormat="1" ht="14.25">
      <c r="P324" s="555"/>
      <c r="Q324" s="1232"/>
      <c r="S324" s="1355"/>
      <c r="T324" s="1355"/>
      <c r="U324" s="1233"/>
      <c r="V324" s="1233"/>
      <c r="W324" s="1233"/>
      <c r="X324" s="1233"/>
      <c r="AK324" s="21"/>
      <c r="AL324" s="1234"/>
      <c r="AM324" s="352"/>
    </row>
    <row r="325" spans="16:39" s="20" customFormat="1" ht="14.25">
      <c r="P325" s="555"/>
      <c r="Q325" s="1232"/>
      <c r="S325" s="1355"/>
      <c r="T325" s="1355"/>
      <c r="U325" s="1233"/>
      <c r="V325" s="1233"/>
      <c r="W325" s="1233"/>
      <c r="X325" s="1233"/>
      <c r="AK325" s="21"/>
      <c r="AL325" s="1234"/>
      <c r="AM325" s="352"/>
    </row>
    <row r="326" spans="16:39" s="20" customFormat="1" ht="14.25">
      <c r="P326" s="555"/>
      <c r="Q326" s="1232"/>
      <c r="S326" s="1355"/>
      <c r="T326" s="1355"/>
      <c r="U326" s="1233"/>
      <c r="V326" s="1233"/>
      <c r="W326" s="1233"/>
      <c r="X326" s="1233"/>
      <c r="AK326" s="21"/>
      <c r="AL326" s="1234"/>
      <c r="AM326" s="352"/>
    </row>
    <row r="327" spans="16:39" s="20" customFormat="1" ht="14.25">
      <c r="P327" s="555"/>
      <c r="Q327" s="1232"/>
      <c r="S327" s="1355"/>
      <c r="T327" s="1355"/>
      <c r="U327" s="1233"/>
      <c r="V327" s="1233"/>
      <c r="W327" s="1233"/>
      <c r="X327" s="1233"/>
      <c r="AK327" s="21"/>
      <c r="AL327" s="1234"/>
      <c r="AM327" s="352"/>
    </row>
    <row r="328" spans="16:39" s="20" customFormat="1" ht="14.25">
      <c r="P328" s="555"/>
      <c r="Q328" s="1232"/>
      <c r="S328" s="1355"/>
      <c r="T328" s="1355"/>
      <c r="U328" s="1233"/>
      <c r="V328" s="1233"/>
      <c r="W328" s="1233"/>
      <c r="X328" s="1233"/>
      <c r="AK328" s="21"/>
      <c r="AL328" s="1234"/>
      <c r="AM328" s="352"/>
    </row>
    <row r="329" spans="16:39" s="20" customFormat="1" ht="14.25">
      <c r="P329" s="555"/>
      <c r="Q329" s="1232"/>
      <c r="S329" s="1355"/>
      <c r="T329" s="1355"/>
      <c r="U329" s="1233"/>
      <c r="V329" s="1233"/>
      <c r="W329" s="1233"/>
      <c r="X329" s="1233"/>
      <c r="AK329" s="21"/>
      <c r="AL329" s="1234"/>
      <c r="AM329" s="352"/>
    </row>
    <row r="330" spans="16:39" s="20" customFormat="1" ht="14.25">
      <c r="P330" s="555"/>
      <c r="Q330" s="1232"/>
      <c r="S330" s="1355"/>
      <c r="T330" s="1355"/>
      <c r="U330" s="1233"/>
      <c r="V330" s="1233"/>
      <c r="W330" s="1233"/>
      <c r="X330" s="1233"/>
      <c r="AK330" s="21"/>
      <c r="AL330" s="1234"/>
      <c r="AM330" s="352"/>
    </row>
    <row r="331" spans="16:39" s="20" customFormat="1" ht="14.25">
      <c r="P331" s="555"/>
      <c r="Q331" s="1232"/>
      <c r="S331" s="1355"/>
      <c r="T331" s="1355"/>
      <c r="U331" s="1233"/>
      <c r="V331" s="1233"/>
      <c r="W331" s="1233"/>
      <c r="X331" s="1233"/>
      <c r="AK331" s="21"/>
      <c r="AL331" s="1234"/>
      <c r="AM331" s="352"/>
    </row>
    <row r="332" spans="16:39" s="20" customFormat="1" ht="14.25">
      <c r="P332" s="555"/>
      <c r="Q332" s="1232"/>
      <c r="S332" s="1355"/>
      <c r="T332" s="1355"/>
      <c r="U332" s="1233"/>
      <c r="V332" s="1233"/>
      <c r="W332" s="1233"/>
      <c r="X332" s="1233"/>
      <c r="AK332" s="21"/>
      <c r="AL332" s="1234"/>
      <c r="AM332" s="352"/>
    </row>
    <row r="333" spans="16:39" s="20" customFormat="1" ht="14.25">
      <c r="P333" s="555"/>
      <c r="Q333" s="1232"/>
      <c r="S333" s="1355"/>
      <c r="T333" s="1355"/>
      <c r="U333" s="1233"/>
      <c r="V333" s="1233"/>
      <c r="W333" s="1233"/>
      <c r="X333" s="1233"/>
      <c r="AK333" s="21"/>
      <c r="AL333" s="1234"/>
      <c r="AM333" s="352"/>
    </row>
    <row r="334" spans="16:39" s="20" customFormat="1" ht="14.25">
      <c r="P334" s="555"/>
      <c r="Q334" s="1232"/>
      <c r="S334" s="1355"/>
      <c r="T334" s="1355"/>
      <c r="U334" s="1233"/>
      <c r="V334" s="1233"/>
      <c r="W334" s="1233"/>
      <c r="X334" s="1233"/>
      <c r="AK334" s="21"/>
      <c r="AL334" s="1234"/>
      <c r="AM334" s="352"/>
    </row>
    <row r="335" spans="16:39" s="20" customFormat="1" ht="14.25">
      <c r="P335" s="555"/>
      <c r="Q335" s="1232"/>
      <c r="S335" s="1355"/>
      <c r="T335" s="1355"/>
      <c r="U335" s="1233"/>
      <c r="V335" s="1233"/>
      <c r="W335" s="1233"/>
      <c r="X335" s="1233"/>
      <c r="AK335" s="21"/>
      <c r="AL335" s="1234"/>
      <c r="AM335" s="352"/>
    </row>
    <row r="336" spans="16:39" s="20" customFormat="1" ht="14.25">
      <c r="P336" s="555"/>
      <c r="Q336" s="1232"/>
      <c r="S336" s="1355"/>
      <c r="T336" s="1355"/>
      <c r="U336" s="1233"/>
      <c r="V336" s="1233"/>
      <c r="W336" s="1233"/>
      <c r="X336" s="1233"/>
      <c r="AK336" s="21"/>
      <c r="AL336" s="1234"/>
      <c r="AM336" s="352"/>
    </row>
    <row r="337" spans="16:39" s="20" customFormat="1" ht="14.25">
      <c r="P337" s="555"/>
      <c r="Q337" s="1232"/>
      <c r="S337" s="1355"/>
      <c r="T337" s="1355"/>
      <c r="U337" s="1233"/>
      <c r="V337" s="1233"/>
      <c r="W337" s="1233"/>
      <c r="X337" s="1233"/>
      <c r="AK337" s="21"/>
      <c r="AL337" s="1234"/>
      <c r="AM337" s="352"/>
    </row>
    <row r="338" spans="16:39" s="20" customFormat="1" ht="14.25">
      <c r="P338" s="555"/>
      <c r="Q338" s="1232"/>
      <c r="S338" s="1355"/>
      <c r="T338" s="1355"/>
      <c r="U338" s="1233"/>
      <c r="V338" s="1233"/>
      <c r="W338" s="1233"/>
      <c r="X338" s="1233"/>
      <c r="AK338" s="21"/>
      <c r="AL338" s="1234"/>
      <c r="AM338" s="352"/>
    </row>
    <row r="339" spans="16:39" s="20" customFormat="1" ht="14.25">
      <c r="P339" s="555"/>
      <c r="Q339" s="1232"/>
      <c r="S339" s="1355"/>
      <c r="T339" s="1355"/>
      <c r="U339" s="1233"/>
      <c r="V339" s="1233"/>
      <c r="W339" s="1233"/>
      <c r="X339" s="1233"/>
      <c r="AK339" s="21"/>
      <c r="AL339" s="1234"/>
      <c r="AM339" s="352"/>
    </row>
    <row r="340" spans="16:39" s="20" customFormat="1" ht="14.25">
      <c r="P340" s="555"/>
      <c r="Q340" s="1232"/>
      <c r="S340" s="1355"/>
      <c r="T340" s="1355"/>
      <c r="U340" s="1233"/>
      <c r="V340" s="1233"/>
      <c r="W340" s="1233"/>
      <c r="X340" s="1233"/>
      <c r="AK340" s="21"/>
      <c r="AL340" s="1234"/>
      <c r="AM340" s="352"/>
    </row>
    <row r="341" spans="16:39" s="20" customFormat="1" ht="14.25">
      <c r="P341" s="555"/>
      <c r="Q341" s="1232"/>
      <c r="S341" s="1355"/>
      <c r="T341" s="1355"/>
      <c r="U341" s="1233"/>
      <c r="V341" s="1233"/>
      <c r="W341" s="1233"/>
      <c r="X341" s="1233"/>
      <c r="AK341" s="21"/>
      <c r="AL341" s="1234"/>
      <c r="AM341" s="352"/>
    </row>
    <row r="342" spans="16:39" s="20" customFormat="1" ht="14.25">
      <c r="P342" s="555"/>
      <c r="Q342" s="1232"/>
      <c r="S342" s="1355"/>
      <c r="T342" s="1355"/>
      <c r="U342" s="1233"/>
      <c r="V342" s="1233"/>
      <c r="W342" s="1233"/>
      <c r="X342" s="1233"/>
      <c r="AK342" s="21"/>
      <c r="AL342" s="1234"/>
      <c r="AM342" s="352"/>
    </row>
    <row r="343" spans="16:39" s="20" customFormat="1" ht="14.25">
      <c r="P343" s="555"/>
      <c r="Q343" s="1232"/>
      <c r="S343" s="1355"/>
      <c r="T343" s="1355"/>
      <c r="U343" s="1233"/>
      <c r="V343" s="1233"/>
      <c r="W343" s="1233"/>
      <c r="X343" s="1233"/>
      <c r="AK343" s="21"/>
      <c r="AL343" s="1234"/>
      <c r="AM343" s="352"/>
    </row>
    <row r="344" spans="16:39" s="20" customFormat="1" ht="14.25">
      <c r="P344" s="555"/>
      <c r="Q344" s="1232"/>
      <c r="S344" s="1355"/>
      <c r="T344" s="1355"/>
      <c r="U344" s="1233"/>
      <c r="V344" s="1233"/>
      <c r="W344" s="1233"/>
      <c r="X344" s="1233"/>
      <c r="AK344" s="21"/>
      <c r="AL344" s="1234"/>
      <c r="AM344" s="352"/>
    </row>
    <row r="345" spans="16:39" s="20" customFormat="1" ht="14.25">
      <c r="P345" s="555"/>
      <c r="Q345" s="1232"/>
      <c r="S345" s="1355"/>
      <c r="T345" s="1355"/>
      <c r="U345" s="1233"/>
      <c r="V345" s="1233"/>
      <c r="W345" s="1233"/>
      <c r="X345" s="1233"/>
      <c r="AK345" s="21"/>
      <c r="AL345" s="1234"/>
      <c r="AM345" s="352"/>
    </row>
    <row r="346" spans="16:39" s="20" customFormat="1" ht="14.25">
      <c r="P346" s="555"/>
      <c r="Q346" s="1232"/>
      <c r="S346" s="1355"/>
      <c r="T346" s="1355"/>
      <c r="U346" s="1233"/>
      <c r="V346" s="1233"/>
      <c r="W346" s="1233"/>
      <c r="X346" s="1233"/>
      <c r="AK346" s="21"/>
      <c r="AL346" s="1234"/>
      <c r="AM346" s="352"/>
    </row>
    <row r="347" spans="16:39" s="20" customFormat="1" ht="14.25">
      <c r="P347" s="555"/>
      <c r="Q347" s="1232"/>
      <c r="S347" s="1355"/>
      <c r="T347" s="1355"/>
      <c r="U347" s="1233"/>
      <c r="V347" s="1233"/>
      <c r="W347" s="1233"/>
      <c r="X347" s="1233"/>
      <c r="AK347" s="21"/>
      <c r="AL347" s="1234"/>
      <c r="AM347" s="352"/>
    </row>
    <row r="348" spans="16:39" s="20" customFormat="1" ht="14.25">
      <c r="P348" s="555"/>
      <c r="Q348" s="1232"/>
      <c r="S348" s="1355"/>
      <c r="T348" s="1355"/>
      <c r="U348" s="1233"/>
      <c r="V348" s="1233"/>
      <c r="W348" s="1233"/>
      <c r="X348" s="1233"/>
      <c r="AK348" s="21"/>
      <c r="AL348" s="1234"/>
      <c r="AM348" s="352"/>
    </row>
    <row r="349" spans="16:39" s="20" customFormat="1" ht="14.25">
      <c r="P349" s="555"/>
      <c r="Q349" s="1232"/>
      <c r="S349" s="1355"/>
      <c r="T349" s="1355"/>
      <c r="U349" s="1233"/>
      <c r="V349" s="1233"/>
      <c r="W349" s="1233"/>
      <c r="X349" s="1233"/>
      <c r="AK349" s="21"/>
      <c r="AL349" s="1234"/>
      <c r="AM349" s="352"/>
    </row>
    <row r="350" spans="16:39" s="20" customFormat="1" ht="14.25">
      <c r="P350" s="555"/>
      <c r="Q350" s="1232"/>
      <c r="S350" s="1355"/>
      <c r="T350" s="1355"/>
      <c r="U350" s="1233"/>
      <c r="V350" s="1233"/>
      <c r="W350" s="1233"/>
      <c r="X350" s="1233"/>
      <c r="AK350" s="21"/>
      <c r="AL350" s="1234"/>
      <c r="AM350" s="352"/>
    </row>
    <row r="351" spans="16:39" s="20" customFormat="1" ht="14.25">
      <c r="P351" s="555"/>
      <c r="Q351" s="1232"/>
      <c r="S351" s="1355"/>
      <c r="T351" s="1355"/>
      <c r="U351" s="1233"/>
      <c r="V351" s="1233"/>
      <c r="W351" s="1233"/>
      <c r="X351" s="1233"/>
      <c r="AK351" s="21"/>
      <c r="AL351" s="1234"/>
      <c r="AM351" s="352"/>
    </row>
    <row r="352" spans="16:39" s="20" customFormat="1" ht="14.25">
      <c r="P352" s="555"/>
      <c r="Q352" s="1232"/>
      <c r="S352" s="1355"/>
      <c r="T352" s="1355"/>
      <c r="U352" s="1233"/>
      <c r="V352" s="1233"/>
      <c r="W352" s="1233"/>
      <c r="X352" s="1233"/>
      <c r="AK352" s="21"/>
      <c r="AL352" s="1234"/>
      <c r="AM352" s="352"/>
    </row>
    <row r="353" spans="16:39" s="20" customFormat="1" ht="14.25">
      <c r="P353" s="555"/>
      <c r="Q353" s="1232"/>
      <c r="S353" s="1355"/>
      <c r="T353" s="1355"/>
      <c r="U353" s="1233"/>
      <c r="V353" s="1233"/>
      <c r="W353" s="1233"/>
      <c r="X353" s="1233"/>
      <c r="AK353" s="21"/>
      <c r="AL353" s="1234"/>
      <c r="AM353" s="352"/>
    </row>
    <row r="354" spans="16:39" s="20" customFormat="1" ht="14.25">
      <c r="P354" s="555"/>
      <c r="Q354" s="1232"/>
      <c r="S354" s="1355"/>
      <c r="T354" s="1355"/>
      <c r="U354" s="1233"/>
      <c r="V354" s="1233"/>
      <c r="W354" s="1233"/>
      <c r="X354" s="1233"/>
      <c r="AK354" s="21"/>
      <c r="AL354" s="1234"/>
      <c r="AM354" s="352"/>
    </row>
    <row r="355" spans="16:39" s="20" customFormat="1" ht="14.25">
      <c r="P355" s="555"/>
      <c r="Q355" s="1232"/>
      <c r="S355" s="1355"/>
      <c r="T355" s="1355"/>
      <c r="U355" s="1233"/>
      <c r="V355" s="1233"/>
      <c r="W355" s="1233"/>
      <c r="X355" s="1233"/>
      <c r="AK355" s="21"/>
      <c r="AL355" s="1234"/>
      <c r="AM355" s="352"/>
    </row>
    <row r="356" spans="16:39" s="20" customFormat="1" ht="14.25">
      <c r="P356" s="555"/>
      <c r="Q356" s="1232"/>
      <c r="S356" s="1355"/>
      <c r="T356" s="1355"/>
      <c r="U356" s="1233"/>
      <c r="V356" s="1233"/>
      <c r="W356" s="1233"/>
      <c r="X356" s="1233"/>
      <c r="AK356" s="21"/>
      <c r="AL356" s="1234"/>
      <c r="AM356" s="352"/>
    </row>
    <row r="357" spans="16:39" s="20" customFormat="1" ht="14.25">
      <c r="P357" s="555"/>
      <c r="Q357" s="1232"/>
      <c r="S357" s="1355"/>
      <c r="T357" s="1355"/>
      <c r="U357" s="1233"/>
      <c r="V357" s="1233"/>
      <c r="W357" s="1233"/>
      <c r="X357" s="1233"/>
      <c r="AK357" s="21"/>
      <c r="AL357" s="1234"/>
      <c r="AM357" s="352"/>
    </row>
    <row r="358" spans="16:39" s="20" customFormat="1" ht="14.25">
      <c r="P358" s="555"/>
      <c r="Q358" s="1232"/>
      <c r="S358" s="1355"/>
      <c r="T358" s="1355"/>
      <c r="U358" s="1233"/>
      <c r="V358" s="1233"/>
      <c r="W358" s="1233"/>
      <c r="X358" s="1233"/>
      <c r="AK358" s="21"/>
      <c r="AL358" s="1234"/>
      <c r="AM358" s="352"/>
    </row>
    <row r="359" spans="16:39" s="20" customFormat="1" ht="14.25">
      <c r="P359" s="555"/>
      <c r="Q359" s="1232"/>
      <c r="S359" s="1355"/>
      <c r="T359" s="1355"/>
      <c r="U359" s="1233"/>
      <c r="V359" s="1233"/>
      <c r="W359" s="1233"/>
      <c r="X359" s="1233"/>
      <c r="AK359" s="21"/>
      <c r="AL359" s="1234"/>
      <c r="AM359" s="352"/>
    </row>
    <row r="360" spans="16:39" s="20" customFormat="1" ht="14.25">
      <c r="P360" s="555"/>
      <c r="Q360" s="1232"/>
      <c r="S360" s="1355"/>
      <c r="T360" s="1355"/>
      <c r="U360" s="1233"/>
      <c r="V360" s="1233"/>
      <c r="W360" s="1233"/>
      <c r="X360" s="1233"/>
      <c r="AK360" s="21"/>
      <c r="AL360" s="1234"/>
      <c r="AM360" s="352"/>
    </row>
    <row r="361" spans="16:39" s="20" customFormat="1" ht="14.25">
      <c r="P361" s="555"/>
      <c r="Q361" s="1232"/>
      <c r="S361" s="1355"/>
      <c r="T361" s="1355"/>
      <c r="U361" s="1233"/>
      <c r="V361" s="1233"/>
      <c r="W361" s="1233"/>
      <c r="X361" s="1233"/>
      <c r="AK361" s="21"/>
      <c r="AL361" s="1234"/>
      <c r="AM361" s="352"/>
    </row>
    <row r="362" spans="16:39" s="20" customFormat="1" ht="14.25">
      <c r="P362" s="555"/>
      <c r="Q362" s="1232"/>
      <c r="S362" s="1355"/>
      <c r="T362" s="1355"/>
      <c r="U362" s="1233"/>
      <c r="V362" s="1233"/>
      <c r="W362" s="1233"/>
      <c r="X362" s="1233"/>
      <c r="AK362" s="21"/>
      <c r="AL362" s="1234"/>
      <c r="AM362" s="352"/>
    </row>
    <row r="363" spans="16:39" s="20" customFormat="1" ht="14.25">
      <c r="P363" s="555"/>
      <c r="Q363" s="1232"/>
      <c r="S363" s="1355"/>
      <c r="T363" s="1355"/>
      <c r="U363" s="1233"/>
      <c r="V363" s="1233"/>
      <c r="W363" s="1233"/>
      <c r="X363" s="1233"/>
      <c r="AK363" s="21"/>
      <c r="AL363" s="1234"/>
      <c r="AM363" s="352"/>
    </row>
    <row r="364" spans="16:39" s="20" customFormat="1" ht="14.25">
      <c r="P364" s="555"/>
      <c r="Q364" s="1232"/>
      <c r="S364" s="1355"/>
      <c r="T364" s="1355"/>
      <c r="U364" s="1233"/>
      <c r="V364" s="1233"/>
      <c r="W364" s="1233"/>
      <c r="X364" s="1233"/>
      <c r="AK364" s="21"/>
      <c r="AL364" s="1234"/>
      <c r="AM364" s="352"/>
    </row>
    <row r="365" spans="16:39" s="20" customFormat="1" ht="14.25">
      <c r="P365" s="555"/>
      <c r="Q365" s="1232"/>
      <c r="S365" s="1355"/>
      <c r="T365" s="1355"/>
      <c r="U365" s="1233"/>
      <c r="V365" s="1233"/>
      <c r="W365" s="1233"/>
      <c r="X365" s="1233"/>
      <c r="AK365" s="21"/>
      <c r="AL365" s="1234"/>
      <c r="AM365" s="352"/>
    </row>
    <row r="366" spans="16:39" s="20" customFormat="1" ht="14.25">
      <c r="P366" s="555"/>
      <c r="Q366" s="1232"/>
      <c r="S366" s="1355"/>
      <c r="T366" s="1355"/>
      <c r="U366" s="1233"/>
      <c r="V366" s="1233"/>
      <c r="W366" s="1233"/>
      <c r="X366" s="1233"/>
      <c r="AK366" s="21"/>
      <c r="AL366" s="1234"/>
      <c r="AM366" s="352"/>
    </row>
    <row r="367" spans="16:39" s="20" customFormat="1" ht="14.25">
      <c r="P367" s="555"/>
      <c r="Q367" s="1232"/>
      <c r="S367" s="1355"/>
      <c r="T367" s="1355"/>
      <c r="U367" s="1233"/>
      <c r="V367" s="1233"/>
      <c r="W367" s="1233"/>
      <c r="X367" s="1233"/>
      <c r="AK367" s="21"/>
      <c r="AL367" s="1234"/>
      <c r="AM367" s="352"/>
    </row>
    <row r="368" spans="16:39" s="20" customFormat="1" ht="14.25">
      <c r="P368" s="555"/>
      <c r="Q368" s="1232"/>
      <c r="S368" s="1355"/>
      <c r="T368" s="1355"/>
      <c r="U368" s="1233"/>
      <c r="V368" s="1233"/>
      <c r="W368" s="1233"/>
      <c r="X368" s="1233"/>
      <c r="AK368" s="21"/>
      <c r="AL368" s="1234"/>
      <c r="AM368" s="352"/>
    </row>
    <row r="369" spans="16:39" s="20" customFormat="1" ht="14.25">
      <c r="P369" s="555"/>
      <c r="Q369" s="1232"/>
      <c r="S369" s="1355"/>
      <c r="T369" s="1355"/>
      <c r="U369" s="1233"/>
      <c r="V369" s="1233"/>
      <c r="W369" s="1233"/>
      <c r="X369" s="1233"/>
      <c r="AK369" s="21"/>
      <c r="AL369" s="1234"/>
      <c r="AM369" s="352"/>
    </row>
    <row r="370" spans="16:39" s="20" customFormat="1" ht="14.25">
      <c r="P370" s="555"/>
      <c r="Q370" s="1232"/>
      <c r="S370" s="1355"/>
      <c r="T370" s="1355"/>
      <c r="U370" s="1233"/>
      <c r="V370" s="1233"/>
      <c r="W370" s="1233"/>
      <c r="X370" s="1233"/>
      <c r="AK370" s="21"/>
      <c r="AL370" s="1234"/>
      <c r="AM370" s="352"/>
    </row>
    <row r="371" spans="16:39" s="20" customFormat="1" ht="14.25">
      <c r="P371" s="555"/>
      <c r="Q371" s="1232"/>
      <c r="S371" s="1355"/>
      <c r="T371" s="1355"/>
      <c r="U371" s="1233"/>
      <c r="V371" s="1233"/>
      <c r="W371" s="1233"/>
      <c r="X371" s="1233"/>
      <c r="AK371" s="21"/>
      <c r="AL371" s="1234"/>
      <c r="AM371" s="352"/>
    </row>
    <row r="372" spans="16:39" s="20" customFormat="1" ht="14.25">
      <c r="P372" s="555"/>
      <c r="Q372" s="1232"/>
      <c r="S372" s="1355"/>
      <c r="T372" s="1355"/>
      <c r="U372" s="1233"/>
      <c r="V372" s="1233"/>
      <c r="W372" s="1233"/>
      <c r="X372" s="1233"/>
      <c r="AK372" s="21"/>
      <c r="AL372" s="1234"/>
      <c r="AM372" s="352"/>
    </row>
    <row r="373" spans="16:39" s="20" customFormat="1" ht="14.25">
      <c r="P373" s="555"/>
      <c r="Q373" s="1232"/>
      <c r="S373" s="1355"/>
      <c r="T373" s="1355"/>
      <c r="U373" s="1233"/>
      <c r="V373" s="1233"/>
      <c r="W373" s="1233"/>
      <c r="X373" s="1233"/>
      <c r="AK373" s="21"/>
      <c r="AL373" s="1234"/>
      <c r="AM373" s="352"/>
    </row>
    <row r="374" spans="16:39" s="20" customFormat="1" ht="14.25">
      <c r="P374" s="555"/>
      <c r="Q374" s="1232"/>
      <c r="S374" s="1355"/>
      <c r="T374" s="1355"/>
      <c r="U374" s="1233"/>
      <c r="V374" s="1233"/>
      <c r="W374" s="1233"/>
      <c r="X374" s="1233"/>
      <c r="AK374" s="21"/>
      <c r="AL374" s="1234"/>
      <c r="AM374" s="352"/>
    </row>
    <row r="375" spans="16:39" s="20" customFormat="1" ht="14.25">
      <c r="P375" s="555"/>
      <c r="Q375" s="1232"/>
      <c r="S375" s="1355"/>
      <c r="T375" s="1355"/>
      <c r="U375" s="1233"/>
      <c r="V375" s="1233"/>
      <c r="W375" s="1233"/>
      <c r="X375" s="1233"/>
      <c r="AK375" s="21"/>
      <c r="AL375" s="1234"/>
      <c r="AM375" s="352"/>
    </row>
    <row r="376" spans="16:39" s="20" customFormat="1" ht="14.25">
      <c r="P376" s="555"/>
      <c r="Q376" s="1232"/>
      <c r="S376" s="1355"/>
      <c r="T376" s="1355"/>
      <c r="U376" s="1233"/>
      <c r="V376" s="1233"/>
      <c r="W376" s="1233"/>
      <c r="X376" s="1233"/>
      <c r="AK376" s="21"/>
      <c r="AL376" s="1234"/>
      <c r="AM376" s="352"/>
    </row>
    <row r="377" spans="16:39" s="20" customFormat="1" ht="14.25">
      <c r="P377" s="555"/>
      <c r="Q377" s="1232"/>
      <c r="S377" s="1355"/>
      <c r="T377" s="1355"/>
      <c r="U377" s="1233"/>
      <c r="V377" s="1233"/>
      <c r="W377" s="1233"/>
      <c r="X377" s="1233"/>
      <c r="AK377" s="21"/>
      <c r="AL377" s="1234"/>
      <c r="AM377" s="352"/>
    </row>
    <row r="378" spans="16:39" s="20" customFormat="1" ht="14.25">
      <c r="P378" s="555"/>
      <c r="Q378" s="1232"/>
      <c r="S378" s="1355"/>
      <c r="T378" s="1355"/>
      <c r="U378" s="1233"/>
      <c r="V378" s="1233"/>
      <c r="W378" s="1233"/>
      <c r="X378" s="1233"/>
      <c r="AK378" s="21"/>
      <c r="AL378" s="1234"/>
      <c r="AM378" s="352"/>
    </row>
    <row r="379" spans="16:39" s="20" customFormat="1" ht="14.25">
      <c r="P379" s="555"/>
      <c r="Q379" s="1232"/>
      <c r="S379" s="1355"/>
      <c r="T379" s="1355"/>
      <c r="U379" s="1233"/>
      <c r="V379" s="1233"/>
      <c r="W379" s="1233"/>
      <c r="X379" s="1233"/>
      <c r="AK379" s="21"/>
      <c r="AL379" s="1234"/>
      <c r="AM379" s="352"/>
    </row>
    <row r="380" spans="16:39" s="20" customFormat="1" ht="14.25">
      <c r="P380" s="555"/>
      <c r="Q380" s="1232"/>
      <c r="S380" s="1355"/>
      <c r="T380" s="1355"/>
      <c r="U380" s="1233"/>
      <c r="V380" s="1233"/>
      <c r="W380" s="1233"/>
      <c r="X380" s="1233"/>
      <c r="AK380" s="21"/>
      <c r="AL380" s="1234"/>
      <c r="AM380" s="352"/>
    </row>
    <row r="381" spans="16:39" s="20" customFormat="1" ht="14.25">
      <c r="P381" s="555"/>
      <c r="Q381" s="1232"/>
      <c r="S381" s="1355"/>
      <c r="T381" s="1355"/>
      <c r="U381" s="1233"/>
      <c r="V381" s="1233"/>
      <c r="W381" s="1233"/>
      <c r="X381" s="1233"/>
      <c r="AK381" s="21"/>
      <c r="AL381" s="1234"/>
      <c r="AM381" s="352"/>
    </row>
    <row r="382" spans="16:39" s="20" customFormat="1" ht="14.25">
      <c r="P382" s="555"/>
      <c r="Q382" s="1232"/>
      <c r="S382" s="1355"/>
      <c r="T382" s="1355"/>
      <c r="U382" s="1233"/>
      <c r="V382" s="1233"/>
      <c r="W382" s="1233"/>
      <c r="X382" s="1233"/>
      <c r="AK382" s="21"/>
      <c r="AL382" s="1234"/>
      <c r="AM382" s="352"/>
    </row>
    <row r="383" spans="16:39" s="20" customFormat="1" ht="14.25">
      <c r="P383" s="555"/>
      <c r="Q383" s="1232"/>
      <c r="S383" s="1355"/>
      <c r="T383" s="1355"/>
      <c r="U383" s="1233"/>
      <c r="V383" s="1233"/>
      <c r="W383" s="1233"/>
      <c r="X383" s="1233"/>
      <c r="AK383" s="21"/>
      <c r="AL383" s="1234"/>
      <c r="AM383" s="352"/>
    </row>
    <row r="384" spans="16:39" s="20" customFormat="1" ht="14.25">
      <c r="P384" s="555"/>
      <c r="Q384" s="1232"/>
      <c r="S384" s="1355"/>
      <c r="T384" s="1355"/>
      <c r="U384" s="1233"/>
      <c r="V384" s="1233"/>
      <c r="W384" s="1233"/>
      <c r="X384" s="1233"/>
      <c r="AK384" s="21"/>
      <c r="AL384" s="1234"/>
      <c r="AM384" s="352"/>
    </row>
    <row r="385" spans="16:39" s="20" customFormat="1" ht="14.25">
      <c r="P385" s="555"/>
      <c r="Q385" s="1232"/>
      <c r="S385" s="1355"/>
      <c r="T385" s="1355"/>
      <c r="U385" s="1233"/>
      <c r="V385" s="1233"/>
      <c r="W385" s="1233"/>
      <c r="X385" s="1233"/>
      <c r="AK385" s="21"/>
      <c r="AL385" s="1234"/>
      <c r="AM385" s="352"/>
    </row>
    <row r="386" spans="16:39" s="20" customFormat="1" ht="14.25">
      <c r="P386" s="555"/>
      <c r="Q386" s="1232"/>
      <c r="S386" s="1355"/>
      <c r="T386" s="1355"/>
      <c r="U386" s="1233"/>
      <c r="V386" s="1233"/>
      <c r="W386" s="1233"/>
      <c r="X386" s="1233"/>
      <c r="AK386" s="21"/>
      <c r="AL386" s="1234"/>
      <c r="AM386" s="352"/>
    </row>
    <row r="387" spans="16:39" s="20" customFormat="1" ht="14.25">
      <c r="P387" s="555"/>
      <c r="Q387" s="1232"/>
      <c r="S387" s="1355"/>
      <c r="T387" s="1355"/>
      <c r="U387" s="1233"/>
      <c r="V387" s="1233"/>
      <c r="W387" s="1233"/>
      <c r="X387" s="1233"/>
      <c r="AK387" s="21"/>
      <c r="AL387" s="1234"/>
      <c r="AM387" s="352"/>
    </row>
    <row r="388" spans="16:39" s="20" customFormat="1" ht="14.25">
      <c r="P388" s="555"/>
      <c r="Q388" s="1232"/>
      <c r="S388" s="1355"/>
      <c r="T388" s="1355"/>
      <c r="U388" s="1233"/>
      <c r="V388" s="1233"/>
      <c r="W388" s="1233"/>
      <c r="X388" s="1233"/>
      <c r="AK388" s="21"/>
      <c r="AL388" s="1234"/>
      <c r="AM388" s="352"/>
    </row>
    <row r="389" spans="16:39" s="20" customFormat="1" ht="14.25">
      <c r="P389" s="555"/>
      <c r="Q389" s="1232"/>
      <c r="S389" s="1355"/>
      <c r="T389" s="1355"/>
      <c r="U389" s="1233"/>
      <c r="V389" s="1233"/>
      <c r="W389" s="1233"/>
      <c r="X389" s="1233"/>
      <c r="AK389" s="21"/>
      <c r="AL389" s="1234"/>
      <c r="AM389" s="352"/>
    </row>
    <row r="390" spans="16:39" s="20" customFormat="1" ht="14.25">
      <c r="P390" s="555"/>
      <c r="Q390" s="1232"/>
      <c r="S390" s="1355"/>
      <c r="T390" s="1355"/>
      <c r="U390" s="1233"/>
      <c r="V390" s="1233"/>
      <c r="W390" s="1233"/>
      <c r="X390" s="1233"/>
      <c r="AK390" s="21"/>
      <c r="AL390" s="1234"/>
      <c r="AM390" s="352"/>
    </row>
    <row r="391" spans="16:39" s="20" customFormat="1" ht="14.25">
      <c r="P391" s="555"/>
      <c r="Q391" s="1232"/>
      <c r="S391" s="1355"/>
      <c r="T391" s="1355"/>
      <c r="U391" s="1233"/>
      <c r="V391" s="1233"/>
      <c r="W391" s="1233"/>
      <c r="X391" s="1233"/>
      <c r="AK391" s="21"/>
      <c r="AL391" s="1234"/>
      <c r="AM391" s="352"/>
    </row>
    <row r="392" spans="16:39" s="20" customFormat="1" ht="14.25">
      <c r="P392" s="555"/>
      <c r="Q392" s="1232"/>
      <c r="S392" s="1355"/>
      <c r="T392" s="1355"/>
      <c r="U392" s="1233"/>
      <c r="V392" s="1233"/>
      <c r="W392" s="1233"/>
      <c r="X392" s="1233"/>
      <c r="AK392" s="21"/>
      <c r="AL392" s="1234"/>
      <c r="AM392" s="352"/>
    </row>
    <row r="393" spans="16:39" s="20" customFormat="1" ht="14.25">
      <c r="P393" s="555"/>
      <c r="Q393" s="1232"/>
      <c r="S393" s="1355"/>
      <c r="T393" s="1355"/>
      <c r="U393" s="1233"/>
      <c r="V393" s="1233"/>
      <c r="W393" s="1233"/>
      <c r="X393" s="1233"/>
      <c r="AK393" s="21"/>
      <c r="AL393" s="1234"/>
      <c r="AM393" s="352"/>
    </row>
    <row r="394" spans="16:39" s="20" customFormat="1" ht="14.25">
      <c r="P394" s="555"/>
      <c r="Q394" s="1232"/>
      <c r="S394" s="1355"/>
      <c r="T394" s="1355"/>
      <c r="U394" s="1233"/>
      <c r="V394" s="1233"/>
      <c r="W394" s="1233"/>
      <c r="X394" s="1233"/>
      <c r="AK394" s="21"/>
      <c r="AL394" s="1234"/>
      <c r="AM394" s="352"/>
    </row>
    <row r="395" spans="16:39" s="20" customFormat="1" ht="14.25">
      <c r="P395" s="555"/>
      <c r="Q395" s="1232"/>
      <c r="S395" s="1355"/>
      <c r="T395" s="1355"/>
      <c r="U395" s="1233"/>
      <c r="V395" s="1233"/>
      <c r="W395" s="1233"/>
      <c r="X395" s="1233"/>
      <c r="AK395" s="21"/>
      <c r="AL395" s="1234"/>
      <c r="AM395" s="352"/>
    </row>
    <row r="396" spans="16:39" s="20" customFormat="1" ht="14.25">
      <c r="P396" s="555"/>
      <c r="Q396" s="1232"/>
      <c r="S396" s="1355"/>
      <c r="T396" s="1355"/>
      <c r="U396" s="1233"/>
      <c r="V396" s="1233"/>
      <c r="W396" s="1233"/>
      <c r="X396" s="1233"/>
      <c r="AK396" s="21"/>
      <c r="AL396" s="1234"/>
      <c r="AM396" s="352"/>
    </row>
    <row r="397" spans="16:39" s="20" customFormat="1" ht="14.25">
      <c r="P397" s="555"/>
      <c r="Q397" s="1232"/>
      <c r="S397" s="1355"/>
      <c r="T397" s="1355"/>
      <c r="U397" s="1233"/>
      <c r="V397" s="1233"/>
      <c r="W397" s="1233"/>
      <c r="X397" s="1233"/>
      <c r="AK397" s="21"/>
      <c r="AL397" s="1234"/>
      <c r="AM397" s="352"/>
    </row>
    <row r="398" spans="16:39" s="20" customFormat="1" ht="14.25">
      <c r="P398" s="555"/>
      <c r="Q398" s="1232"/>
      <c r="S398" s="1355"/>
      <c r="T398" s="1355"/>
      <c r="U398" s="1233"/>
      <c r="V398" s="1233"/>
      <c r="W398" s="1233"/>
      <c r="X398" s="1233"/>
      <c r="AK398" s="21"/>
      <c r="AL398" s="1234"/>
      <c r="AM398" s="352"/>
    </row>
    <row r="399" spans="16:39" s="20" customFormat="1" ht="14.25">
      <c r="P399" s="555"/>
      <c r="Q399" s="1232"/>
      <c r="S399" s="1355"/>
      <c r="T399" s="1355"/>
      <c r="U399" s="1233"/>
      <c r="V399" s="1233"/>
      <c r="W399" s="1233"/>
      <c r="X399" s="1233"/>
      <c r="AK399" s="21"/>
      <c r="AL399" s="1234"/>
      <c r="AM399" s="352"/>
    </row>
    <row r="400" spans="16:39" s="20" customFormat="1" ht="14.25">
      <c r="P400" s="555"/>
      <c r="Q400" s="1232"/>
      <c r="S400" s="1355"/>
      <c r="T400" s="1355"/>
      <c r="U400" s="1233"/>
      <c r="V400" s="1233"/>
      <c r="W400" s="1233"/>
      <c r="X400" s="1233"/>
      <c r="AK400" s="21"/>
      <c r="AL400" s="1234"/>
      <c r="AM400" s="352"/>
    </row>
    <row r="401" spans="16:39" s="20" customFormat="1" ht="14.25">
      <c r="P401" s="555"/>
      <c r="Q401" s="1232"/>
      <c r="S401" s="1355"/>
      <c r="T401" s="1355"/>
      <c r="U401" s="1233"/>
      <c r="V401" s="1233"/>
      <c r="W401" s="1233"/>
      <c r="X401" s="1233"/>
      <c r="AK401" s="21"/>
      <c r="AL401" s="1234"/>
      <c r="AM401" s="352"/>
    </row>
    <row r="402" spans="16:39" s="20" customFormat="1" ht="14.25">
      <c r="P402" s="555"/>
      <c r="Q402" s="1232"/>
      <c r="S402" s="1355"/>
      <c r="T402" s="1355"/>
      <c r="U402" s="1233"/>
      <c r="V402" s="1233"/>
      <c r="W402" s="1233"/>
      <c r="X402" s="1233"/>
      <c r="AK402" s="21"/>
      <c r="AL402" s="1234"/>
      <c r="AM402" s="352"/>
    </row>
    <row r="403" spans="16:39" s="20" customFormat="1" ht="14.25">
      <c r="P403" s="555"/>
      <c r="Q403" s="1232"/>
      <c r="S403" s="1355"/>
      <c r="T403" s="1355"/>
      <c r="U403" s="1233"/>
      <c r="V403" s="1233"/>
      <c r="W403" s="1233"/>
      <c r="X403" s="1233"/>
      <c r="AK403" s="21"/>
      <c r="AL403" s="1234"/>
      <c r="AM403" s="352"/>
    </row>
    <row r="404" spans="16:39" s="20" customFormat="1" ht="14.25">
      <c r="P404" s="555"/>
      <c r="Q404" s="1232"/>
      <c r="S404" s="1355"/>
      <c r="T404" s="1355"/>
      <c r="U404" s="1233"/>
      <c r="V404" s="1233"/>
      <c r="W404" s="1233"/>
      <c r="X404" s="1233"/>
      <c r="AK404" s="21"/>
      <c r="AL404" s="1234"/>
      <c r="AM404" s="352"/>
    </row>
    <row r="405" spans="16:39" s="20" customFormat="1" ht="14.25">
      <c r="P405" s="555"/>
      <c r="Q405" s="1232"/>
      <c r="S405" s="1355"/>
      <c r="T405" s="1355"/>
      <c r="U405" s="1233"/>
      <c r="V405" s="1233"/>
      <c r="W405" s="1233"/>
      <c r="X405" s="1233"/>
      <c r="AK405" s="21"/>
      <c r="AL405" s="1234"/>
      <c r="AM405" s="352"/>
    </row>
    <row r="406" spans="16:39" s="20" customFormat="1" ht="14.25">
      <c r="P406" s="555"/>
      <c r="Q406" s="1232"/>
      <c r="S406" s="1355"/>
      <c r="T406" s="1355"/>
      <c r="U406" s="1233"/>
      <c r="V406" s="1233"/>
      <c r="W406" s="1233"/>
      <c r="X406" s="1233"/>
      <c r="AK406" s="21"/>
      <c r="AL406" s="1234"/>
      <c r="AM406" s="352"/>
    </row>
    <row r="407" spans="16:39" s="20" customFormat="1" ht="14.25">
      <c r="P407" s="555"/>
      <c r="Q407" s="1232"/>
      <c r="S407" s="1355"/>
      <c r="T407" s="1355"/>
      <c r="U407" s="1233"/>
      <c r="V407" s="1233"/>
      <c r="W407" s="1233"/>
      <c r="X407" s="1233"/>
      <c r="AK407" s="21"/>
      <c r="AL407" s="1234"/>
      <c r="AM407" s="352"/>
    </row>
    <row r="408" spans="16:39" s="20" customFormat="1" ht="14.25">
      <c r="P408" s="555"/>
      <c r="Q408" s="1232"/>
      <c r="S408" s="1355"/>
      <c r="T408" s="1355"/>
      <c r="U408" s="1233"/>
      <c r="V408" s="1233"/>
      <c r="W408" s="1233"/>
      <c r="X408" s="1233"/>
      <c r="AK408" s="21"/>
      <c r="AL408" s="1234"/>
      <c r="AM408" s="352"/>
    </row>
    <row r="409" spans="16:39" s="20" customFormat="1" ht="14.25">
      <c r="P409" s="555"/>
      <c r="Q409" s="1232"/>
      <c r="S409" s="1355"/>
      <c r="T409" s="1355"/>
      <c r="U409" s="1233"/>
      <c r="V409" s="1233"/>
      <c r="W409" s="1233"/>
      <c r="X409" s="1233"/>
      <c r="AK409" s="21"/>
      <c r="AL409" s="1234"/>
      <c r="AM409" s="352"/>
    </row>
    <row r="410" spans="16:39" s="20" customFormat="1" ht="14.25">
      <c r="P410" s="555"/>
      <c r="Q410" s="1232"/>
      <c r="S410" s="1355"/>
      <c r="T410" s="1355"/>
      <c r="U410" s="1233"/>
      <c r="V410" s="1233"/>
      <c r="W410" s="1233"/>
      <c r="X410" s="1233"/>
      <c r="AK410" s="21"/>
      <c r="AL410" s="1234"/>
      <c r="AM410" s="352"/>
    </row>
    <row r="411" spans="16:39" s="20" customFormat="1" ht="14.25">
      <c r="P411" s="555"/>
      <c r="Q411" s="1232"/>
      <c r="S411" s="1355"/>
      <c r="T411" s="1355"/>
      <c r="U411" s="1233"/>
      <c r="V411" s="1233"/>
      <c r="W411" s="1233"/>
      <c r="X411" s="1233"/>
      <c r="AK411" s="21"/>
      <c r="AL411" s="1234"/>
      <c r="AM411" s="352"/>
    </row>
    <row r="412" spans="16:39" s="20" customFormat="1" ht="14.25">
      <c r="P412" s="555"/>
      <c r="Q412" s="1232"/>
      <c r="S412" s="1355"/>
      <c r="T412" s="1355"/>
      <c r="U412" s="1233"/>
      <c r="V412" s="1233"/>
      <c r="W412" s="1233"/>
      <c r="X412" s="1233"/>
      <c r="AK412" s="21"/>
      <c r="AL412" s="1234"/>
      <c r="AM412" s="352"/>
    </row>
    <row r="413" spans="16:39" s="20" customFormat="1" ht="14.25">
      <c r="P413" s="555"/>
      <c r="Q413" s="1232"/>
      <c r="S413" s="1355"/>
      <c r="T413" s="1355"/>
      <c r="U413" s="1233"/>
      <c r="V413" s="1233"/>
      <c r="W413" s="1233"/>
      <c r="X413" s="1233"/>
      <c r="AK413" s="21"/>
      <c r="AL413" s="1234"/>
      <c r="AM413" s="352"/>
    </row>
    <row r="414" spans="16:39" s="20" customFormat="1" ht="14.25">
      <c r="P414" s="555"/>
      <c r="Q414" s="1232"/>
      <c r="S414" s="1355"/>
      <c r="T414" s="1355"/>
      <c r="U414" s="1233"/>
      <c r="V414" s="1233"/>
      <c r="W414" s="1233"/>
      <c r="X414" s="1233"/>
      <c r="AK414" s="21"/>
      <c r="AL414" s="1234"/>
      <c r="AM414" s="352"/>
    </row>
    <row r="415" spans="16:39" s="20" customFormat="1" ht="14.25">
      <c r="P415" s="555"/>
      <c r="Q415" s="1232"/>
      <c r="S415" s="1355"/>
      <c r="T415" s="1355"/>
      <c r="U415" s="1233"/>
      <c r="V415" s="1233"/>
      <c r="W415" s="1233"/>
      <c r="X415" s="1233"/>
      <c r="AK415" s="21"/>
      <c r="AL415" s="1234"/>
      <c r="AM415" s="352"/>
    </row>
    <row r="416" spans="16:39" s="20" customFormat="1" ht="14.25">
      <c r="P416" s="555"/>
      <c r="Q416" s="1232"/>
      <c r="S416" s="1355"/>
      <c r="T416" s="1355"/>
      <c r="U416" s="1233"/>
      <c r="V416" s="1233"/>
      <c r="W416" s="1233"/>
      <c r="X416" s="1233"/>
      <c r="AK416" s="21"/>
      <c r="AL416" s="1234"/>
      <c r="AM416" s="352"/>
    </row>
    <row r="417" spans="16:39" s="20" customFormat="1" ht="14.25">
      <c r="P417" s="555"/>
      <c r="Q417" s="1232"/>
      <c r="S417" s="1355"/>
      <c r="T417" s="1355"/>
      <c r="U417" s="1233"/>
      <c r="V417" s="1233"/>
      <c r="W417" s="1233"/>
      <c r="X417" s="1233"/>
      <c r="AK417" s="21"/>
      <c r="AL417" s="1234"/>
      <c r="AM417" s="352"/>
    </row>
    <row r="418" spans="16:39" s="20" customFormat="1" ht="14.25">
      <c r="P418" s="555"/>
      <c r="Q418" s="1232"/>
      <c r="S418" s="1355"/>
      <c r="T418" s="1355"/>
      <c r="U418" s="1233"/>
      <c r="V418" s="1233"/>
      <c r="W418" s="1233"/>
      <c r="X418" s="1233"/>
      <c r="AK418" s="21"/>
      <c r="AL418" s="1234"/>
      <c r="AM418" s="352"/>
    </row>
    <row r="419" spans="16:39" s="20" customFormat="1" ht="14.25">
      <c r="P419" s="555"/>
      <c r="Q419" s="1232"/>
      <c r="S419" s="1355"/>
      <c r="T419" s="1355"/>
      <c r="U419" s="1233"/>
      <c r="V419" s="1233"/>
      <c r="W419" s="1233"/>
      <c r="X419" s="1233"/>
      <c r="AK419" s="21"/>
      <c r="AL419" s="1234"/>
      <c r="AM419" s="352"/>
    </row>
    <row r="420" spans="16:39" s="20" customFormat="1" ht="14.25">
      <c r="P420" s="555"/>
      <c r="Q420" s="1232"/>
      <c r="S420" s="1355"/>
      <c r="T420" s="1355"/>
      <c r="U420" s="1233"/>
      <c r="V420" s="1233"/>
      <c r="W420" s="1233"/>
      <c r="X420" s="1233"/>
      <c r="AK420" s="21"/>
      <c r="AL420" s="1234"/>
      <c r="AM420" s="352"/>
    </row>
    <row r="421" spans="16:39" s="20" customFormat="1" ht="14.25">
      <c r="P421" s="555"/>
      <c r="Q421" s="1232"/>
      <c r="S421" s="1355"/>
      <c r="T421" s="1355"/>
      <c r="U421" s="1233"/>
      <c r="V421" s="1233"/>
      <c r="W421" s="1233"/>
      <c r="X421" s="1233"/>
      <c r="AK421" s="21"/>
      <c r="AL421" s="1234"/>
      <c r="AM421" s="352"/>
    </row>
    <row r="422" spans="16:39" s="20" customFormat="1" ht="14.25">
      <c r="P422" s="555"/>
      <c r="Q422" s="1232"/>
      <c r="S422" s="1355"/>
      <c r="T422" s="1355"/>
      <c r="U422" s="1233"/>
      <c r="V422" s="1233"/>
      <c r="W422" s="1233"/>
      <c r="X422" s="1233"/>
      <c r="AK422" s="21"/>
      <c r="AL422" s="1234"/>
      <c r="AM422" s="352"/>
    </row>
    <row r="423" spans="16:39" s="20" customFormat="1" ht="14.25">
      <c r="P423" s="555"/>
      <c r="Q423" s="1232"/>
      <c r="S423" s="1355"/>
      <c r="T423" s="1355"/>
      <c r="U423" s="1233"/>
      <c r="V423" s="1233"/>
      <c r="W423" s="1233"/>
      <c r="X423" s="1233"/>
      <c r="AK423" s="21"/>
      <c r="AL423" s="1234"/>
      <c r="AM423" s="352"/>
    </row>
    <row r="424" spans="16:39" s="20" customFormat="1" ht="14.25">
      <c r="P424" s="555"/>
      <c r="Q424" s="1232"/>
      <c r="S424" s="1355"/>
      <c r="T424" s="1355"/>
      <c r="U424" s="1233"/>
      <c r="V424" s="1233"/>
      <c r="W424" s="1233"/>
      <c r="X424" s="1233"/>
      <c r="AK424" s="21"/>
      <c r="AL424" s="1234"/>
      <c r="AM424" s="352"/>
    </row>
    <row r="425" spans="16:39" s="20" customFormat="1" ht="14.25">
      <c r="P425" s="555"/>
      <c r="Q425" s="1232"/>
      <c r="S425" s="1355"/>
      <c r="T425" s="1355"/>
      <c r="U425" s="1233"/>
      <c r="V425" s="1233"/>
      <c r="W425" s="1233"/>
      <c r="X425" s="1233"/>
      <c r="AK425" s="21"/>
      <c r="AL425" s="1234"/>
      <c r="AM425" s="352"/>
    </row>
    <row r="426" spans="16:39" s="20" customFormat="1" ht="14.25">
      <c r="P426" s="555"/>
      <c r="Q426" s="1232"/>
      <c r="S426" s="1355"/>
      <c r="T426" s="1355"/>
      <c r="U426" s="1233"/>
      <c r="V426" s="1233"/>
      <c r="W426" s="1233"/>
      <c r="X426" s="1233"/>
      <c r="AK426" s="21"/>
      <c r="AL426" s="1234"/>
      <c r="AM426" s="352"/>
    </row>
    <row r="427" spans="16:39" s="20" customFormat="1" ht="14.25">
      <c r="P427" s="555"/>
      <c r="Q427" s="1232"/>
      <c r="S427" s="1355"/>
      <c r="T427" s="1355"/>
      <c r="U427" s="1233"/>
      <c r="V427" s="1233"/>
      <c r="W427" s="1233"/>
      <c r="X427" s="1233"/>
      <c r="AK427" s="21"/>
      <c r="AL427" s="1234"/>
      <c r="AM427" s="352"/>
    </row>
    <row r="428" spans="16:39" s="20" customFormat="1" ht="14.25">
      <c r="P428" s="555"/>
      <c r="Q428" s="1232"/>
      <c r="S428" s="1355"/>
      <c r="T428" s="1355"/>
      <c r="U428" s="1233"/>
      <c r="V428" s="1233"/>
      <c r="W428" s="1233"/>
      <c r="X428" s="1233"/>
      <c r="AK428" s="21"/>
      <c r="AL428" s="1234"/>
      <c r="AM428" s="352"/>
    </row>
    <row r="429" spans="16:39" s="20" customFormat="1" ht="14.25">
      <c r="P429" s="555"/>
      <c r="Q429" s="1232"/>
      <c r="S429" s="1355"/>
      <c r="T429" s="1355"/>
      <c r="U429" s="1233"/>
      <c r="V429" s="1233"/>
      <c r="W429" s="1233"/>
      <c r="X429" s="1233"/>
      <c r="AK429" s="21"/>
      <c r="AL429" s="1234"/>
      <c r="AM429" s="352"/>
    </row>
    <row r="430" spans="16:39" s="20" customFormat="1" ht="14.25">
      <c r="P430" s="555"/>
      <c r="Q430" s="1232"/>
      <c r="S430" s="1355"/>
      <c r="T430" s="1355"/>
      <c r="U430" s="1233"/>
      <c r="V430" s="1233"/>
      <c r="W430" s="1233"/>
      <c r="X430" s="1233"/>
      <c r="AK430" s="21"/>
      <c r="AL430" s="1234"/>
      <c r="AM430" s="352"/>
    </row>
    <row r="431" spans="16:39" s="20" customFormat="1" ht="14.25">
      <c r="P431" s="555"/>
      <c r="Q431" s="1232"/>
      <c r="S431" s="1355"/>
      <c r="T431" s="1355"/>
      <c r="U431" s="1233"/>
      <c r="V431" s="1233"/>
      <c r="W431" s="1233"/>
      <c r="X431" s="1233"/>
      <c r="AK431" s="21"/>
      <c r="AL431" s="1234"/>
      <c r="AM431" s="352"/>
    </row>
    <row r="432" spans="16:39" s="20" customFormat="1" ht="14.25">
      <c r="P432" s="555"/>
      <c r="Q432" s="1232"/>
      <c r="S432" s="1355"/>
      <c r="T432" s="1355"/>
      <c r="U432" s="1233"/>
      <c r="V432" s="1233"/>
      <c r="W432" s="1233"/>
      <c r="X432" s="1233"/>
      <c r="AK432" s="21"/>
      <c r="AL432" s="1234"/>
      <c r="AM432" s="352"/>
    </row>
    <row r="433" spans="16:39" s="20" customFormat="1" ht="14.25">
      <c r="P433" s="555"/>
      <c r="Q433" s="1232"/>
      <c r="S433" s="1355"/>
      <c r="T433" s="1355"/>
      <c r="U433" s="1233"/>
      <c r="V433" s="1233"/>
      <c r="W433" s="1233"/>
      <c r="X433" s="1233"/>
      <c r="AK433" s="21"/>
      <c r="AL433" s="1234"/>
      <c r="AM433" s="352"/>
    </row>
    <row r="434" spans="16:39" s="20" customFormat="1" ht="14.25">
      <c r="P434" s="555"/>
      <c r="Q434" s="1232"/>
      <c r="S434" s="1355"/>
      <c r="T434" s="1355"/>
      <c r="U434" s="1233"/>
      <c r="V434" s="1233"/>
      <c r="W434" s="1233"/>
      <c r="X434" s="1233"/>
      <c r="AK434" s="21"/>
      <c r="AL434" s="1234"/>
      <c r="AM434" s="352"/>
    </row>
    <row r="435" spans="16:39" s="20" customFormat="1" ht="14.25">
      <c r="P435" s="555"/>
      <c r="Q435" s="1232"/>
      <c r="S435" s="1355"/>
      <c r="T435" s="1355"/>
      <c r="U435" s="1233"/>
      <c r="V435" s="1233"/>
      <c r="W435" s="1233"/>
      <c r="X435" s="1233"/>
      <c r="AK435" s="21"/>
      <c r="AL435" s="1234"/>
      <c r="AM435" s="352"/>
    </row>
    <row r="436" spans="16:39" s="20" customFormat="1" ht="14.25">
      <c r="P436" s="555"/>
      <c r="Q436" s="1232"/>
      <c r="S436" s="1355"/>
      <c r="T436" s="1355"/>
      <c r="U436" s="1233"/>
      <c r="V436" s="1233"/>
      <c r="W436" s="1233"/>
      <c r="X436" s="1233"/>
      <c r="AK436" s="21"/>
      <c r="AL436" s="1234"/>
      <c r="AM436" s="352"/>
    </row>
    <row r="437" spans="16:39" s="20" customFormat="1" ht="14.25">
      <c r="P437" s="555"/>
      <c r="Q437" s="1232"/>
      <c r="S437" s="1355"/>
      <c r="T437" s="1355"/>
      <c r="U437" s="1233"/>
      <c r="V437" s="1233"/>
      <c r="W437" s="1233"/>
      <c r="X437" s="1233"/>
      <c r="AK437" s="21"/>
      <c r="AL437" s="1234"/>
      <c r="AM437" s="352"/>
    </row>
    <row r="438" spans="16:39" s="20" customFormat="1" ht="14.25">
      <c r="P438" s="555"/>
      <c r="Q438" s="1232"/>
      <c r="S438" s="1355"/>
      <c r="T438" s="1355"/>
      <c r="U438" s="1233"/>
      <c r="V438" s="1233"/>
      <c r="W438" s="1233"/>
      <c r="X438" s="1233"/>
      <c r="AK438" s="21"/>
      <c r="AL438" s="1234"/>
      <c r="AM438" s="352"/>
    </row>
    <row r="439" spans="16:39" s="20" customFormat="1" ht="14.25">
      <c r="P439" s="555"/>
      <c r="Q439" s="1232"/>
      <c r="S439" s="1355"/>
      <c r="T439" s="1355"/>
      <c r="U439" s="1233"/>
      <c r="V439" s="1233"/>
      <c r="W439" s="1233"/>
      <c r="X439" s="1233"/>
      <c r="AK439" s="21"/>
      <c r="AL439" s="1234"/>
      <c r="AM439" s="352"/>
    </row>
    <row r="440" spans="16:39" s="20" customFormat="1" ht="14.25">
      <c r="P440" s="555"/>
      <c r="Q440" s="1232"/>
      <c r="S440" s="1355"/>
      <c r="T440" s="1355"/>
      <c r="U440" s="1233"/>
      <c r="V440" s="1233"/>
      <c r="W440" s="1233"/>
      <c r="X440" s="1233"/>
      <c r="AK440" s="21"/>
      <c r="AL440" s="1234"/>
      <c r="AM440" s="352"/>
    </row>
    <row r="441" spans="16:39" s="20" customFormat="1" ht="14.25">
      <c r="P441" s="555"/>
      <c r="Q441" s="1232"/>
      <c r="S441" s="1355"/>
      <c r="T441" s="1355"/>
      <c r="U441" s="1233"/>
      <c r="V441" s="1233"/>
      <c r="W441" s="1233"/>
      <c r="X441" s="1233"/>
      <c r="AK441" s="21"/>
      <c r="AL441" s="1234"/>
      <c r="AM441" s="352"/>
    </row>
    <row r="442" spans="16:39" s="20" customFormat="1" ht="14.25">
      <c r="P442" s="555"/>
      <c r="Q442" s="1232"/>
      <c r="S442" s="1355"/>
      <c r="T442" s="1355"/>
      <c r="U442" s="1233"/>
      <c r="V442" s="1233"/>
      <c r="W442" s="1233"/>
      <c r="X442" s="1233"/>
      <c r="AK442" s="21"/>
      <c r="AL442" s="1234"/>
      <c r="AM442" s="352"/>
    </row>
    <row r="443" spans="16:39" s="20" customFormat="1" ht="14.25">
      <c r="P443" s="555"/>
      <c r="Q443" s="1232"/>
      <c r="S443" s="1355"/>
      <c r="T443" s="1355"/>
      <c r="U443" s="1233"/>
      <c r="V443" s="1233"/>
      <c r="W443" s="1233"/>
      <c r="X443" s="1233"/>
      <c r="AK443" s="21"/>
      <c r="AL443" s="1234"/>
      <c r="AM443" s="352"/>
    </row>
    <row r="444" spans="16:39" s="20" customFormat="1" ht="14.25">
      <c r="P444" s="555"/>
      <c r="Q444" s="1232"/>
      <c r="S444" s="1355"/>
      <c r="T444" s="1355"/>
      <c r="U444" s="1233"/>
      <c r="V444" s="1233"/>
      <c r="W444" s="1233"/>
      <c r="X444" s="1233"/>
      <c r="AK444" s="21"/>
      <c r="AL444" s="1234"/>
      <c r="AM444" s="352"/>
    </row>
    <row r="445" spans="16:39" s="20" customFormat="1" ht="14.25">
      <c r="P445" s="555"/>
      <c r="Q445" s="1232"/>
      <c r="S445" s="1355"/>
      <c r="T445" s="1355"/>
      <c r="U445" s="1233"/>
      <c r="V445" s="1233"/>
      <c r="W445" s="1233"/>
      <c r="X445" s="1233"/>
      <c r="AK445" s="21"/>
      <c r="AL445" s="1234"/>
      <c r="AM445" s="352"/>
    </row>
    <row r="446" spans="16:39" s="20" customFormat="1" ht="14.25">
      <c r="P446" s="555"/>
      <c r="Q446" s="1232"/>
      <c r="S446" s="1355"/>
      <c r="T446" s="1355"/>
      <c r="U446" s="1233"/>
      <c r="V446" s="1233"/>
      <c r="W446" s="1233"/>
      <c r="X446" s="1233"/>
      <c r="AK446" s="21"/>
      <c r="AL446" s="1234"/>
      <c r="AM446" s="352"/>
    </row>
    <row r="447" spans="16:39" s="20" customFormat="1" ht="14.25">
      <c r="P447" s="555"/>
      <c r="Q447" s="1232"/>
      <c r="S447" s="1355"/>
      <c r="T447" s="1355"/>
      <c r="U447" s="1233"/>
      <c r="V447" s="1233"/>
      <c r="W447" s="1233"/>
      <c r="X447" s="1233"/>
      <c r="AK447" s="21"/>
      <c r="AL447" s="1234"/>
      <c r="AM447" s="352"/>
    </row>
    <row r="448" spans="16:39" s="20" customFormat="1" ht="14.25">
      <c r="P448" s="555"/>
      <c r="Q448" s="1232"/>
      <c r="S448" s="1355"/>
      <c r="T448" s="1355"/>
      <c r="U448" s="1233"/>
      <c r="V448" s="1233"/>
      <c r="W448" s="1233"/>
      <c r="X448" s="1233"/>
      <c r="AK448" s="21"/>
      <c r="AL448" s="1234"/>
      <c r="AM448" s="352"/>
    </row>
    <row r="449" spans="16:39" s="20" customFormat="1" ht="14.25">
      <c r="P449" s="555"/>
      <c r="Q449" s="1232"/>
      <c r="S449" s="1355"/>
      <c r="T449" s="1355"/>
      <c r="U449" s="1233"/>
      <c r="V449" s="1233"/>
      <c r="W449" s="1233"/>
      <c r="X449" s="1233"/>
      <c r="AK449" s="21"/>
      <c r="AL449" s="1234"/>
      <c r="AM449" s="352"/>
    </row>
    <row r="450" spans="16:39" s="20" customFormat="1" ht="14.25">
      <c r="P450" s="555"/>
      <c r="Q450" s="1232"/>
      <c r="S450" s="1355"/>
      <c r="T450" s="1355"/>
      <c r="U450" s="1233"/>
      <c r="V450" s="1233"/>
      <c r="W450" s="1233"/>
      <c r="X450" s="1233"/>
      <c r="AK450" s="21"/>
      <c r="AL450" s="1234"/>
      <c r="AM450" s="352"/>
    </row>
    <row r="451" spans="16:39" s="20" customFormat="1" ht="14.25">
      <c r="P451" s="555"/>
      <c r="Q451" s="1232"/>
      <c r="S451" s="1355"/>
      <c r="T451" s="1355"/>
      <c r="U451" s="1233"/>
      <c r="V451" s="1233"/>
      <c r="W451" s="1233"/>
      <c r="X451" s="1233"/>
      <c r="AK451" s="21"/>
      <c r="AL451" s="1234"/>
      <c r="AM451" s="352"/>
    </row>
    <row r="452" spans="16:39" s="20" customFormat="1" ht="14.25">
      <c r="P452" s="555"/>
      <c r="Q452" s="1232"/>
      <c r="S452" s="1355"/>
      <c r="T452" s="1355"/>
      <c r="U452" s="1233"/>
      <c r="V452" s="1233"/>
      <c r="W452" s="1233"/>
      <c r="X452" s="1233"/>
      <c r="AK452" s="21"/>
      <c r="AL452" s="1234"/>
      <c r="AM452" s="352"/>
    </row>
    <row r="453" spans="16:39" s="20" customFormat="1" ht="14.25">
      <c r="P453" s="555"/>
      <c r="Q453" s="1232"/>
      <c r="S453" s="1355"/>
      <c r="T453" s="1355"/>
      <c r="U453" s="1233"/>
      <c r="V453" s="1233"/>
      <c r="W453" s="1233"/>
      <c r="X453" s="1233"/>
      <c r="AK453" s="21"/>
      <c r="AL453" s="1234"/>
      <c r="AM453" s="352"/>
    </row>
    <row r="454" spans="16:39" s="20" customFormat="1" ht="14.25">
      <c r="P454" s="555"/>
      <c r="Q454" s="1232"/>
      <c r="S454" s="1355"/>
      <c r="T454" s="1355"/>
      <c r="U454" s="1233"/>
      <c r="V454" s="1233"/>
      <c r="W454" s="1233"/>
      <c r="X454" s="1233"/>
      <c r="AK454" s="21"/>
      <c r="AL454" s="1234"/>
      <c r="AM454" s="352"/>
    </row>
    <row r="455" spans="16:39" s="20" customFormat="1" ht="14.25">
      <c r="P455" s="555"/>
      <c r="Q455" s="1232"/>
      <c r="S455" s="1355"/>
      <c r="T455" s="1355"/>
      <c r="U455" s="1233"/>
      <c r="V455" s="1233"/>
      <c r="W455" s="1233"/>
      <c r="X455" s="1233"/>
      <c r="AK455" s="21"/>
      <c r="AL455" s="1234"/>
      <c r="AM455" s="352"/>
    </row>
    <row r="456" spans="16:39" s="20" customFormat="1" ht="14.25">
      <c r="P456" s="555"/>
      <c r="Q456" s="1232"/>
      <c r="S456" s="1355"/>
      <c r="T456" s="1355"/>
      <c r="U456" s="1233"/>
      <c r="V456" s="1233"/>
      <c r="W456" s="1233"/>
      <c r="X456" s="1233"/>
      <c r="AK456" s="21"/>
      <c r="AL456" s="1234"/>
      <c r="AM456" s="352"/>
    </row>
    <row r="457" spans="16:39" s="20" customFormat="1" ht="14.25">
      <c r="P457" s="555"/>
      <c r="Q457" s="1232"/>
      <c r="S457" s="1355"/>
      <c r="T457" s="1355"/>
      <c r="U457" s="1233"/>
      <c r="V457" s="1233"/>
      <c r="W457" s="1233"/>
      <c r="X457" s="1233"/>
      <c r="AK457" s="21"/>
      <c r="AL457" s="1234"/>
      <c r="AM457" s="352"/>
    </row>
    <row r="458" spans="16:39" s="20" customFormat="1" ht="14.25">
      <c r="P458" s="555"/>
      <c r="Q458" s="1232"/>
      <c r="S458" s="1355"/>
      <c r="T458" s="1355"/>
      <c r="U458" s="1233"/>
      <c r="V458" s="1233"/>
      <c r="W458" s="1233"/>
      <c r="X458" s="1233"/>
      <c r="AK458" s="21"/>
      <c r="AL458" s="1234"/>
      <c r="AM458" s="352"/>
    </row>
    <row r="459" spans="16:39" s="20" customFormat="1" ht="14.25">
      <c r="P459" s="555"/>
      <c r="Q459" s="1232"/>
      <c r="S459" s="1355"/>
      <c r="T459" s="1355"/>
      <c r="U459" s="1233"/>
      <c r="V459" s="1233"/>
      <c r="W459" s="1233"/>
      <c r="X459" s="1233"/>
      <c r="AK459" s="21"/>
      <c r="AL459" s="1234"/>
      <c r="AM459" s="352"/>
    </row>
    <row r="460" spans="16:39" s="20" customFormat="1" ht="14.25">
      <c r="P460" s="555"/>
      <c r="Q460" s="1232"/>
      <c r="S460" s="1355"/>
      <c r="T460" s="1355"/>
      <c r="U460" s="1233"/>
      <c r="V460" s="1233"/>
      <c r="W460" s="1233"/>
      <c r="X460" s="1233"/>
      <c r="AK460" s="21"/>
      <c r="AL460" s="1234"/>
      <c r="AM460" s="352"/>
    </row>
    <row r="461" spans="16:39" s="20" customFormat="1" ht="14.25">
      <c r="P461" s="555"/>
      <c r="Q461" s="1232"/>
      <c r="S461" s="1355"/>
      <c r="T461" s="1355"/>
      <c r="U461" s="1233"/>
      <c r="V461" s="1233"/>
      <c r="W461" s="1233"/>
      <c r="X461" s="1233"/>
      <c r="AK461" s="21"/>
      <c r="AL461" s="1234"/>
      <c r="AM461" s="352"/>
    </row>
    <row r="462" spans="16:39" s="20" customFormat="1" ht="14.25">
      <c r="P462" s="555"/>
      <c r="Q462" s="1232"/>
      <c r="S462" s="1355"/>
      <c r="T462" s="1355"/>
      <c r="U462" s="1233"/>
      <c r="V462" s="1233"/>
      <c r="W462" s="1233"/>
      <c r="X462" s="1233"/>
      <c r="AK462" s="21"/>
      <c r="AL462" s="1234"/>
      <c r="AM462" s="352"/>
    </row>
    <row r="463" spans="16:39" s="20" customFormat="1" ht="14.25">
      <c r="P463" s="555"/>
      <c r="Q463" s="1232"/>
      <c r="S463" s="1355"/>
      <c r="T463" s="1355"/>
      <c r="U463" s="1233"/>
      <c r="V463" s="1233"/>
      <c r="W463" s="1233"/>
      <c r="X463" s="1233"/>
      <c r="AK463" s="21"/>
      <c r="AL463" s="1234"/>
      <c r="AM463" s="352"/>
    </row>
    <row r="464" spans="16:39" s="20" customFormat="1" ht="14.25">
      <c r="P464" s="555"/>
      <c r="Q464" s="1232"/>
      <c r="S464" s="1355"/>
      <c r="T464" s="1355"/>
      <c r="U464" s="1233"/>
      <c r="V464" s="1233"/>
      <c r="W464" s="1233"/>
      <c r="X464" s="1233"/>
      <c r="AK464" s="21"/>
      <c r="AL464" s="1234"/>
      <c r="AM464" s="352"/>
    </row>
    <row r="465" spans="16:39" s="20" customFormat="1" ht="14.25">
      <c r="P465" s="555"/>
      <c r="Q465" s="1232"/>
      <c r="S465" s="1355"/>
      <c r="T465" s="1355"/>
      <c r="U465" s="1233"/>
      <c r="V465" s="1233"/>
      <c r="W465" s="1233"/>
      <c r="X465" s="1233"/>
      <c r="AK465" s="21"/>
      <c r="AL465" s="1234"/>
      <c r="AM465" s="352"/>
    </row>
    <row r="466" spans="16:39" s="20" customFormat="1" ht="14.25">
      <c r="P466" s="555"/>
      <c r="Q466" s="1232"/>
      <c r="S466" s="1355"/>
      <c r="T466" s="1355"/>
      <c r="U466" s="1233"/>
      <c r="V466" s="1233"/>
      <c r="W466" s="1233"/>
      <c r="X466" s="1233"/>
      <c r="AK466" s="21"/>
      <c r="AL466" s="1234"/>
      <c r="AM466" s="352"/>
    </row>
    <row r="467" spans="16:39" s="20" customFormat="1" ht="14.25">
      <c r="P467" s="555"/>
      <c r="Q467" s="1232"/>
      <c r="S467" s="1355"/>
      <c r="T467" s="1355"/>
      <c r="U467" s="1233"/>
      <c r="V467" s="1233"/>
      <c r="W467" s="1233"/>
      <c r="X467" s="1233"/>
      <c r="AK467" s="21"/>
      <c r="AL467" s="1234"/>
      <c r="AM467" s="352"/>
    </row>
    <row r="468" spans="16:39" s="20" customFormat="1" ht="14.25">
      <c r="P468" s="555"/>
      <c r="Q468" s="1232"/>
      <c r="S468" s="1355"/>
      <c r="T468" s="1355"/>
      <c r="U468" s="1233"/>
      <c r="V468" s="1233"/>
      <c r="W468" s="1233"/>
      <c r="X468" s="1233"/>
      <c r="AK468" s="21"/>
      <c r="AL468" s="1234"/>
      <c r="AM468" s="352"/>
    </row>
    <row r="469" spans="16:39" s="20" customFormat="1" ht="14.25">
      <c r="P469" s="555"/>
      <c r="Q469" s="1232"/>
      <c r="S469" s="1355"/>
      <c r="T469" s="1355"/>
      <c r="U469" s="1233"/>
      <c r="V469" s="1233"/>
      <c r="W469" s="1233"/>
      <c r="X469" s="1233"/>
      <c r="AK469" s="21"/>
      <c r="AL469" s="1234"/>
      <c r="AM469" s="352"/>
    </row>
    <row r="470" spans="16:39" s="20" customFormat="1" ht="14.25">
      <c r="P470" s="555"/>
      <c r="Q470" s="1232"/>
      <c r="S470" s="1355"/>
      <c r="T470" s="1355"/>
      <c r="U470" s="1233"/>
      <c r="V470" s="1233"/>
      <c r="W470" s="1233"/>
      <c r="X470" s="1233"/>
      <c r="AK470" s="21"/>
      <c r="AL470" s="1234"/>
      <c r="AM470" s="352"/>
    </row>
    <row r="471" spans="16:39" s="20" customFormat="1" ht="14.25">
      <c r="P471" s="555"/>
      <c r="Q471" s="1232"/>
      <c r="S471" s="1355"/>
      <c r="T471" s="1355"/>
      <c r="U471" s="1233"/>
      <c r="V471" s="1233"/>
      <c r="W471" s="1233"/>
      <c r="X471" s="1233"/>
      <c r="AK471" s="21"/>
      <c r="AL471" s="1234"/>
      <c r="AM471" s="352"/>
    </row>
    <row r="472" spans="16:39" s="20" customFormat="1" ht="14.25">
      <c r="P472" s="555"/>
      <c r="Q472" s="1232"/>
      <c r="S472" s="1355"/>
      <c r="T472" s="1355"/>
      <c r="U472" s="1233"/>
      <c r="V472" s="1233"/>
      <c r="W472" s="1233"/>
      <c r="X472" s="1233"/>
      <c r="AK472" s="21"/>
      <c r="AL472" s="1234"/>
      <c r="AM472" s="352"/>
    </row>
    <row r="473" spans="16:39" s="20" customFormat="1" ht="14.25">
      <c r="P473" s="555"/>
      <c r="Q473" s="1232"/>
      <c r="S473" s="1355"/>
      <c r="T473" s="1355"/>
      <c r="U473" s="1233"/>
      <c r="V473" s="1233"/>
      <c r="W473" s="1233"/>
      <c r="X473" s="1233"/>
      <c r="AK473" s="21"/>
      <c r="AL473" s="1234"/>
      <c r="AM473" s="352"/>
    </row>
    <row r="474" spans="16:39" s="20" customFormat="1" ht="14.25">
      <c r="P474" s="555"/>
      <c r="Q474" s="1232"/>
      <c r="S474" s="1355"/>
      <c r="T474" s="1355"/>
      <c r="U474" s="1233"/>
      <c r="V474" s="1233"/>
      <c r="W474" s="1233"/>
      <c r="X474" s="1233"/>
      <c r="AK474" s="21"/>
      <c r="AL474" s="1234"/>
      <c r="AM474" s="352"/>
    </row>
    <row r="475" spans="16:39" s="20" customFormat="1" ht="14.25">
      <c r="P475" s="555"/>
      <c r="Q475" s="1232"/>
      <c r="S475" s="1355"/>
      <c r="T475" s="1355"/>
      <c r="U475" s="1233"/>
      <c r="V475" s="1233"/>
      <c r="W475" s="1233"/>
      <c r="X475" s="1233"/>
      <c r="AK475" s="21"/>
      <c r="AL475" s="1234"/>
      <c r="AM475" s="352"/>
    </row>
    <row r="476" spans="16:39" s="20" customFormat="1" ht="14.25">
      <c r="P476" s="555"/>
      <c r="Q476" s="1232"/>
      <c r="S476" s="1355"/>
      <c r="T476" s="1355"/>
      <c r="U476" s="1233"/>
      <c r="V476" s="1233"/>
      <c r="W476" s="1233"/>
      <c r="X476" s="1233"/>
      <c r="AK476" s="21"/>
      <c r="AL476" s="1234"/>
      <c r="AM476" s="352"/>
    </row>
    <row r="477" spans="16:39" s="20" customFormat="1" ht="14.25">
      <c r="P477" s="555"/>
      <c r="Q477" s="1232"/>
      <c r="S477" s="1355"/>
      <c r="T477" s="1355"/>
      <c r="U477" s="1233"/>
      <c r="V477" s="1233"/>
      <c r="W477" s="1233"/>
      <c r="X477" s="1233"/>
      <c r="AK477" s="21"/>
      <c r="AL477" s="1234"/>
      <c r="AM477" s="352"/>
    </row>
    <row r="478" spans="16:39" s="20" customFormat="1" ht="14.25">
      <c r="P478" s="555"/>
      <c r="Q478" s="1232"/>
      <c r="S478" s="1355"/>
      <c r="T478" s="1355"/>
      <c r="U478" s="1233"/>
      <c r="V478" s="1233"/>
      <c r="W478" s="1233"/>
      <c r="X478" s="1233"/>
      <c r="AK478" s="21"/>
      <c r="AL478" s="1234"/>
      <c r="AM478" s="352"/>
    </row>
    <row r="479" spans="16:39" s="20" customFormat="1" ht="14.25">
      <c r="P479" s="555"/>
      <c r="Q479" s="1232"/>
      <c r="S479" s="1355"/>
      <c r="T479" s="1355"/>
      <c r="U479" s="1233"/>
      <c r="V479" s="1233"/>
      <c r="W479" s="1233"/>
      <c r="X479" s="1233"/>
      <c r="AK479" s="21"/>
      <c r="AL479" s="1234"/>
      <c r="AM479" s="352"/>
    </row>
    <row r="480" spans="16:39" s="20" customFormat="1" ht="14.25">
      <c r="P480" s="555"/>
      <c r="Q480" s="1232"/>
      <c r="S480" s="1355"/>
      <c r="T480" s="1355"/>
      <c r="U480" s="1233"/>
      <c r="V480" s="1233"/>
      <c r="W480" s="1233"/>
      <c r="X480" s="1233"/>
      <c r="AK480" s="21"/>
      <c r="AL480" s="1234"/>
      <c r="AM480" s="352"/>
    </row>
    <row r="481" spans="16:39" s="20" customFormat="1" ht="14.25">
      <c r="P481" s="555"/>
      <c r="Q481" s="1232"/>
      <c r="S481" s="1355"/>
      <c r="T481" s="1355"/>
      <c r="U481" s="1233"/>
      <c r="V481" s="1233"/>
      <c r="W481" s="1233"/>
      <c r="X481" s="1233"/>
      <c r="AK481" s="21"/>
      <c r="AL481" s="1234"/>
      <c r="AM481" s="352"/>
    </row>
    <row r="482" spans="16:39" s="20" customFormat="1" ht="14.25">
      <c r="P482" s="555"/>
      <c r="Q482" s="1232"/>
      <c r="S482" s="1355"/>
      <c r="T482" s="1355"/>
      <c r="U482" s="1233"/>
      <c r="V482" s="1233"/>
      <c r="W482" s="1233"/>
      <c r="X482" s="1233"/>
      <c r="AK482" s="21"/>
      <c r="AL482" s="1234"/>
      <c r="AM482" s="352"/>
    </row>
    <row r="483" spans="16:39" s="20" customFormat="1" ht="14.25">
      <c r="P483" s="555"/>
      <c r="Q483" s="1232"/>
      <c r="S483" s="1355"/>
      <c r="T483" s="1355"/>
      <c r="U483" s="1233"/>
      <c r="V483" s="1233"/>
      <c r="W483" s="1233"/>
      <c r="X483" s="1233"/>
      <c r="AK483" s="21"/>
      <c r="AL483" s="1234"/>
      <c r="AM483" s="352"/>
    </row>
    <row r="484" spans="16:39" s="20" customFormat="1" ht="14.25">
      <c r="P484" s="555"/>
      <c r="Q484" s="1232"/>
      <c r="S484" s="1355"/>
      <c r="T484" s="1355"/>
      <c r="U484" s="1233"/>
      <c r="V484" s="1233"/>
      <c r="W484" s="1233"/>
      <c r="X484" s="1233"/>
      <c r="AK484" s="21"/>
      <c r="AL484" s="1234"/>
      <c r="AM484" s="352"/>
    </row>
    <row r="485" spans="16:39" s="20" customFormat="1" ht="14.25">
      <c r="P485" s="555"/>
      <c r="Q485" s="1232"/>
      <c r="S485" s="1355"/>
      <c r="T485" s="1355"/>
      <c r="U485" s="1233"/>
      <c r="V485" s="1233"/>
      <c r="W485" s="1233"/>
      <c r="X485" s="1233"/>
      <c r="AK485" s="21"/>
      <c r="AL485" s="1234"/>
      <c r="AM485" s="352"/>
    </row>
    <row r="486" spans="16:39" s="20" customFormat="1" ht="14.25">
      <c r="P486" s="555"/>
      <c r="Q486" s="1232"/>
      <c r="S486" s="1355"/>
      <c r="T486" s="1355"/>
      <c r="U486" s="1233"/>
      <c r="V486" s="1233"/>
      <c r="W486" s="1233"/>
      <c r="X486" s="1233"/>
      <c r="AK486" s="21"/>
      <c r="AL486" s="1234"/>
      <c r="AM486" s="352"/>
    </row>
    <row r="487" spans="16:39" s="20" customFormat="1" ht="14.25">
      <c r="P487" s="555"/>
      <c r="Q487" s="1232"/>
      <c r="S487" s="1355"/>
      <c r="T487" s="1355"/>
      <c r="U487" s="1233"/>
      <c r="V487" s="1233"/>
      <c r="W487" s="1233"/>
      <c r="X487" s="1233"/>
      <c r="AK487" s="21"/>
      <c r="AL487" s="1234"/>
      <c r="AM487" s="352"/>
    </row>
    <row r="488" spans="16:39" s="20" customFormat="1" ht="14.25">
      <c r="P488" s="555"/>
      <c r="Q488" s="1232"/>
      <c r="S488" s="1355"/>
      <c r="T488" s="1355"/>
      <c r="U488" s="1233"/>
      <c r="V488" s="1233"/>
      <c r="W488" s="1233"/>
      <c r="X488" s="1233"/>
      <c r="AK488" s="21"/>
      <c r="AL488" s="1234"/>
      <c r="AM488" s="352"/>
    </row>
    <row r="489" spans="16:39" s="20" customFormat="1" ht="14.25">
      <c r="P489" s="555"/>
      <c r="Q489" s="1232"/>
      <c r="S489" s="1355"/>
      <c r="T489" s="1355"/>
      <c r="U489" s="1233"/>
      <c r="V489" s="1233"/>
      <c r="W489" s="1233"/>
      <c r="X489" s="1233"/>
      <c r="AK489" s="21"/>
      <c r="AL489" s="1234"/>
      <c r="AM489" s="352"/>
    </row>
    <row r="490" spans="16:39" s="20" customFormat="1" ht="14.25">
      <c r="P490" s="555"/>
      <c r="Q490" s="1232"/>
      <c r="S490" s="1355"/>
      <c r="T490" s="1355"/>
      <c r="U490" s="1233"/>
      <c r="V490" s="1233"/>
      <c r="W490" s="1233"/>
      <c r="X490" s="1233"/>
      <c r="AK490" s="21"/>
      <c r="AL490" s="1234"/>
      <c r="AM490" s="352"/>
    </row>
    <row r="491" spans="16:39" s="20" customFormat="1" ht="14.25">
      <c r="P491" s="555"/>
      <c r="Q491" s="1232"/>
      <c r="S491" s="1355"/>
      <c r="T491" s="1355"/>
      <c r="U491" s="1233"/>
      <c r="V491" s="1233"/>
      <c r="W491" s="1233"/>
      <c r="X491" s="1233"/>
      <c r="AK491" s="21"/>
      <c r="AL491" s="1234"/>
      <c r="AM491" s="352"/>
    </row>
    <row r="492" spans="16:39" s="20" customFormat="1" ht="14.25">
      <c r="P492" s="555"/>
      <c r="Q492" s="1232"/>
      <c r="S492" s="1355"/>
      <c r="T492" s="1355"/>
      <c r="U492" s="1233"/>
      <c r="V492" s="1233"/>
      <c r="W492" s="1233"/>
      <c r="X492" s="1233"/>
      <c r="AK492" s="21"/>
      <c r="AL492" s="1234"/>
      <c r="AM492" s="352"/>
    </row>
    <row r="493" spans="16:39" s="20" customFormat="1" ht="14.25">
      <c r="P493" s="555"/>
      <c r="Q493" s="1232"/>
      <c r="S493" s="1355"/>
      <c r="T493" s="1355"/>
      <c r="U493" s="1233"/>
      <c r="V493" s="1233"/>
      <c r="W493" s="1233"/>
      <c r="X493" s="1233"/>
      <c r="AK493" s="21"/>
      <c r="AL493" s="1234"/>
      <c r="AM493" s="352"/>
    </row>
    <row r="494" spans="16:39" s="20" customFormat="1" ht="14.25">
      <c r="P494" s="555"/>
      <c r="Q494" s="1232"/>
      <c r="S494" s="1355"/>
      <c r="T494" s="1355"/>
      <c r="U494" s="1233"/>
      <c r="V494" s="1233"/>
      <c r="W494" s="1233"/>
      <c r="X494" s="1233"/>
      <c r="AK494" s="21"/>
      <c r="AL494" s="1234"/>
      <c r="AM494" s="352"/>
    </row>
    <row r="495" spans="16:39" s="20" customFormat="1" ht="14.25">
      <c r="P495" s="555"/>
      <c r="Q495" s="1232"/>
      <c r="S495" s="1355"/>
      <c r="T495" s="1355"/>
      <c r="U495" s="1233"/>
      <c r="V495" s="1233"/>
      <c r="W495" s="1233"/>
      <c r="X495" s="1233"/>
      <c r="AK495" s="21"/>
      <c r="AL495" s="1234"/>
      <c r="AM495" s="352"/>
    </row>
    <row r="496" spans="16:39" s="20" customFormat="1" ht="14.25">
      <c r="P496" s="555"/>
      <c r="Q496" s="1232"/>
      <c r="S496" s="1355"/>
      <c r="T496" s="1355"/>
      <c r="U496" s="1233"/>
      <c r="V496" s="1233"/>
      <c r="W496" s="1233"/>
      <c r="X496" s="1233"/>
      <c r="AK496" s="21"/>
      <c r="AL496" s="1234"/>
      <c r="AM496" s="352"/>
    </row>
    <row r="497" spans="16:39" s="20" customFormat="1" ht="14.25">
      <c r="P497" s="555"/>
      <c r="Q497" s="1232"/>
      <c r="S497" s="1355"/>
      <c r="T497" s="1355"/>
      <c r="U497" s="1233"/>
      <c r="V497" s="1233"/>
      <c r="W497" s="1233"/>
      <c r="X497" s="1233"/>
      <c r="AK497" s="21"/>
      <c r="AL497" s="1234"/>
      <c r="AM497" s="352"/>
    </row>
    <row r="498" spans="16:39" s="20" customFormat="1" ht="14.25">
      <c r="P498" s="555"/>
      <c r="Q498" s="1232"/>
      <c r="S498" s="1355"/>
      <c r="T498" s="1355"/>
      <c r="U498" s="1233"/>
      <c r="V498" s="1233"/>
      <c r="W498" s="1233"/>
      <c r="X498" s="1233"/>
      <c r="AK498" s="21"/>
      <c r="AL498" s="1234"/>
      <c r="AM498" s="352"/>
    </row>
    <row r="499" spans="16:39" s="20" customFormat="1" ht="14.25">
      <c r="P499" s="555"/>
      <c r="Q499" s="1232"/>
      <c r="S499" s="1355"/>
      <c r="T499" s="1355"/>
      <c r="U499" s="1233"/>
      <c r="V499" s="1233"/>
      <c r="W499" s="1233"/>
      <c r="X499" s="1233"/>
      <c r="AK499" s="21"/>
      <c r="AL499" s="1234"/>
      <c r="AM499" s="352"/>
    </row>
    <row r="500" spans="16:39" s="20" customFormat="1" ht="14.25">
      <c r="P500" s="555"/>
      <c r="Q500" s="1232"/>
      <c r="S500" s="1355"/>
      <c r="T500" s="1355"/>
      <c r="U500" s="1233"/>
      <c r="V500" s="1233"/>
      <c r="W500" s="1233"/>
      <c r="X500" s="1233"/>
      <c r="AK500" s="21"/>
      <c r="AL500" s="1234"/>
      <c r="AM500" s="352"/>
    </row>
    <row r="501" spans="16:39" s="20" customFormat="1" ht="14.25">
      <c r="P501" s="555"/>
      <c r="Q501" s="1232"/>
      <c r="S501" s="1355"/>
      <c r="T501" s="1355"/>
      <c r="U501" s="1233"/>
      <c r="V501" s="1233"/>
      <c r="W501" s="1233"/>
      <c r="X501" s="1233"/>
      <c r="AK501" s="21"/>
      <c r="AL501" s="1234"/>
      <c r="AM501" s="352"/>
    </row>
    <row r="502" spans="16:39" s="20" customFormat="1" ht="14.25">
      <c r="P502" s="555"/>
      <c r="Q502" s="1232"/>
      <c r="S502" s="1355"/>
      <c r="T502" s="1355"/>
      <c r="U502" s="1233"/>
      <c r="V502" s="1233"/>
      <c r="W502" s="1233"/>
      <c r="X502" s="1233"/>
      <c r="AK502" s="21"/>
      <c r="AL502" s="1234"/>
      <c r="AM502" s="352"/>
    </row>
    <row r="503" spans="16:39" s="20" customFormat="1" ht="14.25">
      <c r="P503" s="555"/>
      <c r="Q503" s="1232"/>
      <c r="S503" s="1355"/>
      <c r="T503" s="1355"/>
      <c r="U503" s="1233"/>
      <c r="V503" s="1233"/>
      <c r="W503" s="1233"/>
      <c r="X503" s="1233"/>
      <c r="AK503" s="21"/>
      <c r="AL503" s="1234"/>
      <c r="AM503" s="352"/>
    </row>
    <row r="504" spans="16:39" s="20" customFormat="1" ht="14.25">
      <c r="P504" s="555"/>
      <c r="Q504" s="1232"/>
      <c r="S504" s="1355"/>
      <c r="T504" s="1355"/>
      <c r="U504" s="1233"/>
      <c r="V504" s="1233"/>
      <c r="W504" s="1233"/>
      <c r="X504" s="1233"/>
      <c r="AK504" s="21"/>
      <c r="AL504" s="1234"/>
      <c r="AM504" s="352"/>
    </row>
    <row r="505" spans="16:39" s="20" customFormat="1" ht="14.25">
      <c r="P505" s="555"/>
      <c r="Q505" s="1232"/>
      <c r="S505" s="1355"/>
      <c r="T505" s="1355"/>
      <c r="U505" s="1233"/>
      <c r="V505" s="1233"/>
      <c r="W505" s="1233"/>
      <c r="X505" s="1233"/>
      <c r="AK505" s="21"/>
      <c r="AL505" s="1234"/>
      <c r="AM505" s="352"/>
    </row>
    <row r="506" spans="16:39" s="20" customFormat="1" ht="14.25">
      <c r="P506" s="555"/>
      <c r="Q506" s="1232"/>
      <c r="S506" s="1355"/>
      <c r="T506" s="1355"/>
      <c r="U506" s="1233"/>
      <c r="V506" s="1233"/>
      <c r="W506" s="1233"/>
      <c r="X506" s="1233"/>
      <c r="AK506" s="21"/>
      <c r="AL506" s="1234"/>
      <c r="AM506" s="352"/>
    </row>
    <row r="507" spans="16:39" s="20" customFormat="1" ht="14.25">
      <c r="P507" s="555"/>
      <c r="Q507" s="1232"/>
      <c r="S507" s="1355"/>
      <c r="T507" s="1355"/>
      <c r="U507" s="1233"/>
      <c r="V507" s="1233"/>
      <c r="W507" s="1233"/>
      <c r="X507" s="1233"/>
      <c r="AK507" s="21"/>
      <c r="AL507" s="1234"/>
      <c r="AM507" s="352"/>
    </row>
    <row r="508" spans="16:39" s="20" customFormat="1" ht="14.25">
      <c r="P508" s="555"/>
      <c r="Q508" s="1232"/>
      <c r="S508" s="1355"/>
      <c r="T508" s="1355"/>
      <c r="U508" s="1233"/>
      <c r="V508" s="1233"/>
      <c r="W508" s="1233"/>
      <c r="X508" s="1233"/>
      <c r="AK508" s="21"/>
      <c r="AL508" s="1234"/>
      <c r="AM508" s="352"/>
    </row>
    <row r="509" spans="16:39" s="20" customFormat="1" ht="14.25">
      <c r="P509" s="555"/>
      <c r="Q509" s="1232"/>
      <c r="S509" s="1355"/>
      <c r="T509" s="1355"/>
      <c r="U509" s="1233"/>
      <c r="V509" s="1233"/>
      <c r="W509" s="1233"/>
      <c r="X509" s="1233"/>
      <c r="AK509" s="21"/>
      <c r="AL509" s="1234"/>
      <c r="AM509" s="352"/>
    </row>
    <row r="510" spans="16:39" s="20" customFormat="1" ht="14.25">
      <c r="P510" s="555"/>
      <c r="Q510" s="1232"/>
      <c r="S510" s="1355"/>
      <c r="T510" s="1355"/>
      <c r="U510" s="1233"/>
      <c r="V510" s="1233"/>
      <c r="W510" s="1233"/>
      <c r="X510" s="1233"/>
      <c r="AK510" s="21"/>
      <c r="AL510" s="1234"/>
      <c r="AM510" s="352"/>
    </row>
    <row r="511" spans="16:39" s="20" customFormat="1" ht="14.25">
      <c r="P511" s="555"/>
      <c r="Q511" s="1232"/>
      <c r="S511" s="1355"/>
      <c r="T511" s="1355"/>
      <c r="U511" s="1233"/>
      <c r="V511" s="1233"/>
      <c r="W511" s="1233"/>
      <c r="X511" s="1233"/>
      <c r="AK511" s="21"/>
      <c r="AL511" s="1234"/>
      <c r="AM511" s="352"/>
    </row>
    <row r="512" spans="16:39" s="20" customFormat="1" ht="14.25">
      <c r="P512" s="555"/>
      <c r="Q512" s="1232"/>
      <c r="S512" s="1355"/>
      <c r="T512" s="1355"/>
      <c r="U512" s="1233"/>
      <c r="V512" s="1233"/>
      <c r="W512" s="1233"/>
      <c r="X512" s="1233"/>
      <c r="AK512" s="21"/>
      <c r="AL512" s="1234"/>
      <c r="AM512" s="352"/>
    </row>
    <row r="513" spans="16:39" s="20" customFormat="1" ht="14.25">
      <c r="P513" s="555"/>
      <c r="Q513" s="1232"/>
      <c r="S513" s="1355"/>
      <c r="T513" s="1355"/>
      <c r="U513" s="1233"/>
      <c r="V513" s="1233"/>
      <c r="W513" s="1233"/>
      <c r="X513" s="1233"/>
      <c r="AK513" s="21"/>
      <c r="AL513" s="1234"/>
      <c r="AM513" s="352"/>
    </row>
    <row r="514" spans="16:39" s="20" customFormat="1" ht="14.25">
      <c r="P514" s="555"/>
      <c r="Q514" s="1232"/>
      <c r="S514" s="1355"/>
      <c r="T514" s="1355"/>
      <c r="U514" s="1233"/>
      <c r="V514" s="1233"/>
      <c r="W514" s="1233"/>
      <c r="X514" s="1233"/>
      <c r="AK514" s="21"/>
      <c r="AL514" s="1234"/>
      <c r="AM514" s="352"/>
    </row>
    <row r="515" spans="16:39" s="20" customFormat="1" ht="14.25">
      <c r="P515" s="555"/>
      <c r="Q515" s="1232"/>
      <c r="S515" s="1355"/>
      <c r="T515" s="1355"/>
      <c r="U515" s="1233"/>
      <c r="V515" s="1233"/>
      <c r="W515" s="1233"/>
      <c r="X515" s="1233"/>
      <c r="AK515" s="21"/>
      <c r="AL515" s="1234"/>
      <c r="AM515" s="352"/>
    </row>
    <row r="516" spans="16:39" s="20" customFormat="1" ht="14.25">
      <c r="P516" s="555"/>
      <c r="Q516" s="1232"/>
      <c r="S516" s="1355"/>
      <c r="T516" s="1355"/>
      <c r="U516" s="1233"/>
      <c r="V516" s="1233"/>
      <c r="W516" s="1233"/>
      <c r="X516" s="1233"/>
      <c r="AK516" s="21"/>
      <c r="AL516" s="1234"/>
      <c r="AM516" s="352"/>
    </row>
    <row r="517" spans="16:39" s="20" customFormat="1" ht="14.25">
      <c r="P517" s="555"/>
      <c r="Q517" s="1232"/>
      <c r="S517" s="1355"/>
      <c r="T517" s="1355"/>
      <c r="U517" s="1233"/>
      <c r="V517" s="1233"/>
      <c r="W517" s="1233"/>
      <c r="X517" s="1233"/>
      <c r="AK517" s="21"/>
      <c r="AL517" s="1234"/>
      <c r="AM517" s="352"/>
    </row>
    <row r="518" spans="16:39" s="20" customFormat="1" ht="14.25">
      <c r="P518" s="555"/>
      <c r="Q518" s="1232"/>
      <c r="S518" s="1355"/>
      <c r="T518" s="1355"/>
      <c r="U518" s="1233"/>
      <c r="V518" s="1233"/>
      <c r="W518" s="1233"/>
      <c r="X518" s="1233"/>
      <c r="AK518" s="21"/>
      <c r="AL518" s="1234"/>
      <c r="AM518" s="352"/>
    </row>
    <row r="519" spans="16:39" s="20" customFormat="1" ht="14.25">
      <c r="P519" s="555"/>
      <c r="Q519" s="1232"/>
      <c r="S519" s="1355"/>
      <c r="T519" s="1355"/>
      <c r="U519" s="1233"/>
      <c r="V519" s="1233"/>
      <c r="W519" s="1233"/>
      <c r="X519" s="1233"/>
      <c r="AK519" s="21"/>
      <c r="AL519" s="1234"/>
      <c r="AM519" s="352"/>
    </row>
    <row r="520" spans="16:39" s="20" customFormat="1" ht="14.25">
      <c r="P520" s="555"/>
      <c r="Q520" s="1232"/>
      <c r="S520" s="1355"/>
      <c r="T520" s="1355"/>
      <c r="U520" s="1233"/>
      <c r="V520" s="1233"/>
      <c r="W520" s="1233"/>
      <c r="X520" s="1233"/>
      <c r="AK520" s="21"/>
      <c r="AL520" s="1234"/>
      <c r="AM520" s="352"/>
    </row>
    <row r="521" spans="16:39" s="20" customFormat="1" ht="14.25">
      <c r="P521" s="555"/>
      <c r="Q521" s="1232"/>
      <c r="S521" s="1355"/>
      <c r="T521" s="1355"/>
      <c r="U521" s="1233"/>
      <c r="V521" s="1233"/>
      <c r="W521" s="1233"/>
      <c r="X521" s="1233"/>
      <c r="AK521" s="21"/>
      <c r="AL521" s="1234"/>
      <c r="AM521" s="352"/>
    </row>
    <row r="522" spans="16:39" s="20" customFormat="1" ht="14.25">
      <c r="P522" s="555"/>
      <c r="Q522" s="1232"/>
      <c r="S522" s="1355"/>
      <c r="T522" s="1355"/>
      <c r="U522" s="1233"/>
      <c r="V522" s="1233"/>
      <c r="W522" s="1233"/>
      <c r="X522" s="1233"/>
      <c r="AK522" s="21"/>
      <c r="AL522" s="1234"/>
      <c r="AM522" s="352"/>
    </row>
    <row r="523" spans="16:39" s="20" customFormat="1" ht="14.25">
      <c r="P523" s="555"/>
      <c r="Q523" s="1232"/>
      <c r="S523" s="1355"/>
      <c r="T523" s="1355"/>
      <c r="U523" s="1233"/>
      <c r="V523" s="1233"/>
      <c r="W523" s="1233"/>
      <c r="X523" s="1233"/>
      <c r="AK523" s="21"/>
      <c r="AL523" s="1234"/>
      <c r="AM523" s="352"/>
    </row>
    <row r="524" spans="16:39" s="20" customFormat="1" ht="14.25">
      <c r="P524" s="555"/>
      <c r="Q524" s="1232"/>
      <c r="S524" s="1355"/>
      <c r="T524" s="1355"/>
      <c r="U524" s="1233"/>
      <c r="V524" s="1233"/>
      <c r="W524" s="1233"/>
      <c r="X524" s="1233"/>
      <c r="AK524" s="21"/>
      <c r="AL524" s="1234"/>
      <c r="AM524" s="352"/>
    </row>
    <row r="525" spans="16:39" s="20" customFormat="1" ht="14.25">
      <c r="P525" s="555"/>
      <c r="Q525" s="1232"/>
      <c r="S525" s="1355"/>
      <c r="T525" s="1355"/>
      <c r="U525" s="1233"/>
      <c r="V525" s="1233"/>
      <c r="W525" s="1233"/>
      <c r="X525" s="1233"/>
      <c r="AK525" s="21"/>
      <c r="AL525" s="1234"/>
      <c r="AM525" s="352"/>
    </row>
    <row r="526" spans="16:39" s="20" customFormat="1" ht="14.25">
      <c r="P526" s="555"/>
      <c r="Q526" s="1232"/>
      <c r="S526" s="1355"/>
      <c r="T526" s="1355"/>
      <c r="U526" s="1233"/>
      <c r="V526" s="1233"/>
      <c r="W526" s="1233"/>
      <c r="X526" s="1233"/>
      <c r="AK526" s="21"/>
      <c r="AL526" s="1234"/>
      <c r="AM526" s="352"/>
    </row>
    <row r="527" spans="16:39" s="20" customFormat="1" ht="14.25">
      <c r="P527" s="555"/>
      <c r="Q527" s="1232"/>
      <c r="S527" s="1355"/>
      <c r="T527" s="1355"/>
      <c r="U527" s="1233"/>
      <c r="V527" s="1233"/>
      <c r="W527" s="1233"/>
      <c r="X527" s="1233"/>
      <c r="AK527" s="21"/>
      <c r="AL527" s="1234"/>
      <c r="AM527" s="352"/>
    </row>
    <row r="528" spans="16:39" s="20" customFormat="1" ht="14.25">
      <c r="P528" s="555"/>
      <c r="Q528" s="1232"/>
      <c r="S528" s="1355"/>
      <c r="T528" s="1355"/>
      <c r="U528" s="1233"/>
      <c r="V528" s="1233"/>
      <c r="W528" s="1233"/>
      <c r="X528" s="1233"/>
      <c r="AK528" s="21"/>
      <c r="AL528" s="1234"/>
      <c r="AM528" s="352"/>
    </row>
    <row r="529" spans="16:39" s="20" customFormat="1" ht="14.25">
      <c r="P529" s="555"/>
      <c r="Q529" s="1232"/>
      <c r="S529" s="1355"/>
      <c r="T529" s="1355"/>
      <c r="U529" s="1233"/>
      <c r="V529" s="1233"/>
      <c r="W529" s="1233"/>
      <c r="X529" s="1233"/>
      <c r="AK529" s="21"/>
      <c r="AL529" s="1234"/>
      <c r="AM529" s="352"/>
    </row>
    <row r="530" spans="16:39" s="20" customFormat="1" ht="14.25">
      <c r="P530" s="555"/>
      <c r="Q530" s="1232"/>
      <c r="S530" s="1355"/>
      <c r="T530" s="1355"/>
      <c r="U530" s="1233"/>
      <c r="V530" s="1233"/>
      <c r="W530" s="1233"/>
      <c r="X530" s="1233"/>
      <c r="AK530" s="21"/>
      <c r="AL530" s="1234"/>
      <c r="AM530" s="352"/>
    </row>
    <row r="531" spans="16:39" s="20" customFormat="1" ht="14.25">
      <c r="P531" s="555"/>
      <c r="Q531" s="1232"/>
      <c r="S531" s="1355"/>
      <c r="T531" s="1355"/>
      <c r="U531" s="1233"/>
      <c r="V531" s="1233"/>
      <c r="W531" s="1233"/>
      <c r="X531" s="1233"/>
      <c r="AK531" s="21"/>
      <c r="AL531" s="1234"/>
      <c r="AM531" s="352"/>
    </row>
    <row r="532" spans="16:39" s="20" customFormat="1" ht="14.25">
      <c r="P532" s="555"/>
      <c r="Q532" s="1232"/>
      <c r="S532" s="1355"/>
      <c r="T532" s="1355"/>
      <c r="U532" s="1233"/>
      <c r="V532" s="1233"/>
      <c r="W532" s="1233"/>
      <c r="X532" s="1233"/>
      <c r="AK532" s="21"/>
      <c r="AL532" s="1234"/>
      <c r="AM532" s="352"/>
    </row>
    <row r="533" spans="16:39" s="20" customFormat="1" ht="14.25">
      <c r="P533" s="555"/>
      <c r="Q533" s="1232"/>
      <c r="S533" s="1355"/>
      <c r="T533" s="1355"/>
      <c r="U533" s="1233"/>
      <c r="V533" s="1233"/>
      <c r="W533" s="1233"/>
      <c r="X533" s="1233"/>
      <c r="AK533" s="21"/>
      <c r="AL533" s="1234"/>
      <c r="AM533" s="352"/>
    </row>
    <row r="534" spans="16:39" s="20" customFormat="1" ht="14.25">
      <c r="P534" s="555"/>
      <c r="Q534" s="1232"/>
      <c r="S534" s="1355"/>
      <c r="T534" s="1355"/>
      <c r="U534" s="1233"/>
      <c r="V534" s="1233"/>
      <c r="W534" s="1233"/>
      <c r="X534" s="1233"/>
      <c r="AK534" s="21"/>
      <c r="AL534" s="1234"/>
      <c r="AM534" s="352"/>
    </row>
    <row r="535" spans="16:39" s="20" customFormat="1" ht="14.25">
      <c r="P535" s="555"/>
      <c r="Q535" s="1232"/>
      <c r="S535" s="1355"/>
      <c r="T535" s="1355"/>
      <c r="U535" s="1233"/>
      <c r="V535" s="1233"/>
      <c r="W535" s="1233"/>
      <c r="X535" s="1233"/>
      <c r="AK535" s="21"/>
      <c r="AL535" s="1234"/>
      <c r="AM535" s="352"/>
    </row>
    <row r="536" spans="16:39" s="20" customFormat="1" ht="14.25">
      <c r="P536" s="555"/>
      <c r="Q536" s="1232"/>
      <c r="S536" s="1355"/>
      <c r="T536" s="1355"/>
      <c r="U536" s="1233"/>
      <c r="V536" s="1233"/>
      <c r="W536" s="1233"/>
      <c r="X536" s="1233"/>
      <c r="AK536" s="21"/>
      <c r="AL536" s="1234"/>
      <c r="AM536" s="352"/>
    </row>
    <row r="537" spans="16:39" s="20" customFormat="1" ht="14.25">
      <c r="P537" s="555"/>
      <c r="Q537" s="1232"/>
      <c r="S537" s="1355"/>
      <c r="T537" s="1355"/>
      <c r="U537" s="1233"/>
      <c r="V537" s="1233"/>
      <c r="W537" s="1233"/>
      <c r="X537" s="1233"/>
      <c r="AK537" s="21"/>
      <c r="AL537" s="1234"/>
      <c r="AM537" s="352"/>
    </row>
    <row r="538" spans="16:39" s="20" customFormat="1" ht="14.25">
      <c r="P538" s="555"/>
      <c r="Q538" s="1232"/>
      <c r="S538" s="1355"/>
      <c r="T538" s="1355"/>
      <c r="U538" s="1233"/>
      <c r="V538" s="1233"/>
      <c r="W538" s="1233"/>
      <c r="X538" s="1233"/>
      <c r="AK538" s="21"/>
      <c r="AL538" s="1234"/>
      <c r="AM538" s="352"/>
    </row>
    <row r="539" spans="16:39" s="20" customFormat="1" ht="14.25">
      <c r="P539" s="555"/>
      <c r="Q539" s="1232"/>
      <c r="S539" s="1355"/>
      <c r="T539" s="1355"/>
      <c r="U539" s="1233"/>
      <c r="V539" s="1233"/>
      <c r="W539" s="1233"/>
      <c r="X539" s="1233"/>
      <c r="AK539" s="21"/>
      <c r="AL539" s="1234"/>
      <c r="AM539" s="352"/>
    </row>
    <row r="540" spans="16:39" s="20" customFormat="1" ht="14.25">
      <c r="P540" s="555"/>
      <c r="Q540" s="1232"/>
      <c r="S540" s="1355"/>
      <c r="T540" s="1355"/>
      <c r="U540" s="1233"/>
      <c r="V540" s="1233"/>
      <c r="W540" s="1233"/>
      <c r="X540" s="1233"/>
      <c r="AK540" s="21"/>
      <c r="AL540" s="1234"/>
      <c r="AM540" s="352"/>
    </row>
    <row r="541" spans="16:39" s="20" customFormat="1" ht="14.25">
      <c r="P541" s="555"/>
      <c r="Q541" s="1232"/>
      <c r="S541" s="1355"/>
      <c r="T541" s="1355"/>
      <c r="U541" s="1233"/>
      <c r="V541" s="1233"/>
      <c r="W541" s="1233"/>
      <c r="X541" s="1233"/>
      <c r="AK541" s="21"/>
      <c r="AL541" s="1234"/>
      <c r="AM541" s="352"/>
    </row>
    <row r="542" spans="16:39" s="20" customFormat="1" ht="14.25">
      <c r="P542" s="555"/>
      <c r="Q542" s="1232"/>
      <c r="S542" s="1355"/>
      <c r="T542" s="1355"/>
      <c r="U542" s="1233"/>
      <c r="V542" s="1233"/>
      <c r="W542" s="1233"/>
      <c r="X542" s="1233"/>
      <c r="AK542" s="21"/>
      <c r="AL542" s="1234"/>
      <c r="AM542" s="352"/>
    </row>
    <row r="543" spans="16:39" s="20" customFormat="1" ht="14.25">
      <c r="P543" s="555"/>
      <c r="Q543" s="1232"/>
      <c r="S543" s="1355"/>
      <c r="T543" s="1355"/>
      <c r="U543" s="1233"/>
      <c r="V543" s="1233"/>
      <c r="W543" s="1233"/>
      <c r="X543" s="1233"/>
      <c r="AK543" s="21"/>
      <c r="AL543" s="1234"/>
      <c r="AM543" s="352"/>
    </row>
    <row r="544" spans="16:39" s="20" customFormat="1" ht="14.25">
      <c r="P544" s="555"/>
      <c r="Q544" s="1232"/>
      <c r="S544" s="1355"/>
      <c r="T544" s="1355"/>
      <c r="U544" s="1233"/>
      <c r="V544" s="1233"/>
      <c r="W544" s="1233"/>
      <c r="X544" s="1233"/>
      <c r="AK544" s="21"/>
      <c r="AL544" s="1234"/>
      <c r="AM544" s="352"/>
    </row>
    <row r="545" spans="16:39" s="20" customFormat="1" ht="14.25">
      <c r="P545" s="555"/>
      <c r="Q545" s="1232"/>
      <c r="S545" s="1355"/>
      <c r="T545" s="1355"/>
      <c r="U545" s="1233"/>
      <c r="V545" s="1233"/>
      <c r="W545" s="1233"/>
      <c r="X545" s="1233"/>
      <c r="AK545" s="21"/>
      <c r="AL545" s="1234"/>
      <c r="AM545" s="352"/>
    </row>
    <row r="546" spans="16:39" s="20" customFormat="1" ht="14.25">
      <c r="P546" s="555"/>
      <c r="Q546" s="1232"/>
      <c r="S546" s="1355"/>
      <c r="T546" s="1355"/>
      <c r="U546" s="1233"/>
      <c r="V546" s="1233"/>
      <c r="W546" s="1233"/>
      <c r="X546" s="1233"/>
      <c r="AK546" s="21"/>
      <c r="AL546" s="1234"/>
      <c r="AM546" s="352"/>
    </row>
    <row r="547" spans="16:39" s="20" customFormat="1" ht="14.25">
      <c r="P547" s="555"/>
      <c r="Q547" s="1232"/>
      <c r="S547" s="1355"/>
      <c r="T547" s="1355"/>
      <c r="U547" s="1233"/>
      <c r="V547" s="1233"/>
      <c r="W547" s="1233"/>
      <c r="X547" s="1233"/>
      <c r="AK547" s="21"/>
      <c r="AL547" s="1234"/>
      <c r="AM547" s="352"/>
    </row>
    <row r="548" spans="16:39" s="20" customFormat="1" ht="14.25">
      <c r="P548" s="555"/>
      <c r="Q548" s="1232"/>
      <c r="S548" s="1355"/>
      <c r="T548" s="1355"/>
      <c r="U548" s="1233"/>
      <c r="V548" s="1233"/>
      <c r="W548" s="1233"/>
      <c r="X548" s="1233"/>
      <c r="AK548" s="21"/>
      <c r="AL548" s="1234"/>
      <c r="AM548" s="352"/>
    </row>
    <row r="549" spans="16:39" s="20" customFormat="1" ht="14.25">
      <c r="P549" s="555"/>
      <c r="Q549" s="1232"/>
      <c r="S549" s="1355"/>
      <c r="T549" s="1355"/>
      <c r="U549" s="1233"/>
      <c r="V549" s="1233"/>
      <c r="W549" s="1233"/>
      <c r="X549" s="1233"/>
      <c r="AK549" s="21"/>
      <c r="AL549" s="1234"/>
      <c r="AM549" s="352"/>
    </row>
    <row r="550" spans="16:39" s="20" customFormat="1" ht="14.25">
      <c r="P550" s="555"/>
      <c r="Q550" s="1232"/>
      <c r="S550" s="1355"/>
      <c r="T550" s="1355"/>
      <c r="U550" s="1233"/>
      <c r="V550" s="1233"/>
      <c r="W550" s="1233"/>
      <c r="X550" s="1233"/>
      <c r="AK550" s="21"/>
      <c r="AL550" s="1234"/>
      <c r="AM550" s="352"/>
    </row>
    <row r="551" spans="16:39" s="20" customFormat="1" ht="14.25">
      <c r="P551" s="555"/>
      <c r="Q551" s="1232"/>
      <c r="S551" s="1355"/>
      <c r="T551" s="1355"/>
      <c r="U551" s="1233"/>
      <c r="V551" s="1233"/>
      <c r="W551" s="1233"/>
      <c r="X551" s="1233"/>
      <c r="AK551" s="21"/>
      <c r="AL551" s="1234"/>
      <c r="AM551" s="352"/>
    </row>
    <row r="552" spans="16:39" s="20" customFormat="1" ht="14.25">
      <c r="P552" s="555"/>
      <c r="Q552" s="1232"/>
      <c r="S552" s="1355"/>
      <c r="T552" s="1355"/>
      <c r="U552" s="1233"/>
      <c r="V552" s="1233"/>
      <c r="W552" s="1233"/>
      <c r="X552" s="1233"/>
      <c r="AK552" s="21"/>
      <c r="AL552" s="1234"/>
      <c r="AM552" s="352"/>
    </row>
    <row r="553" spans="16:39" s="20" customFormat="1" ht="14.25">
      <c r="P553" s="555"/>
      <c r="Q553" s="1232"/>
      <c r="S553" s="1355"/>
      <c r="T553" s="1355"/>
      <c r="U553" s="1233"/>
      <c r="V553" s="1233"/>
      <c r="W553" s="1233"/>
      <c r="X553" s="1233"/>
      <c r="AK553" s="21"/>
      <c r="AL553" s="1234"/>
      <c r="AM553" s="352"/>
    </row>
    <row r="554" spans="16:39" s="20" customFormat="1" ht="14.25">
      <c r="P554" s="555"/>
      <c r="Q554" s="1232"/>
      <c r="S554" s="1355"/>
      <c r="T554" s="1355"/>
      <c r="U554" s="1233"/>
      <c r="V554" s="1233"/>
      <c r="W554" s="1233"/>
      <c r="X554" s="1233"/>
      <c r="AK554" s="21"/>
      <c r="AL554" s="1234"/>
      <c r="AM554" s="352"/>
    </row>
    <row r="555" spans="16:39" s="20" customFormat="1" ht="14.25">
      <c r="P555" s="555"/>
      <c r="Q555" s="1232"/>
      <c r="S555" s="1355"/>
      <c r="T555" s="1355"/>
      <c r="U555" s="1233"/>
      <c r="V555" s="1233"/>
      <c r="W555" s="1233"/>
      <c r="X555" s="1233"/>
      <c r="AK555" s="21"/>
      <c r="AL555" s="1234"/>
      <c r="AM555" s="352"/>
    </row>
    <row r="556" spans="16:39" s="20" customFormat="1" ht="14.25">
      <c r="P556" s="555"/>
      <c r="Q556" s="1232"/>
      <c r="S556" s="1355"/>
      <c r="T556" s="1355"/>
      <c r="U556" s="1233"/>
      <c r="V556" s="1233"/>
      <c r="W556" s="1233"/>
      <c r="X556" s="1233"/>
      <c r="AK556" s="21"/>
      <c r="AL556" s="1234"/>
      <c r="AM556" s="352"/>
    </row>
    <row r="557" spans="16:39" s="20" customFormat="1" ht="14.25">
      <c r="P557" s="555"/>
      <c r="Q557" s="1232"/>
      <c r="S557" s="1355"/>
      <c r="T557" s="1355"/>
      <c r="U557" s="1233"/>
      <c r="V557" s="1233"/>
      <c r="W557" s="1233"/>
      <c r="X557" s="1233"/>
      <c r="AK557" s="21"/>
      <c r="AL557" s="1234"/>
      <c r="AM557" s="352"/>
    </row>
    <row r="558" spans="16:39" s="20" customFormat="1" ht="14.25">
      <c r="P558" s="555"/>
      <c r="Q558" s="1232"/>
      <c r="S558" s="1355"/>
      <c r="T558" s="1355"/>
      <c r="U558" s="1233"/>
      <c r="V558" s="1233"/>
      <c r="W558" s="1233"/>
      <c r="X558" s="1233"/>
      <c r="AK558" s="21"/>
      <c r="AL558" s="1234"/>
      <c r="AM558" s="352"/>
    </row>
    <row r="559" spans="16:39" s="20" customFormat="1" ht="14.25">
      <c r="P559" s="555"/>
      <c r="Q559" s="1232"/>
      <c r="S559" s="1355"/>
      <c r="T559" s="1355"/>
      <c r="U559" s="1233"/>
      <c r="V559" s="1233"/>
      <c r="W559" s="1233"/>
      <c r="X559" s="1233"/>
      <c r="AK559" s="21"/>
      <c r="AL559" s="1234"/>
      <c r="AM559" s="352"/>
    </row>
    <row r="560" spans="16:39" s="20" customFormat="1" ht="14.25">
      <c r="P560" s="555"/>
      <c r="Q560" s="1232"/>
      <c r="S560" s="1355"/>
      <c r="T560" s="1355"/>
      <c r="U560" s="1233"/>
      <c r="V560" s="1233"/>
      <c r="W560" s="1233"/>
      <c r="X560" s="1233"/>
      <c r="AK560" s="21"/>
      <c r="AL560" s="1234"/>
      <c r="AM560" s="352"/>
    </row>
    <row r="561" spans="16:39" s="20" customFormat="1" ht="14.25">
      <c r="P561" s="555"/>
      <c r="Q561" s="1232"/>
      <c r="S561" s="1355"/>
      <c r="T561" s="1355"/>
      <c r="U561" s="1233"/>
      <c r="V561" s="1233"/>
      <c r="W561" s="1233"/>
      <c r="X561" s="1233"/>
      <c r="AK561" s="21"/>
      <c r="AL561" s="1234"/>
      <c r="AM561" s="352"/>
    </row>
    <row r="562" spans="16:39" s="20" customFormat="1" ht="14.25">
      <c r="P562" s="555"/>
      <c r="Q562" s="1232"/>
      <c r="S562" s="1355"/>
      <c r="T562" s="1355"/>
      <c r="U562" s="1233"/>
      <c r="V562" s="1233"/>
      <c r="W562" s="1233"/>
      <c r="X562" s="1233"/>
      <c r="AK562" s="21"/>
      <c r="AL562" s="1234"/>
      <c r="AM562" s="352"/>
    </row>
    <row r="563" spans="16:39" s="20" customFormat="1" ht="14.25">
      <c r="P563" s="555"/>
      <c r="Q563" s="1232"/>
      <c r="S563" s="1355"/>
      <c r="T563" s="1355"/>
      <c r="U563" s="1233"/>
      <c r="V563" s="1233"/>
      <c r="W563" s="1233"/>
      <c r="X563" s="1233"/>
      <c r="AK563" s="21"/>
      <c r="AL563" s="1234"/>
      <c r="AM563" s="352"/>
    </row>
    <row r="564" spans="16:39" s="20" customFormat="1" ht="14.25">
      <c r="P564" s="555"/>
      <c r="Q564" s="1232"/>
      <c r="S564" s="1355"/>
      <c r="T564" s="1355"/>
      <c r="U564" s="1233"/>
      <c r="V564" s="1233"/>
      <c r="W564" s="1233"/>
      <c r="X564" s="1233"/>
      <c r="AK564" s="21"/>
      <c r="AL564" s="1234"/>
      <c r="AM564" s="352"/>
    </row>
    <row r="565" spans="16:39" s="20" customFormat="1" ht="14.25">
      <c r="P565" s="555"/>
      <c r="Q565" s="1232"/>
      <c r="S565" s="1355"/>
      <c r="T565" s="1355"/>
      <c r="U565" s="1233"/>
      <c r="V565" s="1233"/>
      <c r="W565" s="1233"/>
      <c r="X565" s="1233"/>
      <c r="AK565" s="21"/>
      <c r="AL565" s="1234"/>
      <c r="AM565" s="352"/>
    </row>
    <row r="566" spans="16:39" s="20" customFormat="1" ht="14.25">
      <c r="P566" s="555"/>
      <c r="Q566" s="1232"/>
      <c r="S566" s="1355"/>
      <c r="T566" s="1355"/>
      <c r="U566" s="1233"/>
      <c r="V566" s="1233"/>
      <c r="W566" s="1233"/>
      <c r="X566" s="1233"/>
      <c r="AK566" s="21"/>
      <c r="AL566" s="1234"/>
      <c r="AM566" s="352"/>
    </row>
    <row r="567" spans="16:39" s="20" customFormat="1" ht="14.25">
      <c r="P567" s="555"/>
      <c r="Q567" s="1232"/>
      <c r="S567" s="1355"/>
      <c r="T567" s="1355"/>
      <c r="U567" s="1233"/>
      <c r="V567" s="1233"/>
      <c r="W567" s="1233"/>
      <c r="X567" s="1233"/>
      <c r="AK567" s="21"/>
      <c r="AL567" s="1234"/>
      <c r="AM567" s="352"/>
    </row>
    <row r="568" spans="16:39" s="20" customFormat="1" ht="14.25">
      <c r="P568" s="555"/>
      <c r="Q568" s="1232"/>
      <c r="S568" s="1355"/>
      <c r="T568" s="1355"/>
      <c r="U568" s="1233"/>
      <c r="V568" s="1233"/>
      <c r="W568" s="1233"/>
      <c r="X568" s="1233"/>
      <c r="AK568" s="21"/>
      <c r="AL568" s="1234"/>
      <c r="AM568" s="352"/>
    </row>
    <row r="569" spans="16:39" s="20" customFormat="1" ht="14.25">
      <c r="P569" s="555"/>
      <c r="Q569" s="1232"/>
      <c r="S569" s="1355"/>
      <c r="T569" s="1355"/>
      <c r="U569" s="1233"/>
      <c r="V569" s="1233"/>
      <c r="W569" s="1233"/>
      <c r="X569" s="1233"/>
      <c r="AK569" s="21"/>
      <c r="AL569" s="1234"/>
      <c r="AM569" s="352"/>
    </row>
    <row r="570" spans="16:39" s="20" customFormat="1" ht="14.25">
      <c r="P570" s="555"/>
      <c r="Q570" s="1232"/>
      <c r="S570" s="1355"/>
      <c r="T570" s="1355"/>
      <c r="U570" s="1233"/>
      <c r="V570" s="1233"/>
      <c r="W570" s="1233"/>
      <c r="X570" s="1233"/>
      <c r="AK570" s="21"/>
      <c r="AL570" s="1234"/>
      <c r="AM570" s="352"/>
    </row>
    <row r="571" spans="16:39" s="20" customFormat="1" ht="14.25">
      <c r="P571" s="555"/>
      <c r="Q571" s="1232"/>
      <c r="S571" s="1355"/>
      <c r="T571" s="1355"/>
      <c r="U571" s="1233"/>
      <c r="V571" s="1233"/>
      <c r="W571" s="1233"/>
      <c r="X571" s="1233"/>
      <c r="AK571" s="21"/>
      <c r="AL571" s="1234"/>
      <c r="AM571" s="352"/>
    </row>
    <row r="572" spans="16:39" s="20" customFormat="1" ht="14.25">
      <c r="P572" s="555"/>
      <c r="Q572" s="1232"/>
      <c r="S572" s="1355"/>
      <c r="T572" s="1355"/>
      <c r="U572" s="1233"/>
      <c r="V572" s="1233"/>
      <c r="W572" s="1233"/>
      <c r="X572" s="1233"/>
      <c r="AK572" s="21"/>
      <c r="AL572" s="1234"/>
      <c r="AM572" s="352"/>
    </row>
    <row r="573" spans="16:39" s="20" customFormat="1" ht="14.25">
      <c r="P573" s="555"/>
      <c r="Q573" s="1232"/>
      <c r="S573" s="1355"/>
      <c r="T573" s="1355"/>
      <c r="U573" s="1233"/>
      <c r="V573" s="1233"/>
      <c r="W573" s="1233"/>
      <c r="X573" s="1233"/>
      <c r="AK573" s="21"/>
      <c r="AL573" s="1234"/>
      <c r="AM573" s="352"/>
    </row>
    <row r="574" spans="16:39" s="20" customFormat="1" ht="14.25">
      <c r="P574" s="555"/>
      <c r="Q574" s="1232"/>
      <c r="S574" s="1355"/>
      <c r="T574" s="1355"/>
      <c r="U574" s="1233"/>
      <c r="V574" s="1233"/>
      <c r="W574" s="1233"/>
      <c r="X574" s="1233"/>
      <c r="AK574" s="21"/>
      <c r="AL574" s="1234"/>
      <c r="AM574" s="352"/>
    </row>
    <row r="575" spans="16:39" s="20" customFormat="1" ht="14.25">
      <c r="P575" s="555"/>
      <c r="Q575" s="1232"/>
      <c r="S575" s="1355"/>
      <c r="T575" s="1355"/>
      <c r="U575" s="1233"/>
      <c r="V575" s="1233"/>
      <c r="W575" s="1233"/>
      <c r="X575" s="1233"/>
      <c r="AK575" s="21"/>
      <c r="AL575" s="1234"/>
      <c r="AM575" s="352"/>
    </row>
    <row r="576" spans="16:39" s="20" customFormat="1" ht="14.25">
      <c r="P576" s="555"/>
      <c r="Q576" s="1232"/>
      <c r="S576" s="1355"/>
      <c r="T576" s="1355"/>
      <c r="U576" s="1233"/>
      <c r="V576" s="1233"/>
      <c r="W576" s="1233"/>
      <c r="X576" s="1233"/>
      <c r="AK576" s="21"/>
      <c r="AL576" s="1234"/>
      <c r="AM576" s="352"/>
    </row>
    <row r="577" spans="16:39" s="20" customFormat="1" ht="14.25">
      <c r="P577" s="555"/>
      <c r="Q577" s="1232"/>
      <c r="S577" s="1355"/>
      <c r="T577" s="1355"/>
      <c r="U577" s="1233"/>
      <c r="V577" s="1233"/>
      <c r="W577" s="1233"/>
      <c r="X577" s="1233"/>
      <c r="AK577" s="21"/>
      <c r="AL577" s="1234"/>
      <c r="AM577" s="352"/>
    </row>
    <row r="578" spans="16:39" s="20" customFormat="1" ht="14.25">
      <c r="P578" s="555"/>
      <c r="Q578" s="1232"/>
      <c r="S578" s="1355"/>
      <c r="T578" s="1355"/>
      <c r="U578" s="1233"/>
      <c r="V578" s="1233"/>
      <c r="W578" s="1233"/>
      <c r="X578" s="1233"/>
      <c r="AK578" s="21"/>
      <c r="AL578" s="1234"/>
      <c r="AM578" s="352"/>
    </row>
    <row r="579" spans="16:39" s="20" customFormat="1" ht="14.25">
      <c r="P579" s="555"/>
      <c r="Q579" s="1232"/>
      <c r="S579" s="1355"/>
      <c r="T579" s="1355"/>
      <c r="U579" s="1233"/>
      <c r="V579" s="1233"/>
      <c r="W579" s="1233"/>
      <c r="X579" s="1233"/>
      <c r="AK579" s="21"/>
      <c r="AL579" s="1234"/>
      <c r="AM579" s="352"/>
    </row>
    <row r="580" spans="16:39" s="20" customFormat="1" ht="14.25">
      <c r="P580" s="555"/>
      <c r="Q580" s="1232"/>
      <c r="S580" s="1355"/>
      <c r="T580" s="1355"/>
      <c r="U580" s="1233"/>
      <c r="V580" s="1233"/>
      <c r="W580" s="1233"/>
      <c r="X580" s="1233"/>
      <c r="AK580" s="21"/>
      <c r="AL580" s="1234"/>
      <c r="AM580" s="352"/>
    </row>
    <row r="581" spans="16:39" s="20" customFormat="1" ht="14.25">
      <c r="P581" s="555"/>
      <c r="Q581" s="1232"/>
      <c r="S581" s="1355"/>
      <c r="T581" s="1355"/>
      <c r="U581" s="1233"/>
      <c r="V581" s="1233"/>
      <c r="W581" s="1233"/>
      <c r="X581" s="1233"/>
      <c r="AK581" s="21"/>
      <c r="AL581" s="1234"/>
      <c r="AM581" s="352"/>
    </row>
    <row r="582" spans="16:39" s="20" customFormat="1" ht="14.25">
      <c r="P582" s="555"/>
      <c r="Q582" s="1232"/>
      <c r="S582" s="1355"/>
      <c r="T582" s="1355"/>
      <c r="U582" s="1233"/>
      <c r="V582" s="1233"/>
      <c r="W582" s="1233"/>
      <c r="X582" s="1233"/>
      <c r="AK582" s="21"/>
      <c r="AL582" s="1234"/>
      <c r="AM582" s="352"/>
    </row>
    <row r="583" spans="16:39" s="20" customFormat="1" ht="14.25">
      <c r="P583" s="555"/>
      <c r="Q583" s="1232"/>
      <c r="S583" s="1355"/>
      <c r="T583" s="1355"/>
      <c r="U583" s="1233"/>
      <c r="V583" s="1233"/>
      <c r="W583" s="1233"/>
      <c r="X583" s="1233"/>
      <c r="AK583" s="21"/>
      <c r="AL583" s="1234"/>
      <c r="AM583" s="352"/>
    </row>
    <row r="584" spans="16:39" s="20" customFormat="1" ht="14.25">
      <c r="P584" s="555"/>
      <c r="Q584" s="1232"/>
      <c r="S584" s="1355"/>
      <c r="T584" s="1355"/>
      <c r="U584" s="1233"/>
      <c r="V584" s="1233"/>
      <c r="W584" s="1233"/>
      <c r="X584" s="1233"/>
      <c r="AK584" s="21"/>
      <c r="AL584" s="1234"/>
      <c r="AM584" s="352"/>
    </row>
    <row r="585" spans="16:39" s="20" customFormat="1" ht="14.25">
      <c r="P585" s="555"/>
      <c r="Q585" s="1232"/>
      <c r="S585" s="1355"/>
      <c r="T585" s="1355"/>
      <c r="U585" s="1233"/>
      <c r="V585" s="1233"/>
      <c r="W585" s="1233"/>
      <c r="X585" s="1233"/>
      <c r="AK585" s="21"/>
      <c r="AL585" s="1234"/>
      <c r="AM585" s="352"/>
    </row>
    <row r="586" spans="16:39" s="20" customFormat="1" ht="14.25">
      <c r="P586" s="555"/>
      <c r="Q586" s="1232"/>
      <c r="S586" s="1355"/>
      <c r="T586" s="1355"/>
      <c r="U586" s="1233"/>
      <c r="V586" s="1233"/>
      <c r="W586" s="1233"/>
      <c r="X586" s="1233"/>
      <c r="AK586" s="21"/>
      <c r="AL586" s="1234"/>
      <c r="AM586" s="352"/>
    </row>
    <row r="587" spans="16:39" s="20" customFormat="1" ht="14.25">
      <c r="P587" s="555"/>
      <c r="Q587" s="1232"/>
      <c r="S587" s="1355"/>
      <c r="T587" s="1355"/>
      <c r="U587" s="1233"/>
      <c r="V587" s="1233"/>
      <c r="W587" s="1233"/>
      <c r="X587" s="1233"/>
      <c r="AK587" s="21"/>
      <c r="AL587" s="1234"/>
      <c r="AM587" s="352"/>
    </row>
    <row r="588" spans="16:39" s="20" customFormat="1" ht="14.25">
      <c r="P588" s="555"/>
      <c r="Q588" s="1232"/>
      <c r="S588" s="1355"/>
      <c r="T588" s="1355"/>
      <c r="U588" s="1233"/>
      <c r="V588" s="1233"/>
      <c r="W588" s="1233"/>
      <c r="X588" s="1233"/>
      <c r="AK588" s="21"/>
      <c r="AL588" s="1234"/>
      <c r="AM588" s="352"/>
    </row>
    <row r="589" spans="16:39" s="20" customFormat="1" ht="14.25">
      <c r="P589" s="555"/>
      <c r="Q589" s="1232"/>
      <c r="S589" s="1355"/>
      <c r="T589" s="1355"/>
      <c r="U589" s="1233"/>
      <c r="V589" s="1233"/>
      <c r="W589" s="1233"/>
      <c r="X589" s="1233"/>
      <c r="AK589" s="21"/>
      <c r="AL589" s="1234"/>
      <c r="AM589" s="352"/>
    </row>
    <row r="590" spans="16:39" s="20" customFormat="1" ht="14.25">
      <c r="P590" s="555"/>
      <c r="Q590" s="1232"/>
      <c r="S590" s="1355"/>
      <c r="T590" s="1355"/>
      <c r="U590" s="1233"/>
      <c r="V590" s="1233"/>
      <c r="W590" s="1233"/>
      <c r="X590" s="1233"/>
      <c r="AK590" s="21"/>
      <c r="AL590" s="1234"/>
      <c r="AM590" s="352"/>
    </row>
    <row r="591" spans="16:39" s="20" customFormat="1" ht="14.25">
      <c r="P591" s="555"/>
      <c r="Q591" s="1232"/>
      <c r="S591" s="1355"/>
      <c r="T591" s="1355"/>
      <c r="U591" s="1233"/>
      <c r="V591" s="1233"/>
      <c r="W591" s="1233"/>
      <c r="X591" s="1233"/>
      <c r="AK591" s="21"/>
      <c r="AL591" s="1234"/>
      <c r="AM591" s="352"/>
    </row>
    <row r="592" spans="16:39" s="20" customFormat="1" ht="14.25">
      <c r="P592" s="555"/>
      <c r="Q592" s="1232"/>
      <c r="S592" s="1355"/>
      <c r="T592" s="1355"/>
      <c r="U592" s="1233"/>
      <c r="V592" s="1233"/>
      <c r="W592" s="1233"/>
      <c r="X592" s="1233"/>
      <c r="AK592" s="21"/>
      <c r="AL592" s="1234"/>
      <c r="AM592" s="352"/>
    </row>
    <row r="593" spans="16:39" s="20" customFormat="1" ht="14.25">
      <c r="P593" s="555"/>
      <c r="Q593" s="1232"/>
      <c r="S593" s="1355"/>
      <c r="T593" s="1355"/>
      <c r="U593" s="1233"/>
      <c r="V593" s="1233"/>
      <c r="W593" s="1233"/>
      <c r="X593" s="1233"/>
      <c r="AK593" s="21"/>
      <c r="AL593" s="1234"/>
      <c r="AM593" s="352"/>
    </row>
    <row r="594" spans="16:39" s="20" customFormat="1" ht="14.25">
      <c r="P594" s="555"/>
      <c r="Q594" s="1232"/>
      <c r="S594" s="1355"/>
      <c r="T594" s="1355"/>
      <c r="U594" s="1233"/>
      <c r="V594" s="1233"/>
      <c r="W594" s="1233"/>
      <c r="X594" s="1233"/>
      <c r="AK594" s="21"/>
      <c r="AL594" s="1234"/>
      <c r="AM594" s="352"/>
    </row>
    <row r="595" spans="16:39" s="20" customFormat="1" ht="14.25">
      <c r="P595" s="555"/>
      <c r="Q595" s="1232"/>
      <c r="S595" s="1355"/>
      <c r="T595" s="1355"/>
      <c r="U595" s="1233"/>
      <c r="V595" s="1233"/>
      <c r="W595" s="1233"/>
      <c r="X595" s="1233"/>
      <c r="AK595" s="21"/>
      <c r="AL595" s="1234"/>
      <c r="AM595" s="352"/>
    </row>
    <row r="596" spans="16:39" s="20" customFormat="1" ht="14.25">
      <c r="P596" s="555"/>
      <c r="Q596" s="1232"/>
      <c r="S596" s="1355"/>
      <c r="T596" s="1355"/>
      <c r="U596" s="1233"/>
      <c r="V596" s="1233"/>
      <c r="W596" s="1233"/>
      <c r="X596" s="1233"/>
      <c r="AK596" s="21"/>
      <c r="AL596" s="1234"/>
      <c r="AM596" s="352"/>
    </row>
    <row r="597" spans="16:39" s="20" customFormat="1" ht="14.25">
      <c r="P597" s="555"/>
      <c r="Q597" s="1232"/>
      <c r="S597" s="1355"/>
      <c r="T597" s="1355"/>
      <c r="U597" s="1233"/>
      <c r="V597" s="1233"/>
      <c r="W597" s="1233"/>
      <c r="X597" s="1233"/>
      <c r="AK597" s="21"/>
      <c r="AL597" s="1234"/>
      <c r="AM597" s="352"/>
    </row>
    <row r="598" spans="16:39" s="20" customFormat="1" ht="14.25">
      <c r="P598" s="555"/>
      <c r="Q598" s="1232"/>
      <c r="S598" s="1355"/>
      <c r="T598" s="1355"/>
      <c r="U598" s="1233"/>
      <c r="V598" s="1233"/>
      <c r="W598" s="1233"/>
      <c r="X598" s="1233"/>
      <c r="AK598" s="21"/>
      <c r="AL598" s="1234"/>
      <c r="AM598" s="352"/>
    </row>
    <row r="599" spans="16:39" s="20" customFormat="1" ht="14.25">
      <c r="P599" s="555"/>
      <c r="Q599" s="1232"/>
      <c r="S599" s="1355"/>
      <c r="T599" s="1355"/>
      <c r="U599" s="1233"/>
      <c r="V599" s="1233"/>
      <c r="W599" s="1233"/>
      <c r="X599" s="1233"/>
      <c r="AK599" s="21"/>
      <c r="AL599" s="1234"/>
      <c r="AM599" s="352"/>
    </row>
    <row r="600" spans="16:39" s="20" customFormat="1" ht="14.25">
      <c r="P600" s="555"/>
      <c r="Q600" s="1232"/>
      <c r="S600" s="1355"/>
      <c r="T600" s="1355"/>
      <c r="U600" s="1233"/>
      <c r="V600" s="1233"/>
      <c r="W600" s="1233"/>
      <c r="X600" s="1233"/>
      <c r="AK600" s="21"/>
      <c r="AL600" s="1234"/>
      <c r="AM600" s="352"/>
    </row>
    <row r="601" spans="16:39" s="20" customFormat="1" ht="14.25">
      <c r="P601" s="555"/>
      <c r="Q601" s="1232"/>
      <c r="S601" s="1355"/>
      <c r="T601" s="1355"/>
      <c r="U601" s="1233"/>
      <c r="V601" s="1233"/>
      <c r="W601" s="1233"/>
      <c r="X601" s="1233"/>
      <c r="AK601" s="21"/>
      <c r="AL601" s="1234"/>
      <c r="AM601" s="352"/>
    </row>
    <row r="602" spans="16:39" s="20" customFormat="1" ht="14.25">
      <c r="P602" s="555"/>
      <c r="Q602" s="1232"/>
      <c r="S602" s="1355"/>
      <c r="T602" s="1355"/>
      <c r="U602" s="1233"/>
      <c r="V602" s="1233"/>
      <c r="W602" s="1233"/>
      <c r="X602" s="1233"/>
      <c r="AK602" s="21"/>
      <c r="AL602" s="1234"/>
      <c r="AM602" s="352"/>
    </row>
    <row r="603" spans="16:39" s="20" customFormat="1" ht="14.25">
      <c r="P603" s="555"/>
      <c r="Q603" s="1232"/>
      <c r="S603" s="1355"/>
      <c r="T603" s="1355"/>
      <c r="U603" s="1233"/>
      <c r="V603" s="1233"/>
      <c r="W603" s="1233"/>
      <c r="X603" s="1233"/>
      <c r="AK603" s="21"/>
      <c r="AL603" s="1234"/>
      <c r="AM603" s="352"/>
    </row>
    <row r="604" spans="16:39" s="20" customFormat="1" ht="14.25">
      <c r="P604" s="555"/>
      <c r="Q604" s="1232"/>
      <c r="S604" s="1355"/>
      <c r="T604" s="1355"/>
      <c r="U604" s="1233"/>
      <c r="V604" s="1233"/>
      <c r="W604" s="1233"/>
      <c r="X604" s="1233"/>
      <c r="AK604" s="21"/>
      <c r="AL604" s="1234"/>
      <c r="AM604" s="352"/>
    </row>
    <row r="605" spans="16:39" s="20" customFormat="1" ht="14.25">
      <c r="P605" s="555"/>
      <c r="Q605" s="1232"/>
      <c r="S605" s="1355"/>
      <c r="T605" s="1355"/>
      <c r="U605" s="1233"/>
      <c r="V605" s="1233"/>
      <c r="W605" s="1233"/>
      <c r="X605" s="1233"/>
      <c r="AK605" s="21"/>
      <c r="AL605" s="1234"/>
      <c r="AM605" s="352"/>
    </row>
    <row r="606" spans="16:39" s="20" customFormat="1" ht="14.25">
      <c r="P606" s="555"/>
      <c r="Q606" s="1232"/>
      <c r="S606" s="1355"/>
      <c r="T606" s="1355"/>
      <c r="U606" s="1233"/>
      <c r="V606" s="1233"/>
      <c r="W606" s="1233"/>
      <c r="X606" s="1233"/>
      <c r="AK606" s="21"/>
      <c r="AL606" s="1234"/>
      <c r="AM606" s="352"/>
    </row>
    <row r="607" spans="16:39" s="20" customFormat="1" ht="14.25">
      <c r="P607" s="555"/>
      <c r="Q607" s="1232"/>
      <c r="S607" s="1355"/>
      <c r="T607" s="1355"/>
      <c r="U607" s="1233"/>
      <c r="V607" s="1233"/>
      <c r="W607" s="1233"/>
      <c r="X607" s="1233"/>
      <c r="AK607" s="21"/>
      <c r="AL607" s="1234"/>
      <c r="AM607" s="352"/>
    </row>
    <row r="608" spans="16:39" s="20" customFormat="1" ht="14.25">
      <c r="P608" s="555"/>
      <c r="Q608" s="1232"/>
      <c r="S608" s="1355"/>
      <c r="T608" s="1355"/>
      <c r="U608" s="1233"/>
      <c r="V608" s="1233"/>
      <c r="W608" s="1233"/>
      <c r="X608" s="1233"/>
      <c r="AK608" s="21"/>
      <c r="AL608" s="1234"/>
      <c r="AM608" s="352"/>
    </row>
    <row r="609" spans="16:39" s="20" customFormat="1" ht="14.25">
      <c r="P609" s="555"/>
      <c r="Q609" s="1232"/>
      <c r="S609" s="1355"/>
      <c r="T609" s="1355"/>
      <c r="U609" s="1233"/>
      <c r="V609" s="1233"/>
      <c r="W609" s="1233"/>
      <c r="X609" s="1233"/>
      <c r="AK609" s="21"/>
      <c r="AL609" s="1234"/>
      <c r="AM609" s="352"/>
    </row>
    <row r="610" spans="16:39" s="20" customFormat="1" ht="14.25">
      <c r="P610" s="555"/>
      <c r="Q610" s="1232"/>
      <c r="S610" s="1355"/>
      <c r="T610" s="1355"/>
      <c r="U610" s="1233"/>
      <c r="V610" s="1233"/>
      <c r="W610" s="1233"/>
      <c r="X610" s="1233"/>
      <c r="AK610" s="21"/>
      <c r="AL610" s="1234"/>
      <c r="AM610" s="352"/>
    </row>
    <row r="611" spans="16:39" s="20" customFormat="1" ht="14.25">
      <c r="P611" s="555"/>
      <c r="Q611" s="1232"/>
      <c r="S611" s="1355"/>
      <c r="T611" s="1355"/>
      <c r="U611" s="1233"/>
      <c r="V611" s="1233"/>
      <c r="W611" s="1233"/>
      <c r="X611" s="1233"/>
      <c r="AK611" s="21"/>
      <c r="AL611" s="1234"/>
      <c r="AM611" s="352"/>
    </row>
    <row r="612" spans="16:39" s="20" customFormat="1" ht="14.25">
      <c r="P612" s="555"/>
      <c r="Q612" s="1232"/>
      <c r="S612" s="1355"/>
      <c r="T612" s="1355"/>
      <c r="U612" s="1233"/>
      <c r="V612" s="1233"/>
      <c r="W612" s="1233"/>
      <c r="X612" s="1233"/>
      <c r="AK612" s="21"/>
      <c r="AL612" s="1234"/>
      <c r="AM612" s="352"/>
    </row>
    <row r="613" spans="16:39" s="20" customFormat="1" ht="14.25">
      <c r="P613" s="555"/>
      <c r="Q613" s="1232"/>
      <c r="S613" s="1355"/>
      <c r="T613" s="1355"/>
      <c r="U613" s="1233"/>
      <c r="V613" s="1233"/>
      <c r="W613" s="1233"/>
      <c r="X613" s="1233"/>
      <c r="AK613" s="21"/>
      <c r="AL613" s="1234"/>
      <c r="AM613" s="352"/>
    </row>
    <row r="614" spans="16:39" s="20" customFormat="1" ht="14.25">
      <c r="P614" s="555"/>
      <c r="Q614" s="1232"/>
      <c r="S614" s="1355"/>
      <c r="T614" s="1355"/>
      <c r="U614" s="1233"/>
      <c r="V614" s="1233"/>
      <c r="W614" s="1233"/>
      <c r="X614" s="1233"/>
      <c r="AK614" s="21"/>
      <c r="AL614" s="1234"/>
      <c r="AM614" s="352"/>
    </row>
    <row r="615" spans="16:39" s="20" customFormat="1" ht="14.25">
      <c r="P615" s="555"/>
      <c r="Q615" s="1232"/>
      <c r="S615" s="1355"/>
      <c r="T615" s="1355"/>
      <c r="U615" s="1233"/>
      <c r="V615" s="1233"/>
      <c r="W615" s="1233"/>
      <c r="X615" s="1233"/>
      <c r="AK615" s="21"/>
      <c r="AL615" s="1234"/>
      <c r="AM615" s="352"/>
    </row>
    <row r="616" spans="16:39" s="20" customFormat="1" ht="14.25">
      <c r="P616" s="555"/>
      <c r="Q616" s="1232"/>
      <c r="S616" s="1355"/>
      <c r="T616" s="1355"/>
      <c r="U616" s="1233"/>
      <c r="V616" s="1233"/>
      <c r="W616" s="1233"/>
      <c r="X616" s="1233"/>
      <c r="AK616" s="21"/>
      <c r="AL616" s="1234"/>
      <c r="AM616" s="352"/>
    </row>
    <row r="617" spans="16:39" s="20" customFormat="1" ht="14.25">
      <c r="P617" s="555"/>
      <c r="Q617" s="1232"/>
      <c r="S617" s="1355"/>
      <c r="T617" s="1355"/>
      <c r="U617" s="1233"/>
      <c r="V617" s="1233"/>
      <c r="W617" s="1233"/>
      <c r="X617" s="1233"/>
      <c r="AK617" s="21"/>
      <c r="AL617" s="1234"/>
      <c r="AM617" s="352"/>
    </row>
    <row r="618" spans="16:39" s="20" customFormat="1" ht="14.25">
      <c r="P618" s="555"/>
      <c r="Q618" s="1232"/>
      <c r="S618" s="1355"/>
      <c r="T618" s="1355"/>
      <c r="U618" s="1233"/>
      <c r="V618" s="1233"/>
      <c r="W618" s="1233"/>
      <c r="X618" s="1233"/>
      <c r="AK618" s="21"/>
      <c r="AL618" s="1234"/>
      <c r="AM618" s="352"/>
    </row>
    <row r="619" spans="16:39" s="20" customFormat="1" ht="14.25">
      <c r="P619" s="555"/>
      <c r="Q619" s="1232"/>
      <c r="S619" s="1355"/>
      <c r="T619" s="1355"/>
      <c r="U619" s="1233"/>
      <c r="V619" s="1233"/>
      <c r="W619" s="1233"/>
      <c r="X619" s="1233"/>
      <c r="AK619" s="21"/>
      <c r="AL619" s="1234"/>
      <c r="AM619" s="352"/>
    </row>
    <row r="620" spans="16:39" s="20" customFormat="1" ht="14.25">
      <c r="P620" s="555"/>
      <c r="Q620" s="1232"/>
      <c r="S620" s="1355"/>
      <c r="T620" s="1355"/>
      <c r="U620" s="1233"/>
      <c r="V620" s="1233"/>
      <c r="W620" s="1233"/>
      <c r="X620" s="1233"/>
      <c r="AK620" s="21"/>
      <c r="AL620" s="1234"/>
      <c r="AM620" s="352"/>
    </row>
    <row r="621" spans="16:39" s="20" customFormat="1" ht="14.25">
      <c r="P621" s="555"/>
      <c r="Q621" s="1232"/>
      <c r="S621" s="1355"/>
      <c r="T621" s="1355"/>
      <c r="U621" s="1233"/>
      <c r="V621" s="1233"/>
      <c r="W621" s="1233"/>
      <c r="X621" s="1233"/>
      <c r="AK621" s="21"/>
      <c r="AL621" s="1234"/>
      <c r="AM621" s="352"/>
    </row>
    <row r="622" spans="16:39" s="20" customFormat="1" ht="14.25">
      <c r="P622" s="555"/>
      <c r="Q622" s="1232"/>
      <c r="S622" s="1355"/>
      <c r="T622" s="1355"/>
      <c r="U622" s="1233"/>
      <c r="V622" s="1233"/>
      <c r="W622" s="1233"/>
      <c r="X622" s="1233"/>
      <c r="AK622" s="21"/>
      <c r="AL622" s="1234"/>
      <c r="AM622" s="352"/>
    </row>
    <row r="623" spans="16:39" s="20" customFormat="1" ht="14.25">
      <c r="P623" s="555"/>
      <c r="Q623" s="1232"/>
      <c r="S623" s="1355"/>
      <c r="T623" s="1355"/>
      <c r="U623" s="1233"/>
      <c r="V623" s="1233"/>
      <c r="W623" s="1233"/>
      <c r="X623" s="1233"/>
      <c r="AK623" s="21"/>
      <c r="AL623" s="1234"/>
      <c r="AM623" s="352"/>
    </row>
    <row r="624" spans="16:39" s="20" customFormat="1" ht="14.25">
      <c r="P624" s="555"/>
      <c r="Q624" s="1232"/>
      <c r="S624" s="1355"/>
      <c r="T624" s="1355"/>
      <c r="U624" s="1233"/>
      <c r="V624" s="1233"/>
      <c r="W624" s="1233"/>
      <c r="X624" s="1233"/>
      <c r="AK624" s="21"/>
      <c r="AL624" s="1234"/>
      <c r="AM624" s="352"/>
    </row>
    <row r="625" spans="16:39" s="20" customFormat="1" ht="14.25">
      <c r="P625" s="555"/>
      <c r="Q625" s="1232"/>
      <c r="S625" s="1355"/>
      <c r="T625" s="1355"/>
      <c r="U625" s="1233"/>
      <c r="V625" s="1233"/>
      <c r="W625" s="1233"/>
      <c r="X625" s="1233"/>
      <c r="AK625" s="21"/>
      <c r="AL625" s="1234"/>
      <c r="AM625" s="352"/>
    </row>
    <row r="626" spans="16:39" s="20" customFormat="1" ht="14.25">
      <c r="P626" s="555"/>
      <c r="Q626" s="1232"/>
      <c r="S626" s="1355"/>
      <c r="T626" s="1355"/>
      <c r="U626" s="1233"/>
      <c r="V626" s="1233"/>
      <c r="W626" s="1233"/>
      <c r="X626" s="1233"/>
      <c r="AK626" s="21"/>
      <c r="AL626" s="1234"/>
      <c r="AM626" s="352"/>
    </row>
    <row r="627" spans="16:39" s="20" customFormat="1" ht="14.25">
      <c r="P627" s="555"/>
      <c r="Q627" s="1232"/>
      <c r="S627" s="1355"/>
      <c r="T627" s="1355"/>
      <c r="U627" s="1233"/>
      <c r="V627" s="1233"/>
      <c r="W627" s="1233"/>
      <c r="X627" s="1233"/>
      <c r="AK627" s="21"/>
      <c r="AL627" s="1234"/>
      <c r="AM627" s="352"/>
    </row>
    <row r="628" spans="16:39" s="20" customFormat="1" ht="14.25">
      <c r="P628" s="555"/>
      <c r="Q628" s="1232"/>
      <c r="S628" s="1355"/>
      <c r="T628" s="1355"/>
      <c r="U628" s="1233"/>
      <c r="V628" s="1233"/>
      <c r="W628" s="1233"/>
      <c r="X628" s="1233"/>
      <c r="AK628" s="21"/>
      <c r="AL628" s="1234"/>
      <c r="AM628" s="352"/>
    </row>
    <row r="629" spans="16:39" s="20" customFormat="1" ht="14.25">
      <c r="P629" s="555"/>
      <c r="Q629" s="1232"/>
      <c r="S629" s="1355"/>
      <c r="T629" s="1355"/>
      <c r="U629" s="1233"/>
      <c r="V629" s="1233"/>
      <c r="W629" s="1233"/>
      <c r="X629" s="1233"/>
      <c r="AK629" s="21"/>
      <c r="AL629" s="1234"/>
      <c r="AM629" s="352"/>
    </row>
    <row r="630" spans="16:39" s="20" customFormat="1" ht="14.25">
      <c r="P630" s="555"/>
      <c r="Q630" s="1232"/>
      <c r="S630" s="1355"/>
      <c r="T630" s="1355"/>
      <c r="U630" s="1233"/>
      <c r="V630" s="1233"/>
      <c r="W630" s="1233"/>
      <c r="X630" s="1233"/>
      <c r="AK630" s="21"/>
      <c r="AL630" s="1234"/>
      <c r="AM630" s="352"/>
    </row>
    <row r="631" spans="16:39" s="20" customFormat="1" ht="14.25">
      <c r="P631" s="555"/>
      <c r="Q631" s="1232"/>
      <c r="S631" s="1355"/>
      <c r="T631" s="1355"/>
      <c r="U631" s="1233"/>
      <c r="V631" s="1233"/>
      <c r="W631" s="1233"/>
      <c r="X631" s="1233"/>
      <c r="AK631" s="21"/>
      <c r="AL631" s="1234"/>
      <c r="AM631" s="352"/>
    </row>
    <row r="632" spans="16:39" s="20" customFormat="1" ht="14.25">
      <c r="P632" s="555"/>
      <c r="Q632" s="1232"/>
      <c r="S632" s="1355"/>
      <c r="T632" s="1355"/>
      <c r="U632" s="1233"/>
      <c r="V632" s="1233"/>
      <c r="W632" s="1233"/>
      <c r="X632" s="1233"/>
      <c r="AK632" s="21"/>
      <c r="AL632" s="1234"/>
      <c r="AM632" s="352"/>
    </row>
    <row r="633" spans="16:39" s="20" customFormat="1" ht="14.25">
      <c r="P633" s="555"/>
      <c r="Q633" s="1232"/>
      <c r="S633" s="1355"/>
      <c r="T633" s="1355"/>
      <c r="U633" s="1233"/>
      <c r="V633" s="1233"/>
      <c r="W633" s="1233"/>
      <c r="X633" s="1233"/>
      <c r="AK633" s="21"/>
      <c r="AL633" s="1234"/>
      <c r="AM633" s="352"/>
    </row>
    <row r="634" spans="16:39" s="20" customFormat="1" ht="14.25">
      <c r="P634" s="555"/>
      <c r="Q634" s="1232"/>
      <c r="S634" s="1355"/>
      <c r="T634" s="1355"/>
      <c r="U634" s="1233"/>
      <c r="V634" s="1233"/>
      <c r="W634" s="1233"/>
      <c r="X634" s="1233"/>
      <c r="AK634" s="21"/>
      <c r="AL634" s="1234"/>
      <c r="AM634" s="352"/>
    </row>
    <row r="635" spans="16:39" s="20" customFormat="1" ht="14.25">
      <c r="P635" s="555"/>
      <c r="Q635" s="1232"/>
      <c r="S635" s="1355"/>
      <c r="T635" s="1355"/>
      <c r="U635" s="1233"/>
      <c r="V635" s="1233"/>
      <c r="W635" s="1233"/>
      <c r="X635" s="1233"/>
      <c r="AK635" s="21"/>
      <c r="AL635" s="1234"/>
      <c r="AM635" s="352"/>
    </row>
    <row r="636" spans="16:39" s="20" customFormat="1" ht="14.25">
      <c r="P636" s="555"/>
      <c r="Q636" s="1232"/>
      <c r="S636" s="1355"/>
      <c r="T636" s="1355"/>
      <c r="U636" s="1233"/>
      <c r="V636" s="1233"/>
      <c r="W636" s="1233"/>
      <c r="X636" s="1233"/>
      <c r="AK636" s="21"/>
      <c r="AL636" s="1234"/>
      <c r="AM636" s="352"/>
    </row>
    <row r="637" spans="16:39" s="20" customFormat="1" ht="14.25">
      <c r="P637" s="555"/>
      <c r="Q637" s="1232"/>
      <c r="S637" s="1355"/>
      <c r="T637" s="1355"/>
      <c r="U637" s="1233"/>
      <c r="V637" s="1233"/>
      <c r="W637" s="1233"/>
      <c r="X637" s="1233"/>
      <c r="AK637" s="21"/>
      <c r="AL637" s="1234"/>
      <c r="AM637" s="352"/>
    </row>
    <row r="638" spans="16:39" s="20" customFormat="1" ht="14.25">
      <c r="P638" s="555"/>
      <c r="Q638" s="1232"/>
      <c r="S638" s="1355"/>
      <c r="T638" s="1355"/>
      <c r="U638" s="1233"/>
      <c r="V638" s="1233"/>
      <c r="W638" s="1233"/>
      <c r="X638" s="1233"/>
      <c r="AK638" s="21"/>
      <c r="AL638" s="1234"/>
      <c r="AM638" s="352"/>
    </row>
    <row r="639" spans="16:39" s="20" customFormat="1" ht="14.25">
      <c r="P639" s="555"/>
      <c r="Q639" s="1232"/>
      <c r="S639" s="1355"/>
      <c r="T639" s="1355"/>
      <c r="U639" s="1233"/>
      <c r="V639" s="1233"/>
      <c r="W639" s="1233"/>
      <c r="X639" s="1233"/>
      <c r="AK639" s="21"/>
      <c r="AL639" s="1234"/>
      <c r="AM639" s="352"/>
    </row>
    <row r="640" spans="16:39" s="20" customFormat="1" ht="14.25">
      <c r="P640" s="555"/>
      <c r="Q640" s="1232"/>
      <c r="S640" s="1355"/>
      <c r="T640" s="1355"/>
      <c r="U640" s="1233"/>
      <c r="V640" s="1233"/>
      <c r="W640" s="1233"/>
      <c r="X640" s="1233"/>
      <c r="AK640" s="21"/>
      <c r="AL640" s="1234"/>
      <c r="AM640" s="352"/>
    </row>
    <row r="641" spans="16:39" s="20" customFormat="1" ht="14.25">
      <c r="P641" s="555"/>
      <c r="Q641" s="1232"/>
      <c r="S641" s="1355"/>
      <c r="T641" s="1355"/>
      <c r="U641" s="1233"/>
      <c r="V641" s="1233"/>
      <c r="W641" s="1233"/>
      <c r="X641" s="1233"/>
      <c r="AK641" s="21"/>
      <c r="AL641" s="1234"/>
      <c r="AM641" s="352"/>
    </row>
    <row r="642" spans="16:39" s="20" customFormat="1" ht="14.25">
      <c r="P642" s="555"/>
      <c r="Q642" s="1232"/>
      <c r="S642" s="1355"/>
      <c r="T642" s="1355"/>
      <c r="U642" s="1233"/>
      <c r="V642" s="1233"/>
      <c r="W642" s="1233"/>
      <c r="X642" s="1233"/>
      <c r="AK642" s="21"/>
      <c r="AL642" s="1234"/>
      <c r="AM642" s="352"/>
    </row>
    <row r="643" spans="16:39" s="20" customFormat="1" ht="14.25">
      <c r="P643" s="555"/>
      <c r="Q643" s="1232"/>
      <c r="S643" s="1355"/>
      <c r="T643" s="1355"/>
      <c r="U643" s="1233"/>
      <c r="V643" s="1233"/>
      <c r="W643" s="1233"/>
      <c r="X643" s="1233"/>
      <c r="AK643" s="21"/>
      <c r="AL643" s="1234"/>
      <c r="AM643" s="352"/>
    </row>
    <row r="644" spans="16:39" s="20" customFormat="1" ht="14.25">
      <c r="P644" s="555"/>
      <c r="Q644" s="1232"/>
      <c r="S644" s="1355"/>
      <c r="T644" s="1355"/>
      <c r="U644" s="1233"/>
      <c r="V644" s="1233"/>
      <c r="W644" s="1233"/>
      <c r="X644" s="1233"/>
      <c r="AK644" s="21"/>
      <c r="AL644" s="1234"/>
      <c r="AM644" s="352"/>
    </row>
    <row r="645" spans="16:39" s="20" customFormat="1" ht="14.25">
      <c r="P645" s="555"/>
      <c r="Q645" s="1232"/>
      <c r="S645" s="1355"/>
      <c r="T645" s="1355"/>
      <c r="U645" s="1233"/>
      <c r="V645" s="1233"/>
      <c r="W645" s="1233"/>
      <c r="X645" s="1233"/>
      <c r="AK645" s="21"/>
      <c r="AL645" s="1234"/>
      <c r="AM645" s="352"/>
    </row>
    <row r="646" spans="16:39" s="20" customFormat="1" ht="14.25">
      <c r="P646" s="555"/>
      <c r="Q646" s="1232"/>
      <c r="S646" s="1355"/>
      <c r="T646" s="1355"/>
      <c r="U646" s="1233"/>
      <c r="V646" s="1233"/>
      <c r="W646" s="1233"/>
      <c r="X646" s="1233"/>
      <c r="AK646" s="21"/>
      <c r="AL646" s="1234"/>
      <c r="AM646" s="352"/>
    </row>
    <row r="647" spans="16:39" s="20" customFormat="1" ht="14.25">
      <c r="P647" s="555"/>
      <c r="Q647" s="1232"/>
      <c r="S647" s="1355"/>
      <c r="T647" s="1355"/>
      <c r="U647" s="1233"/>
      <c r="V647" s="1233"/>
      <c r="W647" s="1233"/>
      <c r="X647" s="1233"/>
      <c r="AK647" s="21"/>
      <c r="AL647" s="1234"/>
      <c r="AM647" s="352"/>
    </row>
    <row r="648" spans="16:39" s="20" customFormat="1" ht="14.25">
      <c r="P648" s="555"/>
      <c r="Q648" s="1232"/>
      <c r="S648" s="1355"/>
      <c r="T648" s="1355"/>
      <c r="U648" s="1233"/>
      <c r="V648" s="1233"/>
      <c r="W648" s="1233"/>
      <c r="X648" s="1233"/>
      <c r="AK648" s="21"/>
      <c r="AL648" s="1234"/>
      <c r="AM648" s="352"/>
    </row>
    <row r="649" spans="16:39" s="20" customFormat="1" ht="14.25">
      <c r="P649" s="555"/>
      <c r="Q649" s="1232"/>
      <c r="S649" s="1355"/>
      <c r="T649" s="1355"/>
      <c r="U649" s="1233"/>
      <c r="V649" s="1233"/>
      <c r="W649" s="1233"/>
      <c r="X649" s="1233"/>
      <c r="AK649" s="21"/>
      <c r="AL649" s="1234"/>
      <c r="AM649" s="352"/>
    </row>
    <row r="650" spans="16:39" s="20" customFormat="1" ht="14.25">
      <c r="P650" s="555"/>
      <c r="Q650" s="1232"/>
      <c r="S650" s="1355"/>
      <c r="T650" s="1355"/>
      <c r="U650" s="1233"/>
      <c r="V650" s="1233"/>
      <c r="W650" s="1233"/>
      <c r="X650" s="1233"/>
      <c r="AK650" s="21"/>
      <c r="AL650" s="1234"/>
      <c r="AM650" s="352"/>
    </row>
    <row r="651" spans="16:39" s="20" customFormat="1" ht="14.25">
      <c r="P651" s="555"/>
      <c r="Q651" s="1232"/>
      <c r="S651" s="1355"/>
      <c r="T651" s="1355"/>
      <c r="U651" s="1233"/>
      <c r="V651" s="1233"/>
      <c r="W651" s="1233"/>
      <c r="X651" s="1233"/>
      <c r="AK651" s="21"/>
      <c r="AL651" s="1234"/>
      <c r="AM651" s="352"/>
    </row>
    <row r="652" spans="16:39" s="20" customFormat="1" ht="14.25">
      <c r="P652" s="555"/>
      <c r="Q652" s="1232"/>
      <c r="S652" s="1355"/>
      <c r="T652" s="1355"/>
      <c r="U652" s="1233"/>
      <c r="V652" s="1233"/>
      <c r="W652" s="1233"/>
      <c r="X652" s="1233"/>
      <c r="AK652" s="21"/>
      <c r="AL652" s="1234"/>
      <c r="AM652" s="352"/>
    </row>
    <row r="653" spans="16:39" s="20" customFormat="1" ht="14.25">
      <c r="P653" s="555"/>
      <c r="Q653" s="1232"/>
      <c r="S653" s="1355"/>
      <c r="T653" s="1355"/>
      <c r="U653" s="1233"/>
      <c r="V653" s="1233"/>
      <c r="W653" s="1233"/>
      <c r="X653" s="1233"/>
      <c r="AK653" s="21"/>
      <c r="AL653" s="1234"/>
      <c r="AM653" s="352"/>
    </row>
    <row r="654" spans="16:39" s="20" customFormat="1" ht="14.25">
      <c r="P654" s="555"/>
      <c r="Q654" s="1232"/>
      <c r="S654" s="1355"/>
      <c r="T654" s="1355"/>
      <c r="U654" s="1233"/>
      <c r="V654" s="1233"/>
      <c r="W654" s="1233"/>
      <c r="X654" s="1233"/>
      <c r="AK654" s="21"/>
      <c r="AL654" s="1234"/>
      <c r="AM654" s="352"/>
    </row>
    <row r="655" spans="16:39" s="20" customFormat="1" ht="14.25">
      <c r="P655" s="555"/>
      <c r="Q655" s="1232"/>
      <c r="S655" s="1355"/>
      <c r="T655" s="1355"/>
      <c r="U655" s="1233"/>
      <c r="V655" s="1233"/>
      <c r="W655" s="1233"/>
      <c r="X655" s="1233"/>
      <c r="AK655" s="21"/>
      <c r="AL655" s="1234"/>
      <c r="AM655" s="352"/>
    </row>
    <row r="656" spans="16:39" s="20" customFormat="1" ht="14.25">
      <c r="P656" s="555"/>
      <c r="Q656" s="1232"/>
      <c r="S656" s="1355"/>
      <c r="T656" s="1355"/>
      <c r="U656" s="1233"/>
      <c r="V656" s="1233"/>
      <c r="W656" s="1233"/>
      <c r="X656" s="1233"/>
      <c r="AK656" s="21"/>
      <c r="AL656" s="1234"/>
      <c r="AM656" s="352"/>
    </row>
    <row r="657" spans="16:39" s="20" customFormat="1" ht="14.25">
      <c r="P657" s="555"/>
      <c r="Q657" s="1232"/>
      <c r="S657" s="1355"/>
      <c r="T657" s="1355"/>
      <c r="U657" s="1233"/>
      <c r="V657" s="1233"/>
      <c r="W657" s="1233"/>
      <c r="X657" s="1233"/>
      <c r="AK657" s="21"/>
      <c r="AL657" s="1234"/>
      <c r="AM657" s="352"/>
    </row>
    <row r="658" spans="16:39" s="20" customFormat="1" ht="14.25">
      <c r="P658" s="555"/>
      <c r="Q658" s="1232"/>
      <c r="S658" s="1355"/>
      <c r="T658" s="1355"/>
      <c r="U658" s="1233"/>
      <c r="V658" s="1233"/>
      <c r="W658" s="1233"/>
      <c r="X658" s="1233"/>
      <c r="AK658" s="21"/>
      <c r="AL658" s="1234"/>
      <c r="AM658" s="352"/>
    </row>
    <row r="659" spans="16:39" s="20" customFormat="1" ht="14.25">
      <c r="P659" s="555"/>
      <c r="Q659" s="1232"/>
      <c r="S659" s="1355"/>
      <c r="T659" s="1355"/>
      <c r="U659" s="1233"/>
      <c r="V659" s="1233"/>
      <c r="W659" s="1233"/>
      <c r="X659" s="1233"/>
      <c r="AK659" s="21"/>
      <c r="AL659" s="1234"/>
      <c r="AM659" s="352"/>
    </row>
    <row r="660" spans="16:39" s="20" customFormat="1" ht="14.25">
      <c r="P660" s="555"/>
      <c r="Q660" s="1232"/>
      <c r="S660" s="1355"/>
      <c r="T660" s="1355"/>
      <c r="U660" s="1233"/>
      <c r="V660" s="1233"/>
      <c r="W660" s="1233"/>
      <c r="X660" s="1233"/>
      <c r="AK660" s="21"/>
      <c r="AL660" s="1234"/>
      <c r="AM660" s="352"/>
    </row>
    <row r="661" spans="16:39" s="20" customFormat="1" ht="14.25">
      <c r="P661" s="555"/>
      <c r="Q661" s="1232"/>
      <c r="S661" s="1355"/>
      <c r="T661" s="1355"/>
      <c r="U661" s="1233"/>
      <c r="V661" s="1233"/>
      <c r="W661" s="1233"/>
      <c r="X661" s="1233"/>
      <c r="AK661" s="21"/>
      <c r="AL661" s="1234"/>
      <c r="AM661" s="352"/>
    </row>
    <row r="662" spans="16:39" s="20" customFormat="1" ht="14.25">
      <c r="P662" s="555"/>
      <c r="Q662" s="1232"/>
      <c r="S662" s="1355"/>
      <c r="T662" s="1355"/>
      <c r="U662" s="1233"/>
      <c r="V662" s="1233"/>
      <c r="W662" s="1233"/>
      <c r="X662" s="1233"/>
      <c r="AK662" s="21"/>
      <c r="AL662" s="1234"/>
      <c r="AM662" s="352"/>
    </row>
    <row r="663" spans="16:39" s="20" customFormat="1" ht="14.25">
      <c r="P663" s="555"/>
      <c r="Q663" s="1232"/>
      <c r="S663" s="1355"/>
      <c r="T663" s="1355"/>
      <c r="U663" s="1233"/>
      <c r="V663" s="1233"/>
      <c r="W663" s="1233"/>
      <c r="X663" s="1233"/>
      <c r="AK663" s="21"/>
      <c r="AL663" s="1234"/>
      <c r="AM663" s="352"/>
    </row>
    <row r="664" spans="16:39" s="20" customFormat="1" ht="14.25">
      <c r="P664" s="555"/>
      <c r="Q664" s="1232"/>
      <c r="S664" s="1355"/>
      <c r="T664" s="1355"/>
      <c r="U664" s="1233"/>
      <c r="V664" s="1233"/>
      <c r="W664" s="1233"/>
      <c r="X664" s="1233"/>
      <c r="AK664" s="21"/>
      <c r="AL664" s="1234"/>
      <c r="AM664" s="352"/>
    </row>
    <row r="665" spans="16:39" s="20" customFormat="1" ht="14.25">
      <c r="P665" s="555"/>
      <c r="Q665" s="1232"/>
      <c r="S665" s="1355"/>
      <c r="T665" s="1355"/>
      <c r="U665" s="1233"/>
      <c r="V665" s="1233"/>
      <c r="W665" s="1233"/>
      <c r="X665" s="1233"/>
      <c r="AK665" s="21"/>
      <c r="AL665" s="1234"/>
      <c r="AM665" s="352"/>
    </row>
    <row r="666" spans="16:39" s="20" customFormat="1" ht="14.25">
      <c r="P666" s="555"/>
      <c r="Q666" s="1232"/>
      <c r="S666" s="1355"/>
      <c r="T666" s="1355"/>
      <c r="U666" s="1233"/>
      <c r="V666" s="1233"/>
      <c r="W666" s="1233"/>
      <c r="X666" s="1233"/>
      <c r="AK666" s="21"/>
      <c r="AL666" s="1234"/>
      <c r="AM666" s="352"/>
    </row>
    <row r="667" spans="16:39" s="20" customFormat="1" ht="14.25">
      <c r="P667" s="555"/>
      <c r="Q667" s="1232"/>
      <c r="S667" s="1355"/>
      <c r="T667" s="1355"/>
      <c r="U667" s="1233"/>
      <c r="V667" s="1233"/>
      <c r="W667" s="1233"/>
      <c r="X667" s="1233"/>
      <c r="AK667" s="21"/>
      <c r="AL667" s="1234"/>
      <c r="AM667" s="352"/>
    </row>
    <row r="668" spans="16:39" s="20" customFormat="1" ht="14.25">
      <c r="P668" s="555"/>
      <c r="Q668" s="1232"/>
      <c r="S668" s="1355"/>
      <c r="T668" s="1355"/>
      <c r="U668" s="1233"/>
      <c r="V668" s="1233"/>
      <c r="W668" s="1233"/>
      <c r="X668" s="1233"/>
      <c r="AK668" s="21"/>
      <c r="AL668" s="1234"/>
      <c r="AM668" s="352"/>
    </row>
    <row r="669" spans="16:39" s="20" customFormat="1" ht="14.25">
      <c r="P669" s="555"/>
      <c r="Q669" s="1232"/>
      <c r="S669" s="1355"/>
      <c r="T669" s="1355"/>
      <c r="U669" s="1233"/>
      <c r="V669" s="1233"/>
      <c r="W669" s="1233"/>
      <c r="X669" s="1233"/>
      <c r="AK669" s="21"/>
      <c r="AL669" s="1234"/>
      <c r="AM669" s="352"/>
    </row>
    <row r="670" spans="16:39" s="20" customFormat="1" ht="14.25">
      <c r="P670" s="555"/>
      <c r="Q670" s="1232"/>
      <c r="S670" s="1355"/>
      <c r="T670" s="1355"/>
      <c r="U670" s="1233"/>
      <c r="V670" s="1233"/>
      <c r="W670" s="1233"/>
      <c r="X670" s="1233"/>
      <c r="AK670" s="21"/>
      <c r="AL670" s="1234"/>
      <c r="AM670" s="352"/>
    </row>
    <row r="671" spans="16:39" s="20" customFormat="1" ht="14.25">
      <c r="P671" s="555"/>
      <c r="Q671" s="1232"/>
      <c r="S671" s="1355"/>
      <c r="T671" s="1355"/>
      <c r="U671" s="1233"/>
      <c r="V671" s="1233"/>
      <c r="W671" s="1233"/>
      <c r="X671" s="1233"/>
      <c r="AK671" s="21"/>
      <c r="AL671" s="1234"/>
      <c r="AM671" s="352"/>
    </row>
    <row r="672" spans="16:39" s="20" customFormat="1" ht="14.25">
      <c r="P672" s="555"/>
      <c r="Q672" s="1232"/>
      <c r="S672" s="1355"/>
      <c r="T672" s="1355"/>
      <c r="U672" s="1233"/>
      <c r="V672" s="1233"/>
      <c r="W672" s="1233"/>
      <c r="X672" s="1233"/>
      <c r="AK672" s="21"/>
      <c r="AL672" s="1234"/>
      <c r="AM672" s="352"/>
    </row>
    <row r="673" spans="16:39" s="20" customFormat="1" ht="14.25">
      <c r="P673" s="555"/>
      <c r="Q673" s="1232"/>
      <c r="S673" s="1355"/>
      <c r="T673" s="1355"/>
      <c r="U673" s="1233"/>
      <c r="V673" s="1233"/>
      <c r="W673" s="1233"/>
      <c r="X673" s="1233"/>
      <c r="AK673" s="21"/>
      <c r="AL673" s="1234"/>
      <c r="AM673" s="352"/>
    </row>
    <row r="674" spans="16:39" s="20" customFormat="1" ht="14.25">
      <c r="P674" s="555"/>
      <c r="Q674" s="1232"/>
      <c r="S674" s="1355"/>
      <c r="T674" s="1355"/>
      <c r="U674" s="1233"/>
      <c r="V674" s="1233"/>
      <c r="W674" s="1233"/>
      <c r="X674" s="1233"/>
      <c r="AK674" s="21"/>
      <c r="AL674" s="1234"/>
      <c r="AM674" s="352"/>
    </row>
    <row r="675" spans="16:39" s="20" customFormat="1" ht="14.25">
      <c r="P675" s="555"/>
      <c r="Q675" s="1232"/>
      <c r="S675" s="1355"/>
      <c r="T675" s="1355"/>
      <c r="U675" s="1233"/>
      <c r="V675" s="1233"/>
      <c r="W675" s="1233"/>
      <c r="X675" s="1233"/>
      <c r="AK675" s="21"/>
      <c r="AL675" s="1234"/>
      <c r="AM675" s="352"/>
    </row>
    <row r="676" spans="16:39" s="20" customFormat="1" ht="14.25">
      <c r="P676" s="555"/>
      <c r="Q676" s="1232"/>
      <c r="S676" s="1355"/>
      <c r="T676" s="1355"/>
      <c r="U676" s="1233"/>
      <c r="V676" s="1233"/>
      <c r="W676" s="1233"/>
      <c r="X676" s="1233"/>
      <c r="AK676" s="21"/>
      <c r="AL676" s="1234"/>
      <c r="AM676" s="352"/>
    </row>
    <row r="677" spans="16:39" s="20" customFormat="1" ht="14.25">
      <c r="P677" s="555"/>
      <c r="Q677" s="1232"/>
      <c r="S677" s="1355"/>
      <c r="T677" s="1355"/>
      <c r="U677" s="1233"/>
      <c r="V677" s="1233"/>
      <c r="W677" s="1233"/>
      <c r="X677" s="1233"/>
      <c r="AK677" s="21"/>
      <c r="AL677" s="1234"/>
      <c r="AM677" s="352"/>
    </row>
    <row r="678" spans="16:39" s="20" customFormat="1" ht="14.25">
      <c r="P678" s="555"/>
      <c r="Q678" s="1232"/>
      <c r="S678" s="1355"/>
      <c r="T678" s="1355"/>
      <c r="U678" s="1233"/>
      <c r="V678" s="1233"/>
      <c r="W678" s="1233"/>
      <c r="X678" s="1233"/>
      <c r="AK678" s="21"/>
      <c r="AL678" s="1234"/>
      <c r="AM678" s="352"/>
    </row>
  </sheetData>
  <sheetProtection/>
  <mergeCells count="102">
    <mergeCell ref="AJ8:AJ15"/>
    <mergeCell ref="AL7:AL15"/>
    <mergeCell ref="AD8:AD15"/>
    <mergeCell ref="AE8:AE15"/>
    <mergeCell ref="AF8:AF15"/>
    <mergeCell ref="AG8:AG15"/>
    <mergeCell ref="AH8:AH15"/>
    <mergeCell ref="AI8:AI15"/>
    <mergeCell ref="Y7:AD7"/>
    <mergeCell ref="AE7:AJ7"/>
    <mergeCell ref="AK7:AK15"/>
    <mergeCell ref="AM7:AM15"/>
    <mergeCell ref="W8:W15"/>
    <mergeCell ref="Y8:Y15"/>
    <mergeCell ref="Z8:Z15"/>
    <mergeCell ref="AA8:AA15"/>
    <mergeCell ref="AB8:AB15"/>
    <mergeCell ref="AC8:AC15"/>
    <mergeCell ref="R7:R15"/>
    <mergeCell ref="S7:S15"/>
    <mergeCell ref="T7:T15"/>
    <mergeCell ref="U7:U15"/>
    <mergeCell ref="V7:V15"/>
    <mergeCell ref="X7:X15"/>
    <mergeCell ref="L7:L15"/>
    <mergeCell ref="M7:M15"/>
    <mergeCell ref="N7:N15"/>
    <mergeCell ref="O7:O15"/>
    <mergeCell ref="P7:P15"/>
    <mergeCell ref="Q7:Q15"/>
    <mergeCell ref="B20:C20"/>
    <mergeCell ref="E20:F20"/>
    <mergeCell ref="T21:T22"/>
    <mergeCell ref="U21:U22"/>
    <mergeCell ref="AL21:AL22"/>
    <mergeCell ref="N5:AM5"/>
    <mergeCell ref="B7:C15"/>
    <mergeCell ref="D7:D15"/>
    <mergeCell ref="E7:F15"/>
    <mergeCell ref="G7:G15"/>
    <mergeCell ref="A1:AK4"/>
    <mergeCell ref="A5:M6"/>
    <mergeCell ref="Y6:AJ6"/>
    <mergeCell ref="B16:AM16"/>
    <mergeCell ref="B17:C17"/>
    <mergeCell ref="E17:AM17"/>
    <mergeCell ref="A7:A15"/>
    <mergeCell ref="H7:I15"/>
    <mergeCell ref="J7:J15"/>
    <mergeCell ref="K7:K15"/>
    <mergeCell ref="AK21:AK22"/>
    <mergeCell ref="AF21:AF22"/>
    <mergeCell ref="AG21:AG22"/>
    <mergeCell ref="AH21:AH22"/>
    <mergeCell ref="AI21:AI22"/>
    <mergeCell ref="AJ21:AJ22"/>
    <mergeCell ref="J25:J26"/>
    <mergeCell ref="J23:J24"/>
    <mergeCell ref="K23:K24"/>
    <mergeCell ref="L23:L24"/>
    <mergeCell ref="M23:M24"/>
    <mergeCell ref="R19:R27"/>
    <mergeCell ref="T23:T27"/>
    <mergeCell ref="O18:X18"/>
    <mergeCell ref="H18:L18"/>
    <mergeCell ref="H20:M20"/>
    <mergeCell ref="M18:N18"/>
    <mergeCell ref="J21:J22"/>
    <mergeCell ref="K21:K22"/>
    <mergeCell ref="L21:L22"/>
    <mergeCell ref="M21:M22"/>
    <mergeCell ref="K25:K26"/>
    <mergeCell ref="AG25:AG26"/>
    <mergeCell ref="AF25:AF26"/>
    <mergeCell ref="M25:M26"/>
    <mergeCell ref="L25:L26"/>
    <mergeCell ref="U23:U24"/>
    <mergeCell ref="U25:U26"/>
    <mergeCell ref="O21:O27"/>
    <mergeCell ref="P21:P27"/>
    <mergeCell ref="Q21:Q22"/>
    <mergeCell ref="S21:S27"/>
    <mergeCell ref="AE21:AE22"/>
    <mergeCell ref="AE23:AE24"/>
    <mergeCell ref="AE25:AE26"/>
    <mergeCell ref="AL23:AL24"/>
    <mergeCell ref="AK23:AK24"/>
    <mergeCell ref="AL25:AL26"/>
    <mergeCell ref="AK25:AK26"/>
    <mergeCell ref="AJ25:AJ26"/>
    <mergeCell ref="AI25:AI26"/>
    <mergeCell ref="AH25:AH26"/>
    <mergeCell ref="A29:Q29"/>
    <mergeCell ref="AM19:AM27"/>
    <mergeCell ref="Y21:Y27"/>
    <mergeCell ref="Z21:Z27"/>
    <mergeCell ref="AA21:AA27"/>
    <mergeCell ref="AB21:AB27"/>
    <mergeCell ref="Q23:Q24"/>
    <mergeCell ref="Q25:Q26"/>
    <mergeCell ref="AC21:AC27"/>
    <mergeCell ref="AD21:AD27"/>
  </mergeCells>
  <printOptions/>
  <pageMargins left="0.7" right="0.7" top="0.75" bottom="0.75" header="0.3" footer="0.3"/>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dimension ref="A1:BT29"/>
  <sheetViews>
    <sheetView zoomScale="60" zoomScaleNormal="60" zoomScalePageLayoutView="0" workbookViewId="0" topLeftCell="A1">
      <selection activeCell="A1" sqref="A1:AK4"/>
    </sheetView>
  </sheetViews>
  <sheetFormatPr defaultColWidth="11.421875" defaultRowHeight="15"/>
  <cols>
    <col min="1" max="1" width="12.57421875" style="3" customWidth="1"/>
    <col min="2" max="2" width="4.00390625" style="3" customWidth="1"/>
    <col min="3" max="3" width="14.7109375" style="3" customWidth="1"/>
    <col min="4" max="4" width="12.00390625" style="3" customWidth="1"/>
    <col min="5" max="5" width="7.421875" style="3" customWidth="1"/>
    <col min="6" max="6" width="10.140625" style="3" customWidth="1"/>
    <col min="7" max="7" width="12.140625" style="3" customWidth="1"/>
    <col min="8" max="8" width="8.57421875" style="3" customWidth="1"/>
    <col min="9" max="9" width="14.7109375" style="3" customWidth="1"/>
    <col min="10" max="10" width="13.140625" style="1227" customWidth="1"/>
    <col min="11" max="11" width="22.7109375" style="3" customWidth="1"/>
    <col min="12" max="12" width="18.140625" style="3" customWidth="1"/>
    <col min="13" max="13" width="21.00390625" style="3" customWidth="1"/>
    <col min="14" max="14" width="24.28125" style="3" customWidth="1"/>
    <col min="15" max="15" width="11.7109375" style="3" customWidth="1"/>
    <col min="16" max="16" width="23.7109375" style="6" customWidth="1"/>
    <col min="17" max="17" width="14.8515625" style="333" customWidth="1"/>
    <col min="18" max="18" width="20.57421875" style="8" bestFit="1" customWidth="1"/>
    <col min="19" max="19" width="27.28125" style="1354" customWidth="1"/>
    <col min="20" max="20" width="23.421875" style="1354" customWidth="1"/>
    <col min="21" max="21" width="21.421875" style="7" customWidth="1"/>
    <col min="22" max="23" width="21.8515625" style="575" customWidth="1"/>
    <col min="24" max="24" width="17.8515625" style="7" customWidth="1"/>
    <col min="25" max="30" width="9.8515625" style="3" customWidth="1"/>
    <col min="31" max="31" width="13.421875" style="3" customWidth="1"/>
    <col min="32" max="32" width="10.140625" style="3" customWidth="1"/>
    <col min="33" max="36" width="7.28125" style="3" customWidth="1"/>
    <col min="37" max="37" width="22.7109375" style="1229" customWidth="1"/>
    <col min="38" max="38" width="22.7109375" style="1194" customWidth="1"/>
    <col min="39" max="39" width="28.7109375" style="354" customWidth="1"/>
    <col min="40" max="16384" width="11.421875" style="556"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27"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27"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27"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27"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27"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 customFormat="1" ht="15">
      <c r="A16" s="40">
        <v>4</v>
      </c>
      <c r="B16" s="2113" t="s">
        <v>760</v>
      </c>
      <c r="C16" s="2114"/>
      <c r="D16" s="2114"/>
      <c r="E16" s="2114"/>
      <c r="F16" s="2114"/>
      <c r="G16" s="2114"/>
      <c r="H16" s="2114"/>
      <c r="I16" s="2114"/>
      <c r="J16" s="2114"/>
      <c r="K16" s="2114"/>
      <c r="L16" s="2114"/>
      <c r="M16" s="2114"/>
      <c r="N16" s="2114"/>
      <c r="O16" s="2114"/>
      <c r="P16" s="2114"/>
      <c r="Q16" s="2114"/>
      <c r="R16" s="2114"/>
      <c r="S16" s="2114"/>
      <c r="T16" s="2114"/>
      <c r="U16" s="2114"/>
      <c r="V16" s="2114"/>
      <c r="W16" s="2114"/>
      <c r="X16" s="2114"/>
      <c r="Y16" s="2114"/>
      <c r="Z16" s="2114"/>
      <c r="AA16" s="2114"/>
      <c r="AB16" s="2114"/>
      <c r="AC16" s="2114"/>
      <c r="AD16" s="2114"/>
      <c r="AE16" s="2114"/>
      <c r="AF16" s="2114"/>
      <c r="AG16" s="2114"/>
      <c r="AH16" s="2114"/>
      <c r="AI16" s="2114"/>
      <c r="AJ16" s="2114"/>
      <c r="AK16" s="2114"/>
      <c r="AL16" s="2114"/>
      <c r="AM16" s="3121"/>
    </row>
    <row r="17" spans="1:39" s="2" customFormat="1" ht="15">
      <c r="A17" s="3122"/>
      <c r="B17" s="2394"/>
      <c r="C17" s="2110"/>
      <c r="D17" s="568">
        <v>23</v>
      </c>
      <c r="E17" s="3126" t="s">
        <v>761</v>
      </c>
      <c r="F17" s="3127"/>
      <c r="G17" s="3127"/>
      <c r="H17" s="3127"/>
      <c r="I17" s="3127"/>
      <c r="J17" s="3127"/>
      <c r="K17" s="3127"/>
      <c r="L17" s="3127"/>
      <c r="M17" s="3127"/>
      <c r="N17" s="3127"/>
      <c r="O17" s="3127"/>
      <c r="P17" s="3127"/>
      <c r="Q17" s="3127"/>
      <c r="R17" s="3127"/>
      <c r="S17" s="3127"/>
      <c r="T17" s="3127"/>
      <c r="U17" s="3127"/>
      <c r="V17" s="3127"/>
      <c r="W17" s="3127"/>
      <c r="X17" s="3127"/>
      <c r="Y17" s="3127"/>
      <c r="Z17" s="3127"/>
      <c r="AA17" s="3127"/>
      <c r="AB17" s="3127"/>
      <c r="AC17" s="3127"/>
      <c r="AD17" s="3127"/>
      <c r="AE17" s="3127"/>
      <c r="AF17" s="3127"/>
      <c r="AG17" s="3127"/>
      <c r="AH17" s="3127"/>
      <c r="AI17" s="3127"/>
      <c r="AJ17" s="3127"/>
      <c r="AK17" s="3127"/>
      <c r="AL17" s="3127"/>
      <c r="AM17" s="3128"/>
    </row>
    <row r="18" spans="1:39" s="2" customFormat="1" ht="15">
      <c r="A18" s="3123"/>
      <c r="B18" s="2395"/>
      <c r="C18" s="2111"/>
      <c r="D18" s="3112"/>
      <c r="E18" s="3129"/>
      <c r="F18" s="3113"/>
      <c r="G18" s="569">
        <v>77</v>
      </c>
      <c r="H18" s="3134" t="s">
        <v>762</v>
      </c>
      <c r="I18" s="3135"/>
      <c r="J18" s="3135"/>
      <c r="K18" s="3135"/>
      <c r="L18" s="3135"/>
      <c r="M18" s="3135"/>
      <c r="N18" s="3135"/>
      <c r="O18" s="3135"/>
      <c r="P18" s="3135"/>
      <c r="Q18" s="3135"/>
      <c r="R18" s="3135"/>
      <c r="S18" s="3135"/>
      <c r="T18" s="3135"/>
      <c r="U18" s="3135"/>
      <c r="V18" s="3135"/>
      <c r="W18" s="3135"/>
      <c r="X18" s="3135"/>
      <c r="Y18" s="3135"/>
      <c r="Z18" s="3135"/>
      <c r="AA18" s="3135"/>
      <c r="AB18" s="3135"/>
      <c r="AC18" s="3135"/>
      <c r="AD18" s="3135"/>
      <c r="AE18" s="3135"/>
      <c r="AF18" s="3135"/>
      <c r="AG18" s="3135"/>
      <c r="AH18" s="3135"/>
      <c r="AI18" s="3135"/>
      <c r="AJ18" s="3135"/>
      <c r="AK18" s="3135"/>
      <c r="AL18" s="3135"/>
      <c r="AM18" s="3136"/>
    </row>
    <row r="19" spans="1:39" ht="71.25">
      <c r="A19" s="3123"/>
      <c r="B19" s="2395"/>
      <c r="C19" s="2111"/>
      <c r="D19" s="2878"/>
      <c r="E19" s="3130"/>
      <c r="F19" s="2879"/>
      <c r="G19" s="2167"/>
      <c r="H19" s="3137"/>
      <c r="I19" s="2168"/>
      <c r="J19" s="3139">
        <v>223</v>
      </c>
      <c r="K19" s="1954" t="s">
        <v>763</v>
      </c>
      <c r="L19" s="1885" t="s">
        <v>37</v>
      </c>
      <c r="M19" s="1885">
        <v>1</v>
      </c>
      <c r="N19" s="1885">
        <v>2301010335</v>
      </c>
      <c r="O19" s="1885">
        <v>172</v>
      </c>
      <c r="P19" s="1954" t="s">
        <v>764</v>
      </c>
      <c r="Q19" s="2146">
        <f>+(R20+R19)/R24</f>
        <v>0.7681842884615384</v>
      </c>
      <c r="R19" s="2138">
        <v>39945583</v>
      </c>
      <c r="S19" s="2134" t="s">
        <v>765</v>
      </c>
      <c r="T19" s="2134" t="s">
        <v>766</v>
      </c>
      <c r="U19" s="1646" t="s">
        <v>767</v>
      </c>
      <c r="V19" s="576">
        <v>20000000</v>
      </c>
      <c r="W19" s="2858">
        <v>2301010335</v>
      </c>
      <c r="X19" s="1885" t="s">
        <v>989</v>
      </c>
      <c r="Y19" s="3118" t="s">
        <v>768</v>
      </c>
      <c r="Z19" s="3118" t="s">
        <v>769</v>
      </c>
      <c r="AA19" s="3118" t="s">
        <v>770</v>
      </c>
      <c r="AB19" s="3118" t="s">
        <v>771</v>
      </c>
      <c r="AC19" s="3118" t="s">
        <v>772</v>
      </c>
      <c r="AD19" s="3118" t="s">
        <v>773</v>
      </c>
      <c r="AE19" s="2656"/>
      <c r="AF19" s="2656"/>
      <c r="AG19" s="2656"/>
      <c r="AH19" s="2656"/>
      <c r="AI19" s="2656"/>
      <c r="AJ19" s="2656"/>
      <c r="AK19" s="579">
        <v>42597</v>
      </c>
      <c r="AL19" s="579">
        <v>42735</v>
      </c>
      <c r="AM19" s="2138" t="s">
        <v>774</v>
      </c>
    </row>
    <row r="20" spans="1:39" ht="71.25">
      <c r="A20" s="3123"/>
      <c r="B20" s="2395"/>
      <c r="C20" s="2111"/>
      <c r="D20" s="2878"/>
      <c r="E20" s="3130"/>
      <c r="F20" s="2879"/>
      <c r="G20" s="2169"/>
      <c r="H20" s="2143"/>
      <c r="I20" s="2142"/>
      <c r="J20" s="3140"/>
      <c r="K20" s="2116"/>
      <c r="L20" s="1918"/>
      <c r="M20" s="1918"/>
      <c r="N20" s="1886"/>
      <c r="O20" s="1886"/>
      <c r="P20" s="2115"/>
      <c r="Q20" s="2147"/>
      <c r="R20" s="2139"/>
      <c r="S20" s="2149"/>
      <c r="T20" s="2149"/>
      <c r="U20" s="1646" t="s">
        <v>775</v>
      </c>
      <c r="V20" s="576">
        <v>19945583</v>
      </c>
      <c r="W20" s="2859"/>
      <c r="X20" s="1886"/>
      <c r="Y20" s="3119"/>
      <c r="Z20" s="3119"/>
      <c r="AA20" s="3119"/>
      <c r="AB20" s="3119"/>
      <c r="AC20" s="3119"/>
      <c r="AD20" s="3119"/>
      <c r="AE20" s="2657"/>
      <c r="AF20" s="2657"/>
      <c r="AG20" s="2657"/>
      <c r="AH20" s="2657"/>
      <c r="AI20" s="2657"/>
      <c r="AJ20" s="2657"/>
      <c r="AK20" s="387">
        <v>42597</v>
      </c>
      <c r="AL20" s="387">
        <v>42735</v>
      </c>
      <c r="AM20" s="2645"/>
    </row>
    <row r="21" spans="1:39" ht="28.5" customHeight="1">
      <c r="A21" s="3123"/>
      <c r="B21" s="2395"/>
      <c r="C21" s="2111"/>
      <c r="D21" s="2878"/>
      <c r="E21" s="3130"/>
      <c r="F21" s="2879"/>
      <c r="G21" s="2169"/>
      <c r="H21" s="2143"/>
      <c r="I21" s="2142"/>
      <c r="J21" s="3139">
        <v>224</v>
      </c>
      <c r="K21" s="1954" t="s">
        <v>776</v>
      </c>
      <c r="L21" s="1885" t="s">
        <v>76</v>
      </c>
      <c r="M21" s="1885">
        <v>1</v>
      </c>
      <c r="N21" s="1886"/>
      <c r="O21" s="1886"/>
      <c r="P21" s="2115"/>
      <c r="Q21" s="2146">
        <f>+(R21+R22)/R24</f>
        <v>0.19335417307692307</v>
      </c>
      <c r="R21" s="2138">
        <v>10054417</v>
      </c>
      <c r="S21" s="2149"/>
      <c r="T21" s="2149"/>
      <c r="U21" s="3144" t="s">
        <v>777</v>
      </c>
      <c r="V21" s="2138">
        <v>10054417</v>
      </c>
      <c r="W21" s="2859"/>
      <c r="X21" s="1886"/>
      <c r="Y21" s="3119"/>
      <c r="Z21" s="3119"/>
      <c r="AA21" s="3119"/>
      <c r="AB21" s="3119"/>
      <c r="AC21" s="3119"/>
      <c r="AD21" s="3119"/>
      <c r="AE21" s="2657"/>
      <c r="AF21" s="2657"/>
      <c r="AG21" s="2657"/>
      <c r="AH21" s="2657"/>
      <c r="AI21" s="2657"/>
      <c r="AJ21" s="2657"/>
      <c r="AK21" s="2128">
        <v>42597</v>
      </c>
      <c r="AL21" s="2128">
        <v>42735</v>
      </c>
      <c r="AM21" s="2645"/>
    </row>
    <row r="22" spans="1:39" ht="85.5" customHeight="1">
      <c r="A22" s="3123"/>
      <c r="B22" s="2395"/>
      <c r="C22" s="2111"/>
      <c r="D22" s="2878"/>
      <c r="E22" s="3130"/>
      <c r="F22" s="2879"/>
      <c r="G22" s="2169"/>
      <c r="H22" s="2143"/>
      <c r="I22" s="2142"/>
      <c r="J22" s="3140"/>
      <c r="K22" s="2116"/>
      <c r="L22" s="1918"/>
      <c r="M22" s="1918"/>
      <c r="N22" s="1886"/>
      <c r="O22" s="1886"/>
      <c r="P22" s="2115"/>
      <c r="Q22" s="2147"/>
      <c r="R22" s="2139"/>
      <c r="S22" s="2149"/>
      <c r="T22" s="2149"/>
      <c r="U22" s="3145"/>
      <c r="V22" s="2139"/>
      <c r="W22" s="2859"/>
      <c r="X22" s="1886"/>
      <c r="Y22" s="3119"/>
      <c r="Z22" s="3119"/>
      <c r="AA22" s="3119"/>
      <c r="AB22" s="3119"/>
      <c r="AC22" s="3119"/>
      <c r="AD22" s="3119"/>
      <c r="AE22" s="2657"/>
      <c r="AF22" s="2657"/>
      <c r="AG22" s="2657"/>
      <c r="AH22" s="2657"/>
      <c r="AI22" s="2657"/>
      <c r="AJ22" s="2657"/>
      <c r="AK22" s="2129"/>
      <c r="AL22" s="2129"/>
      <c r="AM22" s="2645"/>
    </row>
    <row r="23" spans="1:39" ht="86.25" thickBot="1">
      <c r="A23" s="3123"/>
      <c r="B23" s="3124"/>
      <c r="C23" s="3125"/>
      <c r="D23" s="3131"/>
      <c r="E23" s="3132"/>
      <c r="F23" s="3133"/>
      <c r="G23" s="2830"/>
      <c r="H23" s="3138"/>
      <c r="I23" s="2829"/>
      <c r="J23" s="1748">
        <v>225</v>
      </c>
      <c r="K23" s="1749" t="s">
        <v>778</v>
      </c>
      <c r="L23" s="1647" t="s">
        <v>37</v>
      </c>
      <c r="M23" s="1647">
        <v>1</v>
      </c>
      <c r="N23" s="3141"/>
      <c r="O23" s="3141"/>
      <c r="P23" s="3146"/>
      <c r="Q23" s="1750">
        <v>0.04</v>
      </c>
      <c r="R23" s="1751">
        <v>2000000</v>
      </c>
      <c r="S23" s="2826"/>
      <c r="T23" s="2826"/>
      <c r="U23" s="1752" t="s">
        <v>779</v>
      </c>
      <c r="V23" s="1751">
        <v>2000000</v>
      </c>
      <c r="W23" s="3147"/>
      <c r="X23" s="3141"/>
      <c r="Y23" s="3120"/>
      <c r="Z23" s="3120"/>
      <c r="AA23" s="3120"/>
      <c r="AB23" s="3120"/>
      <c r="AC23" s="3120"/>
      <c r="AD23" s="3120"/>
      <c r="AE23" s="3143"/>
      <c r="AF23" s="3143"/>
      <c r="AG23" s="3143"/>
      <c r="AH23" s="3143"/>
      <c r="AI23" s="3143"/>
      <c r="AJ23" s="3143"/>
      <c r="AK23" s="580">
        <v>42597</v>
      </c>
      <c r="AL23" s="580">
        <v>42725</v>
      </c>
      <c r="AM23" s="3142"/>
    </row>
    <row r="24" spans="1:39" s="2" customFormat="1" ht="15.75" thickBot="1">
      <c r="A24" s="3148"/>
      <c r="B24" s="3149"/>
      <c r="C24" s="3149"/>
      <c r="D24" s="3149"/>
      <c r="E24" s="3149"/>
      <c r="F24" s="3149"/>
      <c r="G24" s="3149"/>
      <c r="H24" s="3149"/>
      <c r="I24" s="3149"/>
      <c r="J24" s="3149"/>
      <c r="K24" s="3149"/>
      <c r="L24" s="3149"/>
      <c r="M24" s="3149"/>
      <c r="N24" s="3149"/>
      <c r="O24" s="3149"/>
      <c r="P24" s="3149"/>
      <c r="Q24" s="3150"/>
      <c r="R24" s="570">
        <f>SUM(R19:R23)</f>
        <v>52000000</v>
      </c>
      <c r="S24" s="1352"/>
      <c r="T24" s="1353"/>
      <c r="U24" s="77"/>
      <c r="V24" s="571">
        <f>SUM(V19:V23)</f>
        <v>52000000</v>
      </c>
      <c r="W24" s="572"/>
      <c r="X24" s="76"/>
      <c r="Y24" s="78"/>
      <c r="Z24" s="78"/>
      <c r="AA24" s="78"/>
      <c r="AB24" s="78"/>
      <c r="AC24" s="78"/>
      <c r="AD24" s="78"/>
      <c r="AE24" s="78"/>
      <c r="AF24" s="78"/>
      <c r="AG24" s="78"/>
      <c r="AH24" s="78"/>
      <c r="AI24" s="78"/>
      <c r="AJ24" s="78"/>
      <c r="AK24" s="577"/>
      <c r="AL24" s="574"/>
      <c r="AM24" s="1753"/>
    </row>
    <row r="28" spans="3:10" ht="15">
      <c r="C28" s="2124" t="s">
        <v>1613</v>
      </c>
      <c r="D28" s="2124"/>
      <c r="E28" s="2124"/>
      <c r="F28" s="2124"/>
      <c r="G28" s="2124"/>
      <c r="H28" s="2124"/>
      <c r="I28" s="2124"/>
      <c r="J28" s="2124"/>
    </row>
    <row r="29" spans="3:25" ht="15">
      <c r="C29" s="2124" t="s">
        <v>1614</v>
      </c>
      <c r="D29" s="2124"/>
      <c r="E29" s="2124"/>
      <c r="F29" s="2124"/>
      <c r="G29" s="2124"/>
      <c r="H29" s="2124"/>
      <c r="I29" s="2124"/>
      <c r="J29" s="2124"/>
      <c r="Y29" s="1228"/>
    </row>
  </sheetData>
  <sheetProtection/>
  <mergeCells count="88">
    <mergeCell ref="W8:W15"/>
    <mergeCell ref="Y8:Y15"/>
    <mergeCell ref="Z8:Z15"/>
    <mergeCell ref="AA8:AA15"/>
    <mergeCell ref="AB8:AB15"/>
    <mergeCell ref="AC8:AC15"/>
    <mergeCell ref="N5:AM5"/>
    <mergeCell ref="M7:M15"/>
    <mergeCell ref="R7:R15"/>
    <mergeCell ref="S7:S15"/>
    <mergeCell ref="T7:T15"/>
    <mergeCell ref="U7:U15"/>
    <mergeCell ref="V7:V15"/>
    <mergeCell ref="X7:X15"/>
    <mergeCell ref="AK7:AK15"/>
    <mergeCell ref="AL7:AL15"/>
    <mergeCell ref="AD19:AD23"/>
    <mergeCell ref="Z19:Z23"/>
    <mergeCell ref="Q21:Q22"/>
    <mergeCell ref="K21:K22"/>
    <mergeCell ref="L21:L22"/>
    <mergeCell ref="M21:M22"/>
    <mergeCell ref="C28:J28"/>
    <mergeCell ref="C29:J29"/>
    <mergeCell ref="R21:R22"/>
    <mergeCell ref="A24:Q24"/>
    <mergeCell ref="AH19:AH23"/>
    <mergeCell ref="AE19:AE23"/>
    <mergeCell ref="AF19:AF23"/>
    <mergeCell ref="AG19:AG23"/>
    <mergeCell ref="AB19:AB23"/>
    <mergeCell ref="AC19:AC23"/>
    <mergeCell ref="AA19:AA23"/>
    <mergeCell ref="O19:O23"/>
    <mergeCell ref="P19:P23"/>
    <mergeCell ref="S19:S23"/>
    <mergeCell ref="T19:T23"/>
    <mergeCell ref="W19:W23"/>
    <mergeCell ref="X19:X23"/>
    <mergeCell ref="Q19:Q20"/>
    <mergeCell ref="AK21:AK22"/>
    <mergeCell ref="AL21:AL22"/>
    <mergeCell ref="AM19:AM23"/>
    <mergeCell ref="J21:J22"/>
    <mergeCell ref="L19:L20"/>
    <mergeCell ref="M19:M20"/>
    <mergeCell ref="AI19:AI23"/>
    <mergeCell ref="U21:U22"/>
    <mergeCell ref="V21:V22"/>
    <mergeCell ref="AJ19:AJ23"/>
    <mergeCell ref="B16:AM16"/>
    <mergeCell ref="A17:A23"/>
    <mergeCell ref="B17:C23"/>
    <mergeCell ref="E17:AM17"/>
    <mergeCell ref="D18:F23"/>
    <mergeCell ref="H18:AM18"/>
    <mergeCell ref="G19:I23"/>
    <mergeCell ref="J19:J20"/>
    <mergeCell ref="K19:K20"/>
    <mergeCell ref="N19:N23"/>
    <mergeCell ref="L7:L15"/>
    <mergeCell ref="N7:N15"/>
    <mergeCell ref="O7:O15"/>
    <mergeCell ref="A7:A15"/>
    <mergeCell ref="B7:C15"/>
    <mergeCell ref="D7:D15"/>
    <mergeCell ref="E7:F15"/>
    <mergeCell ref="G7:G15"/>
    <mergeCell ref="AG8:AG15"/>
    <mergeCell ref="AH8:AH15"/>
    <mergeCell ref="AM7:AM15"/>
    <mergeCell ref="Y19:Y23"/>
    <mergeCell ref="A1:AK4"/>
    <mergeCell ref="A5:M6"/>
    <mergeCell ref="Y6:AJ6"/>
    <mergeCell ref="R19:R20"/>
    <mergeCell ref="J7:J15"/>
    <mergeCell ref="K7:K15"/>
    <mergeCell ref="H7:I15"/>
    <mergeCell ref="P7:P15"/>
    <mergeCell ref="Q7:Q15"/>
    <mergeCell ref="Y7:AD7"/>
    <mergeCell ref="AE7:AJ7"/>
    <mergeCell ref="AI8:AI15"/>
    <mergeCell ref="AJ8:AJ15"/>
    <mergeCell ref="AD8:AD15"/>
    <mergeCell ref="AE8:AE15"/>
    <mergeCell ref="AF8:AF1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T93"/>
  <sheetViews>
    <sheetView showGridLines="0" zoomScale="55" zoomScaleNormal="55" zoomScalePageLayoutView="0" workbookViewId="0" topLeftCell="A1">
      <selection activeCell="K18" sqref="K18"/>
    </sheetView>
  </sheetViews>
  <sheetFormatPr defaultColWidth="11.421875" defaultRowHeight="15"/>
  <cols>
    <col min="1" max="1" width="12.00390625" style="318" customWidth="1"/>
    <col min="2" max="2" width="4.00390625" style="104" customWidth="1"/>
    <col min="3" max="3" width="16.7109375" style="104" customWidth="1"/>
    <col min="4" max="4" width="14.7109375" style="104" customWidth="1"/>
    <col min="5" max="5" width="10.00390625" style="104" customWidth="1"/>
    <col min="6" max="6" width="10.8515625" style="104" customWidth="1"/>
    <col min="7" max="7" width="14.421875" style="104" customWidth="1"/>
    <col min="8" max="8" width="8.57421875" style="104" customWidth="1"/>
    <col min="9" max="9" width="13.7109375" style="104" customWidth="1"/>
    <col min="10" max="10" width="11.57421875" style="104" customWidth="1"/>
    <col min="11" max="11" width="22.7109375" style="319" customWidth="1"/>
    <col min="12" max="12" width="22.7109375" style="242" customWidth="1"/>
    <col min="13" max="13" width="12.00390625" style="242" customWidth="1"/>
    <col min="14" max="14" width="30.28125" style="242" customWidth="1"/>
    <col min="15" max="15" width="10.421875" style="320" customWidth="1"/>
    <col min="16" max="16" width="29.8515625" style="319" customWidth="1"/>
    <col min="17" max="17" width="12.7109375" style="321" customWidth="1"/>
    <col min="18" max="18" width="21.00390625" style="322" customWidth="1"/>
    <col min="19" max="19" width="31.421875" style="319" customWidth="1"/>
    <col min="20" max="20" width="44.140625" style="319" customWidth="1"/>
    <col min="21" max="21" width="30.57421875" style="319" customWidth="1"/>
    <col min="22" max="22" width="33.28125" style="323" customWidth="1"/>
    <col min="23" max="23" width="11.7109375" style="324" customWidth="1"/>
    <col min="24" max="24" width="16.8515625" style="325" customWidth="1"/>
    <col min="25" max="36" width="13.8515625" style="104" customWidth="1"/>
    <col min="37" max="37" width="22.7109375" style="326" customWidth="1"/>
    <col min="38" max="38" width="22.7109375" style="327" customWidth="1"/>
    <col min="39" max="39" width="28.7109375" style="328" customWidth="1"/>
    <col min="40" max="16384" width="11.421875" style="104"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8.2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5.2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5.2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12"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10.5"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31" customFormat="1" ht="29.25" customHeight="1">
      <c r="A16" s="221">
        <v>5</v>
      </c>
      <c r="B16" s="222" t="s">
        <v>34</v>
      </c>
      <c r="C16" s="222"/>
      <c r="D16" s="222"/>
      <c r="E16" s="222"/>
      <c r="F16" s="222"/>
      <c r="G16" s="222"/>
      <c r="H16" s="222"/>
      <c r="I16" s="222"/>
      <c r="J16" s="222"/>
      <c r="K16" s="223"/>
      <c r="L16" s="222"/>
      <c r="M16" s="222"/>
      <c r="N16" s="222"/>
      <c r="O16" s="224"/>
      <c r="P16" s="223"/>
      <c r="Q16" s="225"/>
      <c r="R16" s="226"/>
      <c r="S16" s="223"/>
      <c r="T16" s="223"/>
      <c r="U16" s="223"/>
      <c r="V16" s="227"/>
      <c r="W16" s="228"/>
      <c r="X16" s="224"/>
      <c r="Y16" s="222"/>
      <c r="Z16" s="222"/>
      <c r="AA16" s="222"/>
      <c r="AB16" s="222"/>
      <c r="AC16" s="222"/>
      <c r="AD16" s="222"/>
      <c r="AE16" s="222"/>
      <c r="AF16" s="222"/>
      <c r="AG16" s="222"/>
      <c r="AH16" s="222"/>
      <c r="AI16" s="222"/>
      <c r="AJ16" s="222"/>
      <c r="AK16" s="229"/>
      <c r="AL16" s="229"/>
      <c r="AM16" s="230"/>
    </row>
    <row r="17" spans="1:39" s="242" customFormat="1" ht="26.25" customHeight="1">
      <c r="A17" s="1051"/>
      <c r="B17" s="1050"/>
      <c r="C17" s="1052"/>
      <c r="D17" s="1071">
        <v>26</v>
      </c>
      <c r="E17" s="1072" t="s">
        <v>35</v>
      </c>
      <c r="F17" s="1072"/>
      <c r="G17" s="233"/>
      <c r="H17" s="233"/>
      <c r="I17" s="233"/>
      <c r="J17" s="233"/>
      <c r="K17" s="234"/>
      <c r="L17" s="233"/>
      <c r="M17" s="233"/>
      <c r="N17" s="233"/>
      <c r="O17" s="235"/>
      <c r="P17" s="234"/>
      <c r="Q17" s="236"/>
      <c r="R17" s="237"/>
      <c r="S17" s="234"/>
      <c r="T17" s="234"/>
      <c r="U17" s="234"/>
      <c r="V17" s="238"/>
      <c r="W17" s="239"/>
      <c r="X17" s="235"/>
      <c r="Y17" s="233"/>
      <c r="Z17" s="233"/>
      <c r="AA17" s="233"/>
      <c r="AB17" s="233"/>
      <c r="AC17" s="233"/>
      <c r="AD17" s="233"/>
      <c r="AE17" s="233"/>
      <c r="AF17" s="233"/>
      <c r="AG17" s="233"/>
      <c r="AH17" s="233"/>
      <c r="AI17" s="233"/>
      <c r="AJ17" s="233"/>
      <c r="AK17" s="240"/>
      <c r="AL17" s="240"/>
      <c r="AM17" s="241"/>
    </row>
    <row r="18" spans="1:39" s="242" customFormat="1" ht="28.5" customHeight="1">
      <c r="A18" s="1053"/>
      <c r="B18" s="232"/>
      <c r="C18" s="232"/>
      <c r="D18" s="243"/>
      <c r="E18" s="1050"/>
      <c r="F18" s="1052"/>
      <c r="G18" s="1070">
        <v>83</v>
      </c>
      <c r="H18" s="1058" t="s">
        <v>36</v>
      </c>
      <c r="I18" s="1058"/>
      <c r="J18" s="1058"/>
      <c r="K18" s="1059"/>
      <c r="L18" s="1058"/>
      <c r="M18" s="1058"/>
      <c r="N18" s="1058"/>
      <c r="O18" s="1060"/>
      <c r="P18" s="1059"/>
      <c r="Q18" s="1061"/>
      <c r="R18" s="1062"/>
      <c r="S18" s="1059"/>
      <c r="T18" s="1059"/>
      <c r="U18" s="1059"/>
      <c r="V18" s="1063"/>
      <c r="W18" s="1064"/>
      <c r="X18" s="1060"/>
      <c r="Y18" s="1058"/>
      <c r="Z18" s="1058"/>
      <c r="AA18" s="1058"/>
      <c r="AB18" s="1058"/>
      <c r="AC18" s="1058"/>
      <c r="AD18" s="1058"/>
      <c r="AE18" s="1058"/>
      <c r="AF18" s="1058"/>
      <c r="AG18" s="1058"/>
      <c r="AH18" s="1058"/>
      <c r="AI18" s="1058"/>
      <c r="AJ18" s="1058"/>
      <c r="AK18" s="1065"/>
      <c r="AL18" s="1065"/>
      <c r="AM18" s="1066"/>
    </row>
    <row r="19" spans="1:39" s="242" customFormat="1" ht="165.75" customHeight="1">
      <c r="A19" s="1054"/>
      <c r="B19" s="757"/>
      <c r="C19" s="757"/>
      <c r="D19" s="252"/>
      <c r="E19" s="757"/>
      <c r="F19" s="816"/>
      <c r="G19" s="1056"/>
      <c r="H19" s="1056"/>
      <c r="I19" s="1056"/>
      <c r="J19" s="1905">
        <v>246</v>
      </c>
      <c r="K19" s="1996" t="s">
        <v>196</v>
      </c>
      <c r="L19" s="1905" t="s">
        <v>37</v>
      </c>
      <c r="M19" s="1905">
        <v>13</v>
      </c>
      <c r="N19" s="1905" t="s">
        <v>197</v>
      </c>
      <c r="O19" s="1905">
        <v>6</v>
      </c>
      <c r="P19" s="1996" t="s">
        <v>198</v>
      </c>
      <c r="Q19" s="2092">
        <v>1</v>
      </c>
      <c r="R19" s="2095">
        <v>30000000</v>
      </c>
      <c r="S19" s="1996" t="s">
        <v>199</v>
      </c>
      <c r="T19" s="2098" t="s">
        <v>200</v>
      </c>
      <c r="U19" s="1069" t="s">
        <v>201</v>
      </c>
      <c r="V19" s="774">
        <v>1800000</v>
      </c>
      <c r="W19" s="2028">
        <v>20</v>
      </c>
      <c r="X19" s="1905" t="s">
        <v>202</v>
      </c>
      <c r="Y19" s="2084">
        <v>64149</v>
      </c>
      <c r="Z19" s="2084">
        <v>72224</v>
      </c>
      <c r="AA19" s="2084">
        <v>27477</v>
      </c>
      <c r="AB19" s="2084">
        <v>86843</v>
      </c>
      <c r="AC19" s="2084">
        <v>236429</v>
      </c>
      <c r="AD19" s="2084">
        <v>81384</v>
      </c>
      <c r="AE19" s="2028">
        <v>12718</v>
      </c>
      <c r="AF19" s="2028">
        <v>2145</v>
      </c>
      <c r="AG19" s="2028">
        <v>413</v>
      </c>
      <c r="AH19" s="2028">
        <v>78</v>
      </c>
      <c r="AI19" s="2028">
        <v>16897</v>
      </c>
      <c r="AJ19" s="2084">
        <v>81384</v>
      </c>
      <c r="AK19" s="2081">
        <v>42597</v>
      </c>
      <c r="AL19" s="2081">
        <v>42719</v>
      </c>
      <c r="AM19" s="2089" t="s">
        <v>203</v>
      </c>
    </row>
    <row r="20" spans="1:39" s="242" customFormat="1" ht="71.25" customHeight="1">
      <c r="A20" s="1054"/>
      <c r="B20" s="757"/>
      <c r="C20" s="757"/>
      <c r="D20" s="252"/>
      <c r="E20" s="757"/>
      <c r="F20" s="816"/>
      <c r="G20" s="757"/>
      <c r="H20" s="757"/>
      <c r="I20" s="757"/>
      <c r="J20" s="1906"/>
      <c r="K20" s="1997"/>
      <c r="L20" s="1906"/>
      <c r="M20" s="1906"/>
      <c r="N20" s="1906"/>
      <c r="O20" s="1906"/>
      <c r="P20" s="1997"/>
      <c r="Q20" s="2093"/>
      <c r="R20" s="2096"/>
      <c r="S20" s="1997"/>
      <c r="T20" s="2099"/>
      <c r="U20" s="253" t="s">
        <v>204</v>
      </c>
      <c r="V20" s="744">
        <v>3750000</v>
      </c>
      <c r="W20" s="2029"/>
      <c r="X20" s="1906"/>
      <c r="Y20" s="2085"/>
      <c r="Z20" s="2085"/>
      <c r="AA20" s="2085"/>
      <c r="AB20" s="2085"/>
      <c r="AC20" s="2085"/>
      <c r="AD20" s="2085"/>
      <c r="AE20" s="2029"/>
      <c r="AF20" s="2029"/>
      <c r="AG20" s="2029"/>
      <c r="AH20" s="2029"/>
      <c r="AI20" s="2029"/>
      <c r="AJ20" s="2085"/>
      <c r="AK20" s="2082"/>
      <c r="AL20" s="2082"/>
      <c r="AM20" s="2090"/>
    </row>
    <row r="21" spans="1:39" s="242" customFormat="1" ht="84" customHeight="1">
      <c r="A21" s="1054"/>
      <c r="B21" s="757"/>
      <c r="C21" s="757"/>
      <c r="D21" s="252"/>
      <c r="E21" s="757"/>
      <c r="F21" s="816"/>
      <c r="G21" s="757"/>
      <c r="H21" s="757"/>
      <c r="I21" s="757"/>
      <c r="J21" s="1906"/>
      <c r="K21" s="1997"/>
      <c r="L21" s="1906"/>
      <c r="M21" s="1906"/>
      <c r="N21" s="1906"/>
      <c r="O21" s="1906"/>
      <c r="P21" s="1997"/>
      <c r="Q21" s="2093"/>
      <c r="R21" s="2096"/>
      <c r="S21" s="1997"/>
      <c r="T21" s="2099"/>
      <c r="U21" s="253" t="s">
        <v>205</v>
      </c>
      <c r="V21" s="744">
        <v>5200000</v>
      </c>
      <c r="W21" s="2029"/>
      <c r="X21" s="1906"/>
      <c r="Y21" s="2085"/>
      <c r="Z21" s="2085"/>
      <c r="AA21" s="2085"/>
      <c r="AB21" s="2085"/>
      <c r="AC21" s="2085"/>
      <c r="AD21" s="2085"/>
      <c r="AE21" s="2029"/>
      <c r="AF21" s="2029"/>
      <c r="AG21" s="2029"/>
      <c r="AH21" s="2029"/>
      <c r="AI21" s="2029"/>
      <c r="AJ21" s="2085"/>
      <c r="AK21" s="2082"/>
      <c r="AL21" s="2082"/>
      <c r="AM21" s="2090"/>
    </row>
    <row r="22" spans="1:39" s="242" customFormat="1" ht="111.75" customHeight="1">
      <c r="A22" s="1054"/>
      <c r="B22" s="2079"/>
      <c r="C22" s="2079"/>
      <c r="D22" s="252"/>
      <c r="E22" s="2079"/>
      <c r="F22" s="2080"/>
      <c r="G22" s="757"/>
      <c r="H22" s="2079"/>
      <c r="I22" s="2079"/>
      <c r="J22" s="1906"/>
      <c r="K22" s="1997"/>
      <c r="L22" s="1906"/>
      <c r="M22" s="1906"/>
      <c r="N22" s="1906"/>
      <c r="O22" s="1906"/>
      <c r="P22" s="1997"/>
      <c r="Q22" s="2093"/>
      <c r="R22" s="2096"/>
      <c r="S22" s="1997"/>
      <c r="T22" s="2100"/>
      <c r="U22" s="253" t="s">
        <v>206</v>
      </c>
      <c r="V22" s="774">
        <v>1500000</v>
      </c>
      <c r="W22" s="2029"/>
      <c r="X22" s="1906"/>
      <c r="Y22" s="2085"/>
      <c r="Z22" s="2085"/>
      <c r="AA22" s="2085"/>
      <c r="AB22" s="2085"/>
      <c r="AC22" s="2085"/>
      <c r="AD22" s="2085"/>
      <c r="AE22" s="2029"/>
      <c r="AF22" s="2029"/>
      <c r="AG22" s="2029"/>
      <c r="AH22" s="2029"/>
      <c r="AI22" s="2029"/>
      <c r="AJ22" s="2085"/>
      <c r="AK22" s="2082"/>
      <c r="AL22" s="2082"/>
      <c r="AM22" s="2090"/>
    </row>
    <row r="23" spans="1:39" s="242" customFormat="1" ht="102.75" customHeight="1">
      <c r="A23" s="1054"/>
      <c r="B23" s="757"/>
      <c r="C23" s="757"/>
      <c r="D23" s="252"/>
      <c r="E23" s="757"/>
      <c r="F23" s="816"/>
      <c r="G23" s="757"/>
      <c r="H23" s="757"/>
      <c r="I23" s="757"/>
      <c r="J23" s="1906"/>
      <c r="K23" s="1997"/>
      <c r="L23" s="1906"/>
      <c r="M23" s="1906"/>
      <c r="N23" s="1906"/>
      <c r="O23" s="1906"/>
      <c r="P23" s="1997"/>
      <c r="Q23" s="2093"/>
      <c r="R23" s="2096"/>
      <c r="S23" s="1997"/>
      <c r="T23" s="1996" t="s">
        <v>207</v>
      </c>
      <c r="U23" s="253" t="s">
        <v>208</v>
      </c>
      <c r="V23" s="744">
        <v>1800000</v>
      </c>
      <c r="W23" s="2029"/>
      <c r="X23" s="1906"/>
      <c r="Y23" s="2085"/>
      <c r="Z23" s="2085"/>
      <c r="AA23" s="2085"/>
      <c r="AB23" s="2085"/>
      <c r="AC23" s="2085"/>
      <c r="AD23" s="2085"/>
      <c r="AE23" s="2029"/>
      <c r="AF23" s="2029"/>
      <c r="AG23" s="2029"/>
      <c r="AH23" s="2029"/>
      <c r="AI23" s="2029"/>
      <c r="AJ23" s="2085"/>
      <c r="AK23" s="2082"/>
      <c r="AL23" s="2082"/>
      <c r="AM23" s="2090"/>
    </row>
    <row r="24" spans="1:39" s="242" customFormat="1" ht="81" customHeight="1">
      <c r="A24" s="1054"/>
      <c r="B24" s="757"/>
      <c r="C24" s="757"/>
      <c r="D24" s="252"/>
      <c r="E24" s="757"/>
      <c r="F24" s="816"/>
      <c r="G24" s="757"/>
      <c r="H24" s="757"/>
      <c r="I24" s="757"/>
      <c r="J24" s="1906"/>
      <c r="K24" s="1997"/>
      <c r="L24" s="1906"/>
      <c r="M24" s="1906"/>
      <c r="N24" s="1906"/>
      <c r="O24" s="1906"/>
      <c r="P24" s="1997"/>
      <c r="Q24" s="2093"/>
      <c r="R24" s="2096"/>
      <c r="S24" s="1997"/>
      <c r="T24" s="1997"/>
      <c r="U24" s="253" t="s">
        <v>209</v>
      </c>
      <c r="V24" s="744">
        <v>1500000</v>
      </c>
      <c r="W24" s="2029"/>
      <c r="X24" s="1906"/>
      <c r="Y24" s="2085"/>
      <c r="Z24" s="2085"/>
      <c r="AA24" s="2085"/>
      <c r="AB24" s="2085"/>
      <c r="AC24" s="2085"/>
      <c r="AD24" s="2085"/>
      <c r="AE24" s="2029"/>
      <c r="AF24" s="2029"/>
      <c r="AG24" s="2029"/>
      <c r="AH24" s="2029"/>
      <c r="AI24" s="2029"/>
      <c r="AJ24" s="2085"/>
      <c r="AK24" s="2082"/>
      <c r="AL24" s="2082"/>
      <c r="AM24" s="2090"/>
    </row>
    <row r="25" spans="1:39" s="242" customFormat="1" ht="79.5" customHeight="1">
      <c r="A25" s="1054"/>
      <c r="B25" s="757"/>
      <c r="C25" s="757"/>
      <c r="D25" s="252"/>
      <c r="E25" s="757"/>
      <c r="F25" s="816"/>
      <c r="G25" s="757"/>
      <c r="H25" s="757"/>
      <c r="I25" s="757"/>
      <c r="J25" s="1906"/>
      <c r="K25" s="1997"/>
      <c r="L25" s="1906"/>
      <c r="M25" s="1906"/>
      <c r="N25" s="1906"/>
      <c r="O25" s="1906"/>
      <c r="P25" s="1997"/>
      <c r="Q25" s="2093"/>
      <c r="R25" s="2096"/>
      <c r="S25" s="1997"/>
      <c r="T25" s="1997"/>
      <c r="U25" s="253" t="s">
        <v>210</v>
      </c>
      <c r="V25" s="744">
        <v>4800000</v>
      </c>
      <c r="W25" s="2029"/>
      <c r="X25" s="1906"/>
      <c r="Y25" s="2085"/>
      <c r="Z25" s="2085"/>
      <c r="AA25" s="2085"/>
      <c r="AB25" s="2085"/>
      <c r="AC25" s="2085"/>
      <c r="AD25" s="2085"/>
      <c r="AE25" s="2029"/>
      <c r="AF25" s="2029"/>
      <c r="AG25" s="2029"/>
      <c r="AH25" s="2029"/>
      <c r="AI25" s="2029"/>
      <c r="AJ25" s="2085"/>
      <c r="AK25" s="2082"/>
      <c r="AL25" s="2082"/>
      <c r="AM25" s="2090"/>
    </row>
    <row r="26" spans="1:39" s="242" customFormat="1" ht="99.75" customHeight="1">
      <c r="A26" s="1054"/>
      <c r="B26" s="757"/>
      <c r="C26" s="757"/>
      <c r="D26" s="252"/>
      <c r="E26" s="757"/>
      <c r="F26" s="816"/>
      <c r="G26" s="757"/>
      <c r="H26" s="757"/>
      <c r="I26" s="757"/>
      <c r="J26" s="1906"/>
      <c r="K26" s="1997"/>
      <c r="L26" s="1906"/>
      <c r="M26" s="1906"/>
      <c r="N26" s="1906"/>
      <c r="O26" s="1906"/>
      <c r="P26" s="1997"/>
      <c r="Q26" s="2093"/>
      <c r="R26" s="2096"/>
      <c r="S26" s="1997"/>
      <c r="T26" s="1998"/>
      <c r="U26" s="253" t="s">
        <v>206</v>
      </c>
      <c r="V26" s="744">
        <v>4200000</v>
      </c>
      <c r="W26" s="2029"/>
      <c r="X26" s="1906"/>
      <c r="Y26" s="2085"/>
      <c r="Z26" s="2085"/>
      <c r="AA26" s="2085"/>
      <c r="AB26" s="2085"/>
      <c r="AC26" s="2085"/>
      <c r="AD26" s="2085"/>
      <c r="AE26" s="2029"/>
      <c r="AF26" s="2029"/>
      <c r="AG26" s="2029"/>
      <c r="AH26" s="2029"/>
      <c r="AI26" s="2029"/>
      <c r="AJ26" s="2085"/>
      <c r="AK26" s="2082"/>
      <c r="AL26" s="2082"/>
      <c r="AM26" s="2090"/>
    </row>
    <row r="27" spans="1:39" s="242" customFormat="1" ht="74.25" customHeight="1">
      <c r="A27" s="1054"/>
      <c r="B27" s="2079"/>
      <c r="C27" s="2079"/>
      <c r="D27" s="252"/>
      <c r="E27" s="2079"/>
      <c r="F27" s="2080"/>
      <c r="G27" s="757"/>
      <c r="H27" s="2079"/>
      <c r="I27" s="2079"/>
      <c r="J27" s="1906"/>
      <c r="K27" s="1997"/>
      <c r="L27" s="1906"/>
      <c r="M27" s="1906"/>
      <c r="N27" s="1906"/>
      <c r="O27" s="1906"/>
      <c r="P27" s="1997"/>
      <c r="Q27" s="2093"/>
      <c r="R27" s="2096"/>
      <c r="S27" s="1997"/>
      <c r="T27" s="1996" t="s">
        <v>211</v>
      </c>
      <c r="U27" s="750" t="s">
        <v>212</v>
      </c>
      <c r="V27" s="774">
        <v>4200000</v>
      </c>
      <c r="W27" s="2029"/>
      <c r="X27" s="1906"/>
      <c r="Y27" s="2085"/>
      <c r="Z27" s="2085"/>
      <c r="AA27" s="2085"/>
      <c r="AB27" s="2085"/>
      <c r="AC27" s="2085"/>
      <c r="AD27" s="2085"/>
      <c r="AE27" s="2029"/>
      <c r="AF27" s="2029"/>
      <c r="AG27" s="2029"/>
      <c r="AH27" s="2029"/>
      <c r="AI27" s="2029"/>
      <c r="AJ27" s="2085"/>
      <c r="AK27" s="2082"/>
      <c r="AL27" s="2082"/>
      <c r="AM27" s="2090"/>
    </row>
    <row r="28" spans="1:39" s="242" customFormat="1" ht="113.25" customHeight="1">
      <c r="A28" s="1055"/>
      <c r="B28" s="2087"/>
      <c r="C28" s="2087"/>
      <c r="D28" s="1057"/>
      <c r="E28" s="2087"/>
      <c r="F28" s="2088"/>
      <c r="G28" s="817"/>
      <c r="H28" s="2087"/>
      <c r="I28" s="2087"/>
      <c r="J28" s="1907"/>
      <c r="K28" s="1998"/>
      <c r="L28" s="1907"/>
      <c r="M28" s="1907"/>
      <c r="N28" s="1907"/>
      <c r="O28" s="1907"/>
      <c r="P28" s="1998"/>
      <c r="Q28" s="2094"/>
      <c r="R28" s="2097"/>
      <c r="S28" s="1998"/>
      <c r="T28" s="1998"/>
      <c r="U28" s="750" t="s">
        <v>213</v>
      </c>
      <c r="V28" s="774">
        <v>1250000</v>
      </c>
      <c r="W28" s="2030"/>
      <c r="X28" s="1907"/>
      <c r="Y28" s="2086"/>
      <c r="Z28" s="2086"/>
      <c r="AA28" s="2086"/>
      <c r="AB28" s="2086"/>
      <c r="AC28" s="2086"/>
      <c r="AD28" s="2086"/>
      <c r="AE28" s="2030"/>
      <c r="AF28" s="2030"/>
      <c r="AG28" s="2030"/>
      <c r="AH28" s="2030"/>
      <c r="AI28" s="2030"/>
      <c r="AJ28" s="2086"/>
      <c r="AK28" s="2083"/>
      <c r="AL28" s="2083"/>
      <c r="AM28" s="2091"/>
    </row>
    <row r="29" spans="1:39" ht="39.75" customHeight="1">
      <c r="A29" s="254"/>
      <c r="B29" s="231"/>
      <c r="C29" s="231"/>
      <c r="D29" s="273"/>
      <c r="E29" s="231"/>
      <c r="F29" s="231"/>
      <c r="G29" s="1067">
        <v>84</v>
      </c>
      <c r="H29" s="282" t="s">
        <v>214</v>
      </c>
      <c r="I29" s="282"/>
      <c r="J29" s="282"/>
      <c r="K29" s="283"/>
      <c r="L29" s="282"/>
      <c r="M29" s="282"/>
      <c r="N29" s="282"/>
      <c r="O29" s="257"/>
      <c r="P29" s="283"/>
      <c r="Q29" s="284"/>
      <c r="R29" s="285"/>
      <c r="S29" s="283"/>
      <c r="T29" s="286"/>
      <c r="U29" s="286"/>
      <c r="V29" s="1068"/>
      <c r="W29" s="256"/>
      <c r="X29" s="257"/>
      <c r="Y29" s="282"/>
      <c r="Z29" s="282"/>
      <c r="AA29" s="282"/>
      <c r="AB29" s="282"/>
      <c r="AC29" s="282"/>
      <c r="AD29" s="282"/>
      <c r="AE29" s="282"/>
      <c r="AF29" s="282"/>
      <c r="AG29" s="282"/>
      <c r="AH29" s="282"/>
      <c r="AI29" s="282"/>
      <c r="AJ29" s="282"/>
      <c r="AK29" s="288"/>
      <c r="AL29" s="288"/>
      <c r="AM29" s="289"/>
    </row>
    <row r="30" spans="1:39" s="242" customFormat="1" ht="137.25" customHeight="1">
      <c r="A30" s="258"/>
      <c r="B30" s="259"/>
      <c r="C30" s="259"/>
      <c r="D30" s="260"/>
      <c r="E30" s="259"/>
      <c r="F30" s="259"/>
      <c r="G30" s="261"/>
      <c r="H30" s="259"/>
      <c r="I30" s="259"/>
      <c r="J30" s="1905">
        <v>248</v>
      </c>
      <c r="K30" s="1996" t="s">
        <v>215</v>
      </c>
      <c r="L30" s="2043" t="s">
        <v>216</v>
      </c>
      <c r="M30" s="2009">
        <v>12</v>
      </c>
      <c r="N30" s="1905" t="s">
        <v>217</v>
      </c>
      <c r="O30" s="1905">
        <v>15</v>
      </c>
      <c r="P30" s="1996" t="s">
        <v>218</v>
      </c>
      <c r="Q30" s="2075">
        <v>1</v>
      </c>
      <c r="R30" s="2021">
        <v>25000000</v>
      </c>
      <c r="S30" s="2077" t="s">
        <v>219</v>
      </c>
      <c r="T30" s="1996" t="s">
        <v>220</v>
      </c>
      <c r="U30" s="184" t="s">
        <v>221</v>
      </c>
      <c r="V30" s="262">
        <v>20000000</v>
      </c>
      <c r="W30" s="1999">
        <v>20</v>
      </c>
      <c r="X30" s="1905" t="s">
        <v>202</v>
      </c>
      <c r="Y30" s="2028">
        <v>64149</v>
      </c>
      <c r="Z30" s="2028">
        <v>72224</v>
      </c>
      <c r="AA30" s="2028">
        <v>27477</v>
      </c>
      <c r="AB30" s="2028">
        <v>86843</v>
      </c>
      <c r="AC30" s="2028">
        <v>236429</v>
      </c>
      <c r="AD30" s="2028">
        <v>81384</v>
      </c>
      <c r="AE30" s="2028">
        <v>12718</v>
      </c>
      <c r="AF30" s="2028">
        <v>2145</v>
      </c>
      <c r="AG30" s="2028">
        <v>413</v>
      </c>
      <c r="AH30" s="2028">
        <v>78</v>
      </c>
      <c r="AI30" s="2028">
        <v>16897</v>
      </c>
      <c r="AJ30" s="2028">
        <v>81384</v>
      </c>
      <c r="AK30" s="2024">
        <v>42658</v>
      </c>
      <c r="AL30" s="2024">
        <v>42735</v>
      </c>
      <c r="AM30" s="2072" t="s">
        <v>203</v>
      </c>
    </row>
    <row r="31" spans="1:39" s="242" customFormat="1" ht="85.5" customHeight="1">
      <c r="A31" s="258"/>
      <c r="B31" s="259"/>
      <c r="C31" s="259"/>
      <c r="D31" s="260"/>
      <c r="E31" s="259"/>
      <c r="F31" s="259"/>
      <c r="G31" s="260"/>
      <c r="H31" s="259"/>
      <c r="I31" s="259"/>
      <c r="J31" s="1906"/>
      <c r="K31" s="1997"/>
      <c r="L31" s="2047"/>
      <c r="M31" s="2062"/>
      <c r="N31" s="1906"/>
      <c r="O31" s="1906"/>
      <c r="P31" s="1997"/>
      <c r="Q31" s="2076"/>
      <c r="R31" s="2027"/>
      <c r="S31" s="2078"/>
      <c r="T31" s="1998"/>
      <c r="U31" s="184" t="s">
        <v>222</v>
      </c>
      <c r="V31" s="262">
        <v>1500000</v>
      </c>
      <c r="W31" s="2000"/>
      <c r="X31" s="1906"/>
      <c r="Y31" s="2029"/>
      <c r="Z31" s="2029"/>
      <c r="AA31" s="2029"/>
      <c r="AB31" s="2029"/>
      <c r="AC31" s="2029"/>
      <c r="AD31" s="2029"/>
      <c r="AE31" s="2029"/>
      <c r="AF31" s="2029"/>
      <c r="AG31" s="2029"/>
      <c r="AH31" s="2029"/>
      <c r="AI31" s="2029"/>
      <c r="AJ31" s="2029"/>
      <c r="AK31" s="2025"/>
      <c r="AL31" s="2025"/>
      <c r="AM31" s="2073"/>
    </row>
    <row r="32" spans="1:39" s="242" customFormat="1" ht="160.5" customHeight="1">
      <c r="A32" s="258"/>
      <c r="B32" s="259"/>
      <c r="C32" s="259"/>
      <c r="D32" s="260"/>
      <c r="E32" s="259"/>
      <c r="F32" s="259"/>
      <c r="G32" s="260"/>
      <c r="H32" s="259"/>
      <c r="I32" s="259"/>
      <c r="J32" s="1906"/>
      <c r="K32" s="1997"/>
      <c r="L32" s="2047"/>
      <c r="M32" s="2062"/>
      <c r="N32" s="1906"/>
      <c r="O32" s="1906"/>
      <c r="P32" s="1997"/>
      <c r="Q32" s="2076"/>
      <c r="R32" s="2027"/>
      <c r="S32" s="2078"/>
      <c r="T32" s="755" t="s">
        <v>223</v>
      </c>
      <c r="U32" s="755" t="s">
        <v>224</v>
      </c>
      <c r="V32" s="759">
        <v>3500000</v>
      </c>
      <c r="W32" s="2000"/>
      <c r="X32" s="1906"/>
      <c r="Y32" s="2029"/>
      <c r="Z32" s="2029"/>
      <c r="AA32" s="2029"/>
      <c r="AB32" s="2029"/>
      <c r="AC32" s="2029"/>
      <c r="AD32" s="2029"/>
      <c r="AE32" s="2029"/>
      <c r="AF32" s="2029"/>
      <c r="AG32" s="2029"/>
      <c r="AH32" s="2029"/>
      <c r="AI32" s="2029"/>
      <c r="AJ32" s="2029"/>
      <c r="AK32" s="2025"/>
      <c r="AL32" s="2025"/>
      <c r="AM32" s="2073"/>
    </row>
    <row r="33" spans="1:39" ht="38.25" customHeight="1">
      <c r="A33" s="1073"/>
      <c r="B33" s="1074"/>
      <c r="C33" s="1075"/>
      <c r="D33" s="264">
        <v>27</v>
      </c>
      <c r="E33" s="265" t="s">
        <v>225</v>
      </c>
      <c r="F33" s="265"/>
      <c r="G33" s="105"/>
      <c r="H33" s="105"/>
      <c r="I33" s="105"/>
      <c r="J33" s="105"/>
      <c r="K33" s="266"/>
      <c r="L33" s="105"/>
      <c r="M33" s="105"/>
      <c r="N33" s="105"/>
      <c r="O33" s="267"/>
      <c r="P33" s="266"/>
      <c r="Q33" s="268"/>
      <c r="R33" s="269"/>
      <c r="S33" s="266"/>
      <c r="T33" s="270"/>
      <c r="U33" s="270"/>
      <c r="V33" s="269"/>
      <c r="W33" s="271"/>
      <c r="X33" s="105"/>
      <c r="Y33" s="105"/>
      <c r="Z33" s="105"/>
      <c r="AA33" s="105"/>
      <c r="AB33" s="105"/>
      <c r="AC33" s="105"/>
      <c r="AD33" s="105"/>
      <c r="AE33" s="105"/>
      <c r="AF33" s="105"/>
      <c r="AG33" s="105"/>
      <c r="AH33" s="105"/>
      <c r="AI33" s="105"/>
      <c r="AJ33" s="105"/>
      <c r="AK33" s="272"/>
      <c r="AL33" s="272"/>
      <c r="AM33" s="1079"/>
    </row>
    <row r="34" spans="1:39" ht="32.25" customHeight="1">
      <c r="A34" s="1076"/>
      <c r="B34" s="231"/>
      <c r="C34" s="274"/>
      <c r="D34" s="273"/>
      <c r="E34" s="231"/>
      <c r="F34" s="274"/>
      <c r="G34" s="275">
        <v>85</v>
      </c>
      <c r="H34" s="244" t="s">
        <v>226</v>
      </c>
      <c r="I34" s="244"/>
      <c r="J34" s="244"/>
      <c r="K34" s="245"/>
      <c r="L34" s="244"/>
      <c r="M34" s="244"/>
      <c r="N34" s="244"/>
      <c r="O34" s="246"/>
      <c r="P34" s="245"/>
      <c r="Q34" s="247"/>
      <c r="R34" s="248"/>
      <c r="S34" s="245"/>
      <c r="T34" s="255"/>
      <c r="U34" s="255"/>
      <c r="V34" s="249"/>
      <c r="W34" s="256"/>
      <c r="X34" s="257"/>
      <c r="Y34" s="244"/>
      <c r="Z34" s="244"/>
      <c r="AA34" s="244"/>
      <c r="AB34" s="244"/>
      <c r="AC34" s="244"/>
      <c r="AD34" s="244"/>
      <c r="AE34" s="244"/>
      <c r="AF34" s="244"/>
      <c r="AG34" s="244"/>
      <c r="AH34" s="244"/>
      <c r="AI34" s="244"/>
      <c r="AJ34" s="244"/>
      <c r="AK34" s="250"/>
      <c r="AL34" s="250"/>
      <c r="AM34" s="1080"/>
    </row>
    <row r="35" spans="1:39" s="106" customFormat="1" ht="88.5" customHeight="1">
      <c r="A35" s="1077"/>
      <c r="B35" s="276"/>
      <c r="C35" s="278"/>
      <c r="D35" s="277"/>
      <c r="E35" s="276"/>
      <c r="F35" s="278"/>
      <c r="G35" s="279"/>
      <c r="H35" s="276"/>
      <c r="I35" s="276"/>
      <c r="J35" s="1905">
        <v>249</v>
      </c>
      <c r="K35" s="1996" t="s">
        <v>227</v>
      </c>
      <c r="L35" s="2028" t="s">
        <v>216</v>
      </c>
      <c r="M35" s="2043">
        <v>1</v>
      </c>
      <c r="N35" s="1905" t="s">
        <v>228</v>
      </c>
      <c r="O35" s="1905">
        <v>7</v>
      </c>
      <c r="P35" s="1996" t="s">
        <v>229</v>
      </c>
      <c r="Q35" s="2044">
        <v>100</v>
      </c>
      <c r="R35" s="2021">
        <v>200000000</v>
      </c>
      <c r="S35" s="1996" t="s">
        <v>230</v>
      </c>
      <c r="T35" s="755" t="s">
        <v>231</v>
      </c>
      <c r="U35" s="755" t="s">
        <v>232</v>
      </c>
      <c r="V35" s="759">
        <v>65014553</v>
      </c>
      <c r="W35" s="280">
        <v>20</v>
      </c>
      <c r="X35" s="764" t="s">
        <v>38</v>
      </c>
      <c r="Y35" s="2043"/>
      <c r="Z35" s="2043"/>
      <c r="AA35" s="2043"/>
      <c r="AB35" s="2028">
        <v>20</v>
      </c>
      <c r="AC35" s="2028">
        <v>150</v>
      </c>
      <c r="AD35" s="2028">
        <v>10</v>
      </c>
      <c r="AE35" s="2043"/>
      <c r="AF35" s="2043"/>
      <c r="AG35" s="2043"/>
      <c r="AH35" s="2043"/>
      <c r="AI35" s="2043"/>
      <c r="AJ35" s="2043"/>
      <c r="AK35" s="2024">
        <v>42485</v>
      </c>
      <c r="AL35" s="2024">
        <v>42735</v>
      </c>
      <c r="AM35" s="2074" t="s">
        <v>203</v>
      </c>
    </row>
    <row r="36" spans="1:39" ht="86.25" customHeight="1">
      <c r="A36" s="1076"/>
      <c r="B36" s="231"/>
      <c r="C36" s="274"/>
      <c r="D36" s="273"/>
      <c r="E36" s="231"/>
      <c r="F36" s="274"/>
      <c r="G36" s="231"/>
      <c r="H36" s="231"/>
      <c r="I36" s="231"/>
      <c r="J36" s="1906"/>
      <c r="K36" s="1997"/>
      <c r="L36" s="2029"/>
      <c r="M36" s="2047"/>
      <c r="N36" s="1906"/>
      <c r="O36" s="1906"/>
      <c r="P36" s="1997"/>
      <c r="Q36" s="2045"/>
      <c r="R36" s="2027"/>
      <c r="S36" s="1997"/>
      <c r="T36" s="1996" t="s">
        <v>233</v>
      </c>
      <c r="U36" s="750" t="s">
        <v>234</v>
      </c>
      <c r="V36" s="262">
        <v>40785447</v>
      </c>
      <c r="W36" s="280">
        <v>20</v>
      </c>
      <c r="X36" s="764" t="s">
        <v>38</v>
      </c>
      <c r="Y36" s="2047"/>
      <c r="Z36" s="2047"/>
      <c r="AA36" s="2047"/>
      <c r="AB36" s="2029"/>
      <c r="AC36" s="2029"/>
      <c r="AD36" s="2029"/>
      <c r="AE36" s="2047"/>
      <c r="AF36" s="2047"/>
      <c r="AG36" s="2047"/>
      <c r="AH36" s="2047"/>
      <c r="AI36" s="2047"/>
      <c r="AJ36" s="2047"/>
      <c r="AK36" s="2025"/>
      <c r="AL36" s="2025"/>
      <c r="AM36" s="1994"/>
    </row>
    <row r="37" spans="1:39" ht="37.5" customHeight="1">
      <c r="A37" s="1076"/>
      <c r="B37" s="231"/>
      <c r="C37" s="274"/>
      <c r="D37" s="273"/>
      <c r="E37" s="231"/>
      <c r="F37" s="274"/>
      <c r="G37" s="231"/>
      <c r="H37" s="231"/>
      <c r="I37" s="231"/>
      <c r="J37" s="1906"/>
      <c r="K37" s="1997"/>
      <c r="L37" s="2029"/>
      <c r="M37" s="2047"/>
      <c r="N37" s="1906"/>
      <c r="O37" s="1906"/>
      <c r="P37" s="1997"/>
      <c r="Q37" s="2045"/>
      <c r="R37" s="2027"/>
      <c r="S37" s="1997"/>
      <c r="T37" s="1998"/>
      <c r="U37" s="750" t="s">
        <v>235</v>
      </c>
      <c r="V37" s="262">
        <v>24200000</v>
      </c>
      <c r="W37" s="280">
        <v>20</v>
      </c>
      <c r="X37" s="764" t="s">
        <v>38</v>
      </c>
      <c r="Y37" s="2047"/>
      <c r="Z37" s="2047"/>
      <c r="AA37" s="2047"/>
      <c r="AB37" s="2029"/>
      <c r="AC37" s="2029"/>
      <c r="AD37" s="2029"/>
      <c r="AE37" s="2047"/>
      <c r="AF37" s="2047"/>
      <c r="AG37" s="2047"/>
      <c r="AH37" s="2047"/>
      <c r="AI37" s="2047"/>
      <c r="AJ37" s="2047"/>
      <c r="AK37" s="2025"/>
      <c r="AL37" s="2025"/>
      <c r="AM37" s="1994"/>
    </row>
    <row r="38" spans="1:39" ht="108.75" customHeight="1">
      <c r="A38" s="1076"/>
      <c r="B38" s="231"/>
      <c r="C38" s="274"/>
      <c r="D38" s="1081"/>
      <c r="E38" s="220"/>
      <c r="F38" s="281"/>
      <c r="G38" s="220"/>
      <c r="H38" s="220"/>
      <c r="I38" s="220"/>
      <c r="J38" s="1907"/>
      <c r="K38" s="1998"/>
      <c r="L38" s="2030"/>
      <c r="M38" s="2048"/>
      <c r="N38" s="1907"/>
      <c r="O38" s="1907"/>
      <c r="P38" s="1998"/>
      <c r="Q38" s="2046"/>
      <c r="R38" s="2022"/>
      <c r="S38" s="1998"/>
      <c r="T38" s="750" t="s">
        <v>236</v>
      </c>
      <c r="U38" s="750" t="s">
        <v>237</v>
      </c>
      <c r="V38" s="262">
        <v>70000000</v>
      </c>
      <c r="W38" s="280">
        <v>20</v>
      </c>
      <c r="X38" s="764" t="s">
        <v>38</v>
      </c>
      <c r="Y38" s="2048"/>
      <c r="Z38" s="2048"/>
      <c r="AA38" s="2048"/>
      <c r="AB38" s="2030"/>
      <c r="AC38" s="2030"/>
      <c r="AD38" s="2030"/>
      <c r="AE38" s="2048"/>
      <c r="AF38" s="2048"/>
      <c r="AG38" s="2048"/>
      <c r="AH38" s="2048"/>
      <c r="AI38" s="2048"/>
      <c r="AJ38" s="2048"/>
      <c r="AK38" s="2026"/>
      <c r="AL38" s="2026"/>
      <c r="AM38" s="1995"/>
    </row>
    <row r="39" spans="1:39" ht="36.75" customHeight="1">
      <c r="A39" s="1073"/>
      <c r="B39" s="1074"/>
      <c r="C39" s="1075"/>
      <c r="D39" s="1085">
        <v>28</v>
      </c>
      <c r="E39" s="1085"/>
      <c r="F39" s="265" t="s">
        <v>39</v>
      </c>
      <c r="G39" s="105"/>
      <c r="H39" s="105"/>
      <c r="I39" s="105"/>
      <c r="J39" s="105"/>
      <c r="K39" s="266"/>
      <c r="L39" s="105"/>
      <c r="M39" s="105"/>
      <c r="N39" s="105"/>
      <c r="O39" s="267"/>
      <c r="P39" s="266"/>
      <c r="Q39" s="268"/>
      <c r="R39" s="269"/>
      <c r="S39" s="266"/>
      <c r="T39" s="270"/>
      <c r="U39" s="270"/>
      <c r="V39" s="269"/>
      <c r="W39" s="271"/>
      <c r="X39" s="105"/>
      <c r="Y39" s="105"/>
      <c r="Z39" s="105"/>
      <c r="AA39" s="105"/>
      <c r="AB39" s="105"/>
      <c r="AC39" s="105"/>
      <c r="AD39" s="105"/>
      <c r="AE39" s="105"/>
      <c r="AF39" s="105"/>
      <c r="AG39" s="105"/>
      <c r="AH39" s="105"/>
      <c r="AI39" s="105"/>
      <c r="AJ39" s="105"/>
      <c r="AK39" s="272"/>
      <c r="AL39" s="272"/>
      <c r="AM39" s="1079"/>
    </row>
    <row r="40" spans="1:39" ht="39" customHeight="1">
      <c r="A40" s="1076"/>
      <c r="B40" s="231"/>
      <c r="C40" s="231"/>
      <c r="D40" s="1086"/>
      <c r="E40" s="1074"/>
      <c r="F40" s="1075"/>
      <c r="G40" s="1091">
        <v>87</v>
      </c>
      <c r="H40" s="1092" t="s">
        <v>238</v>
      </c>
      <c r="I40" s="1092"/>
      <c r="J40" s="282"/>
      <c r="K40" s="283"/>
      <c r="L40" s="282"/>
      <c r="M40" s="282"/>
      <c r="N40" s="282"/>
      <c r="O40" s="257"/>
      <c r="P40" s="283"/>
      <c r="Q40" s="284"/>
      <c r="R40" s="285"/>
      <c r="S40" s="283"/>
      <c r="T40" s="286"/>
      <c r="U40" s="286"/>
      <c r="V40" s="285"/>
      <c r="W40" s="287"/>
      <c r="X40" s="282"/>
      <c r="Y40" s="282"/>
      <c r="Z40" s="282"/>
      <c r="AA40" s="282"/>
      <c r="AB40" s="282"/>
      <c r="AC40" s="282"/>
      <c r="AD40" s="282"/>
      <c r="AE40" s="282"/>
      <c r="AF40" s="282"/>
      <c r="AG40" s="282"/>
      <c r="AH40" s="282"/>
      <c r="AI40" s="282"/>
      <c r="AJ40" s="282"/>
      <c r="AK40" s="288"/>
      <c r="AL40" s="288"/>
      <c r="AM40" s="1082"/>
    </row>
    <row r="41" spans="1:39" ht="91.5" customHeight="1">
      <c r="A41" s="1076"/>
      <c r="B41" s="231"/>
      <c r="C41" s="231"/>
      <c r="D41" s="273"/>
      <c r="E41" s="231"/>
      <c r="F41" s="231"/>
      <c r="G41" s="1086"/>
      <c r="H41" s="1074"/>
      <c r="I41" s="1075"/>
      <c r="J41" s="2068">
        <v>256</v>
      </c>
      <c r="K41" s="1996" t="s">
        <v>239</v>
      </c>
      <c r="L41" s="2069" t="s">
        <v>216</v>
      </c>
      <c r="M41" s="2043">
        <v>1</v>
      </c>
      <c r="N41" s="1905" t="s">
        <v>240</v>
      </c>
      <c r="O41" s="1905">
        <v>8</v>
      </c>
      <c r="P41" s="1996" t="s">
        <v>241</v>
      </c>
      <c r="Q41" s="2044">
        <v>100</v>
      </c>
      <c r="R41" s="2021">
        <v>196550000</v>
      </c>
      <c r="S41" s="1996" t="s">
        <v>242</v>
      </c>
      <c r="T41" s="1996" t="s">
        <v>243</v>
      </c>
      <c r="U41" s="755" t="s">
        <v>244</v>
      </c>
      <c r="V41" s="759">
        <v>40400000</v>
      </c>
      <c r="W41" s="1999">
        <v>20</v>
      </c>
      <c r="X41" s="1905" t="s">
        <v>202</v>
      </c>
      <c r="Y41" s="2028">
        <v>64149</v>
      </c>
      <c r="Z41" s="2028">
        <v>72224</v>
      </c>
      <c r="AA41" s="2028">
        <v>27477</v>
      </c>
      <c r="AB41" s="2028">
        <v>86843</v>
      </c>
      <c r="AC41" s="2028">
        <v>236429</v>
      </c>
      <c r="AD41" s="2028">
        <v>81384</v>
      </c>
      <c r="AE41" s="2028">
        <v>12718</v>
      </c>
      <c r="AF41" s="2028">
        <v>2145</v>
      </c>
      <c r="AG41" s="2028">
        <v>413</v>
      </c>
      <c r="AH41" s="2028">
        <v>78</v>
      </c>
      <c r="AI41" s="2028">
        <v>16897</v>
      </c>
      <c r="AJ41" s="2028">
        <v>81384</v>
      </c>
      <c r="AK41" s="2024">
        <v>42426</v>
      </c>
      <c r="AL41" s="2024">
        <v>42714</v>
      </c>
      <c r="AM41" s="1993" t="s">
        <v>203</v>
      </c>
    </row>
    <row r="42" spans="1:39" ht="98.25" customHeight="1">
      <c r="A42" s="1076"/>
      <c r="B42" s="231"/>
      <c r="C42" s="231"/>
      <c r="D42" s="273"/>
      <c r="E42" s="231"/>
      <c r="F42" s="231"/>
      <c r="G42" s="273"/>
      <c r="H42" s="231"/>
      <c r="I42" s="274"/>
      <c r="J42" s="2068"/>
      <c r="K42" s="1997"/>
      <c r="L42" s="2070"/>
      <c r="M42" s="2047"/>
      <c r="N42" s="1906"/>
      <c r="O42" s="1906"/>
      <c r="P42" s="1997"/>
      <c r="Q42" s="2045"/>
      <c r="R42" s="2027"/>
      <c r="S42" s="1997"/>
      <c r="T42" s="1997"/>
      <c r="U42" s="755" t="s">
        <v>245</v>
      </c>
      <c r="V42" s="262">
        <v>2500000</v>
      </c>
      <c r="W42" s="2000"/>
      <c r="X42" s="1906"/>
      <c r="Y42" s="2029"/>
      <c r="Z42" s="2029"/>
      <c r="AA42" s="2029"/>
      <c r="AB42" s="2029"/>
      <c r="AC42" s="2029"/>
      <c r="AD42" s="2029"/>
      <c r="AE42" s="2029"/>
      <c r="AF42" s="2029"/>
      <c r="AG42" s="2029"/>
      <c r="AH42" s="2029"/>
      <c r="AI42" s="2029"/>
      <c r="AJ42" s="2029"/>
      <c r="AK42" s="2025"/>
      <c r="AL42" s="2025"/>
      <c r="AM42" s="1994"/>
    </row>
    <row r="43" spans="1:39" ht="120" customHeight="1">
      <c r="A43" s="1076"/>
      <c r="B43" s="231"/>
      <c r="C43" s="231"/>
      <c r="D43" s="273"/>
      <c r="E43" s="231"/>
      <c r="F43" s="231"/>
      <c r="G43" s="273"/>
      <c r="H43" s="231"/>
      <c r="I43" s="274"/>
      <c r="J43" s="2068"/>
      <c r="K43" s="1997"/>
      <c r="L43" s="2070"/>
      <c r="M43" s="2047"/>
      <c r="N43" s="1906"/>
      <c r="O43" s="1906"/>
      <c r="P43" s="1997"/>
      <c r="Q43" s="2045"/>
      <c r="R43" s="2027"/>
      <c r="S43" s="1997"/>
      <c r="T43" s="1997"/>
      <c r="U43" s="755" t="s">
        <v>246</v>
      </c>
      <c r="V43" s="262">
        <v>1000000</v>
      </c>
      <c r="W43" s="2000"/>
      <c r="X43" s="1906"/>
      <c r="Y43" s="2029"/>
      <c r="Z43" s="2029"/>
      <c r="AA43" s="2029"/>
      <c r="AB43" s="2029"/>
      <c r="AC43" s="2029"/>
      <c r="AD43" s="2029"/>
      <c r="AE43" s="2029"/>
      <c r="AF43" s="2029"/>
      <c r="AG43" s="2029"/>
      <c r="AH43" s="2029"/>
      <c r="AI43" s="2029"/>
      <c r="AJ43" s="2029"/>
      <c r="AK43" s="2025"/>
      <c r="AL43" s="2025"/>
      <c r="AM43" s="1994"/>
    </row>
    <row r="44" spans="1:39" ht="99.75" customHeight="1">
      <c r="A44" s="1076"/>
      <c r="B44" s="231"/>
      <c r="C44" s="231"/>
      <c r="D44" s="273"/>
      <c r="E44" s="231"/>
      <c r="F44" s="231"/>
      <c r="G44" s="273"/>
      <c r="H44" s="231"/>
      <c r="I44" s="274"/>
      <c r="J44" s="2068"/>
      <c r="K44" s="1997"/>
      <c r="L44" s="2070"/>
      <c r="M44" s="2047"/>
      <c r="N44" s="1906"/>
      <c r="O44" s="1906"/>
      <c r="P44" s="1997"/>
      <c r="Q44" s="2045"/>
      <c r="R44" s="2027"/>
      <c r="S44" s="1997"/>
      <c r="T44" s="1997"/>
      <c r="U44" s="755" t="s">
        <v>247</v>
      </c>
      <c r="V44" s="262">
        <v>23500000</v>
      </c>
      <c r="W44" s="2000"/>
      <c r="X44" s="1906"/>
      <c r="Y44" s="2029"/>
      <c r="Z44" s="2029"/>
      <c r="AA44" s="2029"/>
      <c r="AB44" s="2029"/>
      <c r="AC44" s="2029"/>
      <c r="AD44" s="2029"/>
      <c r="AE44" s="2029"/>
      <c r="AF44" s="2029"/>
      <c r="AG44" s="2029"/>
      <c r="AH44" s="2029"/>
      <c r="AI44" s="2029"/>
      <c r="AJ44" s="2029"/>
      <c r="AK44" s="2025"/>
      <c r="AL44" s="2025"/>
      <c r="AM44" s="1994"/>
    </row>
    <row r="45" spans="1:39" ht="99.75" customHeight="1">
      <c r="A45" s="1076"/>
      <c r="B45" s="231"/>
      <c r="C45" s="231"/>
      <c r="D45" s="273"/>
      <c r="E45" s="231"/>
      <c r="F45" s="231"/>
      <c r="G45" s="273"/>
      <c r="H45" s="231"/>
      <c r="I45" s="274"/>
      <c r="J45" s="2068"/>
      <c r="K45" s="1997"/>
      <c r="L45" s="2070"/>
      <c r="M45" s="2047"/>
      <c r="N45" s="1906"/>
      <c r="O45" s="1906"/>
      <c r="P45" s="1997"/>
      <c r="Q45" s="2045"/>
      <c r="R45" s="2027"/>
      <c r="S45" s="1997"/>
      <c r="T45" s="1997"/>
      <c r="U45" s="755" t="s">
        <v>248</v>
      </c>
      <c r="V45" s="262">
        <v>14000000</v>
      </c>
      <c r="W45" s="2000"/>
      <c r="X45" s="1906"/>
      <c r="Y45" s="2029"/>
      <c r="Z45" s="2029"/>
      <c r="AA45" s="2029"/>
      <c r="AB45" s="2029"/>
      <c r="AC45" s="2029"/>
      <c r="AD45" s="2029"/>
      <c r="AE45" s="2029"/>
      <c r="AF45" s="2029"/>
      <c r="AG45" s="2029"/>
      <c r="AH45" s="2029"/>
      <c r="AI45" s="2029"/>
      <c r="AJ45" s="2029"/>
      <c r="AK45" s="2025"/>
      <c r="AL45" s="2025"/>
      <c r="AM45" s="1994"/>
    </row>
    <row r="46" spans="1:39" ht="59.25" customHeight="1">
      <c r="A46" s="1076"/>
      <c r="B46" s="231"/>
      <c r="C46" s="231"/>
      <c r="D46" s="273"/>
      <c r="E46" s="231"/>
      <c r="F46" s="231"/>
      <c r="G46" s="273"/>
      <c r="H46" s="231"/>
      <c r="I46" s="274"/>
      <c r="J46" s="2068"/>
      <c r="K46" s="1997"/>
      <c r="L46" s="2070"/>
      <c r="M46" s="2047"/>
      <c r="N46" s="1906"/>
      <c r="O46" s="1906"/>
      <c r="P46" s="1997"/>
      <c r="Q46" s="2045"/>
      <c r="R46" s="2027"/>
      <c r="S46" s="1997"/>
      <c r="T46" s="1996" t="s">
        <v>249</v>
      </c>
      <c r="U46" s="755" t="s">
        <v>250</v>
      </c>
      <c r="V46" s="262">
        <v>77600000</v>
      </c>
      <c r="W46" s="2000"/>
      <c r="X46" s="1906"/>
      <c r="Y46" s="2029"/>
      <c r="Z46" s="2029"/>
      <c r="AA46" s="2029"/>
      <c r="AB46" s="2029"/>
      <c r="AC46" s="2029"/>
      <c r="AD46" s="2029"/>
      <c r="AE46" s="2029"/>
      <c r="AF46" s="2029"/>
      <c r="AG46" s="2029"/>
      <c r="AH46" s="2029"/>
      <c r="AI46" s="2029"/>
      <c r="AJ46" s="2029"/>
      <c r="AK46" s="2025"/>
      <c r="AL46" s="2025"/>
      <c r="AM46" s="1994"/>
    </row>
    <row r="47" spans="1:39" ht="62.25" customHeight="1">
      <c r="A47" s="1076"/>
      <c r="B47" s="231"/>
      <c r="C47" s="231"/>
      <c r="D47" s="273"/>
      <c r="E47" s="231"/>
      <c r="F47" s="231"/>
      <c r="G47" s="273"/>
      <c r="H47" s="231"/>
      <c r="I47" s="274"/>
      <c r="J47" s="2068"/>
      <c r="K47" s="1997"/>
      <c r="L47" s="2070"/>
      <c r="M47" s="2047"/>
      <c r="N47" s="1906"/>
      <c r="O47" s="1906"/>
      <c r="P47" s="1997"/>
      <c r="Q47" s="2045"/>
      <c r="R47" s="2027"/>
      <c r="S47" s="1997"/>
      <c r="T47" s="1997"/>
      <c r="U47" s="755" t="s">
        <v>251</v>
      </c>
      <c r="V47" s="776">
        <v>7373200</v>
      </c>
      <c r="W47" s="2000"/>
      <c r="X47" s="1906"/>
      <c r="Y47" s="2029"/>
      <c r="Z47" s="2029"/>
      <c r="AA47" s="2029"/>
      <c r="AB47" s="2029"/>
      <c r="AC47" s="2029"/>
      <c r="AD47" s="2029"/>
      <c r="AE47" s="2029"/>
      <c r="AF47" s="2029"/>
      <c r="AG47" s="2029"/>
      <c r="AH47" s="2029"/>
      <c r="AI47" s="2029"/>
      <c r="AJ47" s="2029"/>
      <c r="AK47" s="2025"/>
      <c r="AL47" s="2025"/>
      <c r="AM47" s="1994"/>
    </row>
    <row r="48" spans="1:39" ht="44.25" customHeight="1">
      <c r="A48" s="1076"/>
      <c r="B48" s="231"/>
      <c r="C48" s="231"/>
      <c r="D48" s="273"/>
      <c r="E48" s="231"/>
      <c r="F48" s="231"/>
      <c r="G48" s="273"/>
      <c r="H48" s="231"/>
      <c r="I48" s="274"/>
      <c r="J48" s="2068"/>
      <c r="K48" s="1997"/>
      <c r="L48" s="2070"/>
      <c r="M48" s="2047"/>
      <c r="N48" s="1906"/>
      <c r="O48" s="1906"/>
      <c r="P48" s="1997"/>
      <c r="Q48" s="2045"/>
      <c r="R48" s="2027"/>
      <c r="S48" s="1997"/>
      <c r="T48" s="1997"/>
      <c r="U48" s="755" t="s">
        <v>252</v>
      </c>
      <c r="V48" s="776">
        <v>19445000</v>
      </c>
      <c r="W48" s="2000"/>
      <c r="X48" s="1906"/>
      <c r="Y48" s="2029"/>
      <c r="Z48" s="2029"/>
      <c r="AA48" s="2029"/>
      <c r="AB48" s="2029"/>
      <c r="AC48" s="2029"/>
      <c r="AD48" s="2029"/>
      <c r="AE48" s="2029"/>
      <c r="AF48" s="2029"/>
      <c r="AG48" s="2029"/>
      <c r="AH48" s="2029"/>
      <c r="AI48" s="2029"/>
      <c r="AJ48" s="2029"/>
      <c r="AK48" s="2025"/>
      <c r="AL48" s="2025"/>
      <c r="AM48" s="1994"/>
    </row>
    <row r="49" spans="1:39" ht="45.75" customHeight="1">
      <c r="A49" s="1076"/>
      <c r="B49" s="231"/>
      <c r="C49" s="231"/>
      <c r="D49" s="273"/>
      <c r="E49" s="231"/>
      <c r="F49" s="231"/>
      <c r="G49" s="273"/>
      <c r="H49" s="231"/>
      <c r="I49" s="274"/>
      <c r="J49" s="2068"/>
      <c r="K49" s="1997"/>
      <c r="L49" s="2070"/>
      <c r="M49" s="2047"/>
      <c r="N49" s="1906"/>
      <c r="O49" s="1906"/>
      <c r="P49" s="1997"/>
      <c r="Q49" s="2045"/>
      <c r="R49" s="2027"/>
      <c r="S49" s="1997"/>
      <c r="T49" s="1997"/>
      <c r="U49" s="755" t="s">
        <v>253</v>
      </c>
      <c r="V49" s="776">
        <v>4500000</v>
      </c>
      <c r="W49" s="2000"/>
      <c r="X49" s="1906"/>
      <c r="Y49" s="2029"/>
      <c r="Z49" s="2029"/>
      <c r="AA49" s="2029"/>
      <c r="AB49" s="2029"/>
      <c r="AC49" s="2029"/>
      <c r="AD49" s="2029"/>
      <c r="AE49" s="2029"/>
      <c r="AF49" s="2029"/>
      <c r="AG49" s="2029"/>
      <c r="AH49" s="2029"/>
      <c r="AI49" s="2029"/>
      <c r="AJ49" s="2029"/>
      <c r="AK49" s="2025"/>
      <c r="AL49" s="2025"/>
      <c r="AM49" s="1994"/>
    </row>
    <row r="50" spans="1:39" ht="56.25" customHeight="1">
      <c r="A50" s="1076"/>
      <c r="B50" s="231"/>
      <c r="C50" s="231"/>
      <c r="D50" s="273"/>
      <c r="E50" s="231"/>
      <c r="F50" s="231"/>
      <c r="G50" s="273"/>
      <c r="H50" s="231"/>
      <c r="I50" s="274"/>
      <c r="J50" s="2068"/>
      <c r="K50" s="1998"/>
      <c r="L50" s="2071"/>
      <c r="M50" s="2048"/>
      <c r="N50" s="1907"/>
      <c r="O50" s="1907"/>
      <c r="P50" s="1998"/>
      <c r="Q50" s="2046"/>
      <c r="R50" s="2022"/>
      <c r="S50" s="1998"/>
      <c r="T50" s="1998"/>
      <c r="U50" s="750" t="s">
        <v>254</v>
      </c>
      <c r="V50" s="262">
        <v>6231800</v>
      </c>
      <c r="W50" s="2001"/>
      <c r="X50" s="1907"/>
      <c r="Y50" s="2030"/>
      <c r="Z50" s="2030"/>
      <c r="AA50" s="2030"/>
      <c r="AB50" s="2030"/>
      <c r="AC50" s="2030"/>
      <c r="AD50" s="2030"/>
      <c r="AE50" s="2030"/>
      <c r="AF50" s="2030"/>
      <c r="AG50" s="2030"/>
      <c r="AH50" s="2030"/>
      <c r="AI50" s="2030"/>
      <c r="AJ50" s="2030"/>
      <c r="AK50" s="2026"/>
      <c r="AL50" s="2026"/>
      <c r="AM50" s="1995"/>
    </row>
    <row r="51" spans="1:39" s="107" customFormat="1" ht="57.75" customHeight="1">
      <c r="A51" s="1083"/>
      <c r="B51" s="290"/>
      <c r="C51" s="290"/>
      <c r="D51" s="1087"/>
      <c r="E51" s="290"/>
      <c r="F51" s="290"/>
      <c r="G51" s="1087"/>
      <c r="H51" s="290"/>
      <c r="I51" s="1084"/>
      <c r="J51" s="2049">
        <v>257</v>
      </c>
      <c r="K51" s="1934" t="s">
        <v>255</v>
      </c>
      <c r="L51" s="2009" t="s">
        <v>216</v>
      </c>
      <c r="M51" s="2049">
        <v>1</v>
      </c>
      <c r="N51" s="1898" t="s">
        <v>256</v>
      </c>
      <c r="O51" s="2057">
        <v>9</v>
      </c>
      <c r="P51" s="2063" t="s">
        <v>257</v>
      </c>
      <c r="Q51" s="2064">
        <f>+R51/131800000*100</f>
        <v>27.086494688922606</v>
      </c>
      <c r="R51" s="2036">
        <v>35700000</v>
      </c>
      <c r="S51" s="2063" t="s">
        <v>258</v>
      </c>
      <c r="T51" s="1934" t="s">
        <v>259</v>
      </c>
      <c r="U51" s="141" t="s">
        <v>260</v>
      </c>
      <c r="V51" s="763">
        <v>17800000</v>
      </c>
      <c r="W51" s="2011">
        <v>20</v>
      </c>
      <c r="X51" s="2049" t="s">
        <v>202</v>
      </c>
      <c r="Y51" s="2049">
        <v>64149</v>
      </c>
      <c r="Z51" s="2049">
        <v>72224</v>
      </c>
      <c r="AA51" s="2049">
        <v>27477</v>
      </c>
      <c r="AB51" s="2049">
        <v>86843</v>
      </c>
      <c r="AC51" s="2049">
        <v>236429</v>
      </c>
      <c r="AD51" s="2049">
        <v>81384</v>
      </c>
      <c r="AE51" s="2049">
        <v>12718</v>
      </c>
      <c r="AF51" s="2049">
        <v>2145</v>
      </c>
      <c r="AG51" s="2049">
        <v>413</v>
      </c>
      <c r="AH51" s="2049">
        <v>78</v>
      </c>
      <c r="AI51" s="2049">
        <v>16897</v>
      </c>
      <c r="AJ51" s="2049">
        <v>81384</v>
      </c>
      <c r="AK51" s="2059">
        <v>42597</v>
      </c>
      <c r="AL51" s="2059">
        <v>42735</v>
      </c>
      <c r="AM51" s="2053" t="s">
        <v>203</v>
      </c>
    </row>
    <row r="52" spans="1:39" s="107" customFormat="1" ht="57" customHeight="1">
      <c r="A52" s="1083"/>
      <c r="B52" s="290"/>
      <c r="C52" s="290"/>
      <c r="D52" s="1087"/>
      <c r="E52" s="290"/>
      <c r="F52" s="290"/>
      <c r="G52" s="1087"/>
      <c r="H52" s="290"/>
      <c r="I52" s="1084"/>
      <c r="J52" s="2050"/>
      <c r="K52" s="1939"/>
      <c r="L52" s="2062"/>
      <c r="M52" s="2050"/>
      <c r="N52" s="1899"/>
      <c r="O52" s="2057"/>
      <c r="P52" s="2063"/>
      <c r="Q52" s="2065"/>
      <c r="R52" s="2037"/>
      <c r="S52" s="2063"/>
      <c r="T52" s="1939"/>
      <c r="U52" s="148" t="s">
        <v>261</v>
      </c>
      <c r="V52" s="776">
        <v>10000000</v>
      </c>
      <c r="W52" s="2067"/>
      <c r="X52" s="2050"/>
      <c r="Y52" s="2050"/>
      <c r="Z52" s="2050"/>
      <c r="AA52" s="2050"/>
      <c r="AB52" s="2050"/>
      <c r="AC52" s="2050"/>
      <c r="AD52" s="2050"/>
      <c r="AE52" s="2050"/>
      <c r="AF52" s="2050"/>
      <c r="AG52" s="2050"/>
      <c r="AH52" s="2050"/>
      <c r="AI52" s="2050"/>
      <c r="AJ52" s="2050"/>
      <c r="AK52" s="2060"/>
      <c r="AL52" s="2060"/>
      <c r="AM52" s="2054"/>
    </row>
    <row r="53" spans="1:39" s="107" customFormat="1" ht="78" customHeight="1">
      <c r="A53" s="1083"/>
      <c r="B53" s="290"/>
      <c r="C53" s="290"/>
      <c r="D53" s="1087"/>
      <c r="E53" s="290"/>
      <c r="F53" s="290"/>
      <c r="G53" s="1087"/>
      <c r="H53" s="290"/>
      <c r="I53" s="1088" t="s">
        <v>40</v>
      </c>
      <c r="J53" s="2051"/>
      <c r="K53" s="1935"/>
      <c r="L53" s="2010"/>
      <c r="M53" s="2051"/>
      <c r="N53" s="1899"/>
      <c r="O53" s="2057"/>
      <c r="P53" s="2063"/>
      <c r="Q53" s="2066"/>
      <c r="R53" s="2038"/>
      <c r="S53" s="2063"/>
      <c r="T53" s="1935"/>
      <c r="U53" s="148" t="s">
        <v>262</v>
      </c>
      <c r="V53" s="776">
        <v>7900000</v>
      </c>
      <c r="W53" s="2067"/>
      <c r="X53" s="2050"/>
      <c r="Y53" s="2050"/>
      <c r="Z53" s="2050"/>
      <c r="AA53" s="2050"/>
      <c r="AB53" s="2050"/>
      <c r="AC53" s="2050"/>
      <c r="AD53" s="2050"/>
      <c r="AE53" s="2050"/>
      <c r="AF53" s="2050"/>
      <c r="AG53" s="2050"/>
      <c r="AH53" s="2050"/>
      <c r="AI53" s="2050"/>
      <c r="AJ53" s="2050"/>
      <c r="AK53" s="2060"/>
      <c r="AL53" s="2060"/>
      <c r="AM53" s="2054"/>
    </row>
    <row r="54" spans="1:39" s="107" customFormat="1" ht="38.25" customHeight="1">
      <c r="A54" s="1083"/>
      <c r="B54" s="290"/>
      <c r="C54" s="290"/>
      <c r="D54" s="1087"/>
      <c r="E54" s="290"/>
      <c r="F54" s="290"/>
      <c r="G54" s="1087"/>
      <c r="H54" s="290"/>
      <c r="I54" s="1084"/>
      <c r="J54" s="2056">
        <v>259</v>
      </c>
      <c r="K54" s="1889" t="s">
        <v>263</v>
      </c>
      <c r="L54" s="2057" t="s">
        <v>216</v>
      </c>
      <c r="M54" s="2058">
        <v>1</v>
      </c>
      <c r="N54" s="1899"/>
      <c r="O54" s="2057"/>
      <c r="P54" s="2063"/>
      <c r="Q54" s="2052">
        <f>+R54/131800000*100</f>
        <v>6.828528072837632</v>
      </c>
      <c r="R54" s="2036">
        <v>9000000</v>
      </c>
      <c r="S54" s="2063"/>
      <c r="T54" s="1934" t="s">
        <v>264</v>
      </c>
      <c r="U54" s="148" t="s">
        <v>265</v>
      </c>
      <c r="V54" s="776">
        <v>4500000</v>
      </c>
      <c r="W54" s="2067"/>
      <c r="X54" s="2050"/>
      <c r="Y54" s="2050"/>
      <c r="Z54" s="2050"/>
      <c r="AA54" s="2050"/>
      <c r="AB54" s="2050"/>
      <c r="AC54" s="2050"/>
      <c r="AD54" s="2050"/>
      <c r="AE54" s="2050"/>
      <c r="AF54" s="2050"/>
      <c r="AG54" s="2050"/>
      <c r="AH54" s="2050"/>
      <c r="AI54" s="2050"/>
      <c r="AJ54" s="2050"/>
      <c r="AK54" s="2060"/>
      <c r="AL54" s="2060"/>
      <c r="AM54" s="2054"/>
    </row>
    <row r="55" spans="1:39" s="107" customFormat="1" ht="57" customHeight="1">
      <c r="A55" s="1083"/>
      <c r="B55" s="290"/>
      <c r="C55" s="290"/>
      <c r="D55" s="1087"/>
      <c r="E55" s="290"/>
      <c r="F55" s="290"/>
      <c r="G55" s="1087"/>
      <c r="H55" s="290"/>
      <c r="I55" s="1084"/>
      <c r="J55" s="2056"/>
      <c r="K55" s="1889"/>
      <c r="L55" s="2057"/>
      <c r="M55" s="2058"/>
      <c r="N55" s="1899"/>
      <c r="O55" s="2057"/>
      <c r="P55" s="2063"/>
      <c r="Q55" s="2052"/>
      <c r="R55" s="2038"/>
      <c r="S55" s="2063"/>
      <c r="T55" s="1935"/>
      <c r="U55" s="148" t="s">
        <v>266</v>
      </c>
      <c r="V55" s="776">
        <v>4500000</v>
      </c>
      <c r="W55" s="2067"/>
      <c r="X55" s="2050"/>
      <c r="Y55" s="2050"/>
      <c r="Z55" s="2050"/>
      <c r="AA55" s="2050"/>
      <c r="AB55" s="2050"/>
      <c r="AC55" s="2050"/>
      <c r="AD55" s="2050"/>
      <c r="AE55" s="2050"/>
      <c r="AF55" s="2050"/>
      <c r="AG55" s="2050"/>
      <c r="AH55" s="2050"/>
      <c r="AI55" s="2050"/>
      <c r="AJ55" s="2050"/>
      <c r="AK55" s="2060"/>
      <c r="AL55" s="2060"/>
      <c r="AM55" s="2054"/>
    </row>
    <row r="56" spans="1:39" s="107" customFormat="1" ht="42.75" customHeight="1">
      <c r="A56" s="1083"/>
      <c r="B56" s="290"/>
      <c r="C56" s="290"/>
      <c r="D56" s="1087"/>
      <c r="E56" s="290"/>
      <c r="F56" s="290"/>
      <c r="G56" s="1087"/>
      <c r="H56" s="290"/>
      <c r="I56" s="1084"/>
      <c r="J56" s="2056">
        <v>263</v>
      </c>
      <c r="K56" s="1889" t="s">
        <v>267</v>
      </c>
      <c r="L56" s="2057" t="s">
        <v>216</v>
      </c>
      <c r="M56" s="2058">
        <v>1</v>
      </c>
      <c r="N56" s="1899"/>
      <c r="O56" s="2057"/>
      <c r="P56" s="2063"/>
      <c r="Q56" s="2052">
        <f>+R56/131800000*100</f>
        <v>45.447647951441574</v>
      </c>
      <c r="R56" s="2036">
        <v>59900000</v>
      </c>
      <c r="S56" s="2063"/>
      <c r="T56" s="1934" t="s">
        <v>268</v>
      </c>
      <c r="U56" s="148" t="s">
        <v>269</v>
      </c>
      <c r="V56" s="776">
        <v>35000000</v>
      </c>
      <c r="W56" s="2067"/>
      <c r="X56" s="2050"/>
      <c r="Y56" s="2050"/>
      <c r="Z56" s="2050"/>
      <c r="AA56" s="2050"/>
      <c r="AB56" s="2050"/>
      <c r="AC56" s="2050"/>
      <c r="AD56" s="2050"/>
      <c r="AE56" s="2050"/>
      <c r="AF56" s="2050"/>
      <c r="AG56" s="2050"/>
      <c r="AH56" s="2050"/>
      <c r="AI56" s="2050"/>
      <c r="AJ56" s="2050"/>
      <c r="AK56" s="2060"/>
      <c r="AL56" s="2060"/>
      <c r="AM56" s="2054"/>
    </row>
    <row r="57" spans="1:39" s="107" customFormat="1" ht="33" customHeight="1">
      <c r="A57" s="1083"/>
      <c r="B57" s="290"/>
      <c r="C57" s="290"/>
      <c r="D57" s="1087"/>
      <c r="E57" s="290"/>
      <c r="F57" s="290"/>
      <c r="G57" s="1087"/>
      <c r="H57" s="290"/>
      <c r="I57" s="1084"/>
      <c r="J57" s="2056"/>
      <c r="K57" s="1889"/>
      <c r="L57" s="2057"/>
      <c r="M57" s="2058"/>
      <c r="N57" s="1899"/>
      <c r="O57" s="2057"/>
      <c r="P57" s="2063"/>
      <c r="Q57" s="2052"/>
      <c r="R57" s="2037"/>
      <c r="S57" s="2063"/>
      <c r="T57" s="1939"/>
      <c r="U57" s="148" t="s">
        <v>270</v>
      </c>
      <c r="V57" s="776">
        <v>11200000</v>
      </c>
      <c r="W57" s="2067"/>
      <c r="X57" s="2050"/>
      <c r="Y57" s="2050"/>
      <c r="Z57" s="2050"/>
      <c r="AA57" s="2050"/>
      <c r="AB57" s="2050"/>
      <c r="AC57" s="2050"/>
      <c r="AD57" s="2050"/>
      <c r="AE57" s="2050"/>
      <c r="AF57" s="2050"/>
      <c r="AG57" s="2050"/>
      <c r="AH57" s="2050"/>
      <c r="AI57" s="2050"/>
      <c r="AJ57" s="2050"/>
      <c r="AK57" s="2060"/>
      <c r="AL57" s="2060"/>
      <c r="AM57" s="2054"/>
    </row>
    <row r="58" spans="1:39" s="107" customFormat="1" ht="45" customHeight="1">
      <c r="A58" s="1083"/>
      <c r="B58" s="290"/>
      <c r="C58" s="290"/>
      <c r="D58" s="1087"/>
      <c r="E58" s="290"/>
      <c r="F58" s="290"/>
      <c r="G58" s="1087"/>
      <c r="H58" s="290"/>
      <c r="I58" s="1084"/>
      <c r="J58" s="2056"/>
      <c r="K58" s="1889"/>
      <c r="L58" s="2057"/>
      <c r="M58" s="2058"/>
      <c r="N58" s="1899"/>
      <c r="O58" s="2057"/>
      <c r="P58" s="2063"/>
      <c r="Q58" s="2052"/>
      <c r="R58" s="2038"/>
      <c r="S58" s="2063"/>
      <c r="T58" s="1935"/>
      <c r="U58" s="148" t="s">
        <v>271</v>
      </c>
      <c r="V58" s="776">
        <v>13700000</v>
      </c>
      <c r="W58" s="2067"/>
      <c r="X58" s="2050"/>
      <c r="Y58" s="2050"/>
      <c r="Z58" s="2050"/>
      <c r="AA58" s="2050"/>
      <c r="AB58" s="2050"/>
      <c r="AC58" s="2050"/>
      <c r="AD58" s="2050"/>
      <c r="AE58" s="2050"/>
      <c r="AF58" s="2050"/>
      <c r="AG58" s="2050"/>
      <c r="AH58" s="2050"/>
      <c r="AI58" s="2050"/>
      <c r="AJ58" s="2050"/>
      <c r="AK58" s="2060"/>
      <c r="AL58" s="2060"/>
      <c r="AM58" s="2054"/>
    </row>
    <row r="59" spans="1:39" s="107" customFormat="1" ht="70.5" customHeight="1">
      <c r="A59" s="1083"/>
      <c r="B59" s="290"/>
      <c r="C59" s="290"/>
      <c r="D59" s="1087"/>
      <c r="E59" s="290"/>
      <c r="F59" s="290"/>
      <c r="G59" s="1087"/>
      <c r="H59" s="290"/>
      <c r="I59" s="1084"/>
      <c r="J59" s="2056">
        <v>261</v>
      </c>
      <c r="K59" s="1889" t="s">
        <v>272</v>
      </c>
      <c r="L59" s="2057" t="s">
        <v>216</v>
      </c>
      <c r="M59" s="2058">
        <v>2</v>
      </c>
      <c r="N59" s="1899"/>
      <c r="O59" s="2057"/>
      <c r="P59" s="2063"/>
      <c r="Q59" s="2052">
        <f>+R59/131800000*100</f>
        <v>20.637329286798177</v>
      </c>
      <c r="R59" s="2036">
        <v>27200000</v>
      </c>
      <c r="S59" s="2063"/>
      <c r="T59" s="1889" t="s">
        <v>273</v>
      </c>
      <c r="U59" s="148" t="s">
        <v>274</v>
      </c>
      <c r="V59" s="776">
        <v>9070000</v>
      </c>
      <c r="W59" s="2067"/>
      <c r="X59" s="2050"/>
      <c r="Y59" s="2050"/>
      <c r="Z59" s="2050"/>
      <c r="AA59" s="2050"/>
      <c r="AB59" s="2050"/>
      <c r="AC59" s="2050"/>
      <c r="AD59" s="2050"/>
      <c r="AE59" s="2050"/>
      <c r="AF59" s="2050"/>
      <c r="AG59" s="2050"/>
      <c r="AH59" s="2050"/>
      <c r="AI59" s="2050"/>
      <c r="AJ59" s="2050"/>
      <c r="AK59" s="2060"/>
      <c r="AL59" s="2060"/>
      <c r="AM59" s="2054"/>
    </row>
    <row r="60" spans="1:39" s="107" customFormat="1" ht="45" customHeight="1">
      <c r="A60" s="1083"/>
      <c r="B60" s="290"/>
      <c r="C60" s="290"/>
      <c r="D60" s="1087"/>
      <c r="E60" s="290"/>
      <c r="F60" s="290"/>
      <c r="G60" s="1087"/>
      <c r="H60" s="290"/>
      <c r="I60" s="1084"/>
      <c r="J60" s="2056"/>
      <c r="K60" s="1889"/>
      <c r="L60" s="2057"/>
      <c r="M60" s="2058"/>
      <c r="N60" s="1899"/>
      <c r="O60" s="2057"/>
      <c r="P60" s="2063"/>
      <c r="Q60" s="2052"/>
      <c r="R60" s="2037"/>
      <c r="S60" s="2063"/>
      <c r="T60" s="1889"/>
      <c r="U60" s="148" t="s">
        <v>275</v>
      </c>
      <c r="V60" s="776">
        <v>9070000</v>
      </c>
      <c r="W60" s="2067"/>
      <c r="X60" s="2050"/>
      <c r="Y60" s="2050"/>
      <c r="Z60" s="2050"/>
      <c r="AA60" s="2050"/>
      <c r="AB60" s="2050"/>
      <c r="AC60" s="2050"/>
      <c r="AD60" s="2050"/>
      <c r="AE60" s="2050"/>
      <c r="AF60" s="2050"/>
      <c r="AG60" s="2050"/>
      <c r="AH60" s="2050"/>
      <c r="AI60" s="2050"/>
      <c r="AJ60" s="2050"/>
      <c r="AK60" s="2060"/>
      <c r="AL60" s="2060"/>
      <c r="AM60" s="2054"/>
    </row>
    <row r="61" spans="1:39" s="107" customFormat="1" ht="55.5" customHeight="1">
      <c r="A61" s="1083"/>
      <c r="B61" s="290"/>
      <c r="C61" s="290"/>
      <c r="D61" s="1087"/>
      <c r="E61" s="290"/>
      <c r="F61" s="290"/>
      <c r="G61" s="1087"/>
      <c r="H61" s="290"/>
      <c r="I61" s="1084"/>
      <c r="J61" s="2056"/>
      <c r="K61" s="1889"/>
      <c r="L61" s="2057"/>
      <c r="M61" s="2058"/>
      <c r="N61" s="1900"/>
      <c r="O61" s="2057"/>
      <c r="P61" s="2063"/>
      <c r="Q61" s="2052"/>
      <c r="R61" s="2038"/>
      <c r="S61" s="2063"/>
      <c r="T61" s="1889"/>
      <c r="U61" s="141" t="s">
        <v>276</v>
      </c>
      <c r="V61" s="776">
        <v>9060000</v>
      </c>
      <c r="W61" s="2012"/>
      <c r="X61" s="2051"/>
      <c r="Y61" s="2051"/>
      <c r="Z61" s="2051"/>
      <c r="AA61" s="2051"/>
      <c r="AB61" s="2051"/>
      <c r="AC61" s="2051"/>
      <c r="AD61" s="2051"/>
      <c r="AE61" s="2051"/>
      <c r="AF61" s="2051"/>
      <c r="AG61" s="2051"/>
      <c r="AH61" s="2051"/>
      <c r="AI61" s="2051"/>
      <c r="AJ61" s="2051"/>
      <c r="AK61" s="2061"/>
      <c r="AL61" s="2061"/>
      <c r="AM61" s="2055"/>
    </row>
    <row r="62" spans="1:39" ht="175.5" customHeight="1">
      <c r="A62" s="1076"/>
      <c r="B62" s="231"/>
      <c r="C62" s="231"/>
      <c r="D62" s="273"/>
      <c r="E62" s="231"/>
      <c r="F62" s="231"/>
      <c r="G62" s="273"/>
      <c r="H62" s="231"/>
      <c r="I62" s="274"/>
      <c r="J62" s="2028">
        <v>262</v>
      </c>
      <c r="K62" s="1996" t="s">
        <v>277</v>
      </c>
      <c r="L62" s="2043" t="s">
        <v>216</v>
      </c>
      <c r="M62" s="1999">
        <v>1</v>
      </c>
      <c r="N62" s="1905" t="s">
        <v>278</v>
      </c>
      <c r="O62" s="1905">
        <v>10</v>
      </c>
      <c r="P62" s="1996" t="s">
        <v>279</v>
      </c>
      <c r="Q62" s="2044">
        <v>100</v>
      </c>
      <c r="R62" s="2036">
        <v>100000000</v>
      </c>
      <c r="S62" s="1996" t="s">
        <v>280</v>
      </c>
      <c r="T62" s="750" t="s">
        <v>281</v>
      </c>
      <c r="U62" s="750" t="s">
        <v>282</v>
      </c>
      <c r="V62" s="262">
        <v>30000000</v>
      </c>
      <c r="W62" s="1999">
        <v>20</v>
      </c>
      <c r="X62" s="2043" t="s">
        <v>283</v>
      </c>
      <c r="Y62" s="2028"/>
      <c r="Z62" s="2028">
        <v>72224</v>
      </c>
      <c r="AA62" s="2028">
        <v>27477</v>
      </c>
      <c r="AB62" s="2028">
        <v>86843</v>
      </c>
      <c r="AC62" s="2028">
        <v>236429</v>
      </c>
      <c r="AD62" s="2028">
        <v>81384</v>
      </c>
      <c r="AE62" s="2028">
        <v>12718</v>
      </c>
      <c r="AF62" s="2028">
        <v>2145</v>
      </c>
      <c r="AG62" s="2028">
        <v>413</v>
      </c>
      <c r="AH62" s="2028">
        <v>78</v>
      </c>
      <c r="AI62" s="2028">
        <v>16897</v>
      </c>
      <c r="AJ62" s="2028">
        <v>81384</v>
      </c>
      <c r="AK62" s="2024">
        <v>42614</v>
      </c>
      <c r="AL62" s="2024">
        <v>42735</v>
      </c>
      <c r="AM62" s="1993" t="s">
        <v>203</v>
      </c>
    </row>
    <row r="63" spans="1:39" ht="175.5" customHeight="1">
      <c r="A63" s="1076"/>
      <c r="B63" s="231"/>
      <c r="C63" s="231"/>
      <c r="D63" s="273"/>
      <c r="E63" s="231"/>
      <c r="F63" s="231"/>
      <c r="G63" s="273"/>
      <c r="H63" s="231"/>
      <c r="I63" s="274"/>
      <c r="J63" s="2029"/>
      <c r="K63" s="1997"/>
      <c r="L63" s="2047"/>
      <c r="M63" s="2000"/>
      <c r="N63" s="1906"/>
      <c r="O63" s="1906"/>
      <c r="P63" s="1997"/>
      <c r="Q63" s="2045"/>
      <c r="R63" s="2037"/>
      <c r="S63" s="1997"/>
      <c r="T63" s="291" t="s">
        <v>284</v>
      </c>
      <c r="U63" s="755" t="s">
        <v>285</v>
      </c>
      <c r="V63" s="760">
        <v>60000000</v>
      </c>
      <c r="W63" s="2000"/>
      <c r="X63" s="2047"/>
      <c r="Y63" s="2029"/>
      <c r="Z63" s="2029"/>
      <c r="AA63" s="2029"/>
      <c r="AB63" s="2029"/>
      <c r="AC63" s="2029"/>
      <c r="AD63" s="2029"/>
      <c r="AE63" s="2029"/>
      <c r="AF63" s="2029"/>
      <c r="AG63" s="2029"/>
      <c r="AH63" s="2029"/>
      <c r="AI63" s="2029"/>
      <c r="AJ63" s="2029"/>
      <c r="AK63" s="2025"/>
      <c r="AL63" s="2025"/>
      <c r="AM63" s="1994"/>
    </row>
    <row r="64" spans="1:39" ht="192.75" customHeight="1">
      <c r="A64" s="1076"/>
      <c r="B64" s="231"/>
      <c r="C64" s="231"/>
      <c r="D64" s="273"/>
      <c r="E64" s="231"/>
      <c r="F64" s="231"/>
      <c r="G64" s="273"/>
      <c r="H64" s="231"/>
      <c r="I64" s="274"/>
      <c r="J64" s="2030"/>
      <c r="K64" s="1998"/>
      <c r="L64" s="2048"/>
      <c r="M64" s="2001"/>
      <c r="N64" s="1907"/>
      <c r="O64" s="1907"/>
      <c r="P64" s="1998"/>
      <c r="Q64" s="2046"/>
      <c r="R64" s="2038"/>
      <c r="S64" s="1998"/>
      <c r="T64" s="1069" t="s">
        <v>286</v>
      </c>
      <c r="U64" s="750" t="s">
        <v>287</v>
      </c>
      <c r="V64" s="262">
        <v>10000000</v>
      </c>
      <c r="W64" s="2001"/>
      <c r="X64" s="2048"/>
      <c r="Y64" s="2030"/>
      <c r="Z64" s="2030"/>
      <c r="AA64" s="2030"/>
      <c r="AB64" s="2030"/>
      <c r="AC64" s="2030"/>
      <c r="AD64" s="2030"/>
      <c r="AE64" s="2030"/>
      <c r="AF64" s="2030"/>
      <c r="AG64" s="2030"/>
      <c r="AH64" s="2030"/>
      <c r="AI64" s="2030"/>
      <c r="AJ64" s="2030"/>
      <c r="AK64" s="2026"/>
      <c r="AL64" s="2026"/>
      <c r="AM64" s="1995"/>
    </row>
    <row r="65" spans="1:51" ht="175.5" customHeight="1">
      <c r="A65" s="1076"/>
      <c r="B65" s="231"/>
      <c r="C65" s="231"/>
      <c r="D65" s="273"/>
      <c r="E65" s="231"/>
      <c r="F65" s="231"/>
      <c r="G65" s="273"/>
      <c r="H65" s="231"/>
      <c r="I65" s="274"/>
      <c r="J65" s="2028">
        <v>264</v>
      </c>
      <c r="K65" s="1996" t="s">
        <v>288</v>
      </c>
      <c r="L65" s="2043" t="s">
        <v>216</v>
      </c>
      <c r="M65" s="1999">
        <v>1</v>
      </c>
      <c r="N65" s="1905" t="s">
        <v>289</v>
      </c>
      <c r="O65" s="1905">
        <v>11</v>
      </c>
      <c r="P65" s="1996" t="s">
        <v>290</v>
      </c>
      <c r="Q65" s="2044">
        <v>100</v>
      </c>
      <c r="R65" s="2036">
        <v>100000000</v>
      </c>
      <c r="S65" s="1996" t="s">
        <v>291</v>
      </c>
      <c r="T65" s="750" t="s">
        <v>292</v>
      </c>
      <c r="U65" s="750" t="s">
        <v>293</v>
      </c>
      <c r="V65" s="262">
        <v>12800000</v>
      </c>
      <c r="W65" s="1999">
        <v>20</v>
      </c>
      <c r="X65" s="1999" t="s">
        <v>38</v>
      </c>
      <c r="Y65" s="2028">
        <v>64149</v>
      </c>
      <c r="Z65" s="2028">
        <v>72224</v>
      </c>
      <c r="AA65" s="2028">
        <v>27477</v>
      </c>
      <c r="AB65" s="2028">
        <v>86843</v>
      </c>
      <c r="AC65" s="2028">
        <v>236429</v>
      </c>
      <c r="AD65" s="2028">
        <v>81384</v>
      </c>
      <c r="AE65" s="2028">
        <v>12718</v>
      </c>
      <c r="AF65" s="2028">
        <v>2145</v>
      </c>
      <c r="AG65" s="2028">
        <v>413</v>
      </c>
      <c r="AH65" s="2028">
        <v>78</v>
      </c>
      <c r="AI65" s="2028">
        <v>16897</v>
      </c>
      <c r="AJ65" s="2028">
        <v>81384</v>
      </c>
      <c r="AK65" s="2024">
        <v>42597</v>
      </c>
      <c r="AL65" s="2024">
        <v>42735</v>
      </c>
      <c r="AM65" s="1993" t="s">
        <v>203</v>
      </c>
      <c r="AN65" s="292"/>
      <c r="AO65" s="293"/>
      <c r="AP65" s="292">
        <v>72224</v>
      </c>
      <c r="AQ65" s="293">
        <f>AO65</f>
        <v>0</v>
      </c>
      <c r="AR65" s="292">
        <v>27477</v>
      </c>
      <c r="AS65" s="293">
        <f>AR65</f>
        <v>27477</v>
      </c>
      <c r="AT65" s="292">
        <v>86843</v>
      </c>
      <c r="AU65" s="293">
        <f>AT65</f>
        <v>86843</v>
      </c>
      <c r="AV65" s="292">
        <v>236429</v>
      </c>
      <c r="AW65" s="293">
        <f>AV65</f>
        <v>236429</v>
      </c>
      <c r="AX65" s="292">
        <v>81384</v>
      </c>
      <c r="AY65" s="293">
        <f>AX65</f>
        <v>81384</v>
      </c>
    </row>
    <row r="66" spans="1:51" ht="136.5" customHeight="1">
      <c r="A66" s="1076"/>
      <c r="B66" s="231"/>
      <c r="C66" s="231"/>
      <c r="D66" s="273"/>
      <c r="E66" s="231"/>
      <c r="F66" s="231"/>
      <c r="G66" s="273"/>
      <c r="H66" s="231"/>
      <c r="I66" s="274"/>
      <c r="J66" s="2029"/>
      <c r="K66" s="1997"/>
      <c r="L66" s="2047"/>
      <c r="M66" s="2000"/>
      <c r="N66" s="1906"/>
      <c r="O66" s="1906"/>
      <c r="P66" s="1997"/>
      <c r="Q66" s="2045"/>
      <c r="R66" s="2037"/>
      <c r="S66" s="1997"/>
      <c r="T66" s="756" t="s">
        <v>294</v>
      </c>
      <c r="U66" s="755" t="s">
        <v>295</v>
      </c>
      <c r="V66" s="760">
        <v>42867000</v>
      </c>
      <c r="W66" s="2000"/>
      <c r="X66" s="2000"/>
      <c r="Y66" s="2029"/>
      <c r="Z66" s="2029"/>
      <c r="AA66" s="2029"/>
      <c r="AB66" s="2029"/>
      <c r="AC66" s="2029"/>
      <c r="AD66" s="2029"/>
      <c r="AE66" s="2029"/>
      <c r="AF66" s="2029"/>
      <c r="AG66" s="2029"/>
      <c r="AH66" s="2029"/>
      <c r="AI66" s="2029"/>
      <c r="AJ66" s="2029"/>
      <c r="AK66" s="2025"/>
      <c r="AL66" s="2025"/>
      <c r="AM66" s="1994"/>
      <c r="AN66" s="292"/>
      <c r="AO66" s="293"/>
      <c r="AP66" s="292"/>
      <c r="AQ66" s="293"/>
      <c r="AR66" s="292"/>
      <c r="AS66" s="293"/>
      <c r="AT66" s="292"/>
      <c r="AU66" s="293"/>
      <c r="AV66" s="292"/>
      <c r="AW66" s="293"/>
      <c r="AX66" s="292"/>
      <c r="AY66" s="293"/>
    </row>
    <row r="67" spans="1:51" ht="171.75" customHeight="1">
      <c r="A67" s="1076"/>
      <c r="B67" s="231"/>
      <c r="C67" s="231"/>
      <c r="D67" s="273"/>
      <c r="E67" s="231"/>
      <c r="F67" s="231"/>
      <c r="G67" s="273"/>
      <c r="H67" s="231"/>
      <c r="I67" s="274"/>
      <c r="J67" s="2030"/>
      <c r="K67" s="1998"/>
      <c r="L67" s="2048"/>
      <c r="M67" s="2001"/>
      <c r="N67" s="1907"/>
      <c r="O67" s="1907"/>
      <c r="P67" s="1998"/>
      <c r="Q67" s="2046"/>
      <c r="R67" s="2038"/>
      <c r="S67" s="1998"/>
      <c r="T67" s="750" t="s">
        <v>296</v>
      </c>
      <c r="U67" s="750" t="s">
        <v>297</v>
      </c>
      <c r="V67" s="262">
        <v>44333000</v>
      </c>
      <c r="W67" s="2001"/>
      <c r="X67" s="2001"/>
      <c r="Y67" s="2030"/>
      <c r="Z67" s="2030"/>
      <c r="AA67" s="2030"/>
      <c r="AB67" s="2030"/>
      <c r="AC67" s="2030"/>
      <c r="AD67" s="2030"/>
      <c r="AE67" s="2030"/>
      <c r="AF67" s="2030"/>
      <c r="AG67" s="2030"/>
      <c r="AH67" s="2030"/>
      <c r="AI67" s="2030"/>
      <c r="AJ67" s="2030"/>
      <c r="AK67" s="2026"/>
      <c r="AL67" s="2026"/>
      <c r="AM67" s="1995"/>
      <c r="AN67" s="292"/>
      <c r="AO67" s="293"/>
      <c r="AP67" s="292"/>
      <c r="AQ67" s="293"/>
      <c r="AR67" s="292"/>
      <c r="AS67" s="293"/>
      <c r="AT67" s="292"/>
      <c r="AU67" s="293"/>
      <c r="AV67" s="292"/>
      <c r="AW67" s="293"/>
      <c r="AX67" s="292"/>
      <c r="AY67" s="293"/>
    </row>
    <row r="68" spans="1:51" ht="54" customHeight="1">
      <c r="A68" s="1076"/>
      <c r="B68" s="231"/>
      <c r="C68" s="231"/>
      <c r="D68" s="273"/>
      <c r="E68" s="231"/>
      <c r="F68" s="231"/>
      <c r="G68" s="273"/>
      <c r="H68" s="231"/>
      <c r="I68" s="274"/>
      <c r="J68" s="2028">
        <v>265</v>
      </c>
      <c r="K68" s="1996" t="s">
        <v>298</v>
      </c>
      <c r="L68" s="2032" t="s">
        <v>216</v>
      </c>
      <c r="M68" s="1999">
        <v>1</v>
      </c>
      <c r="N68" s="1093"/>
      <c r="O68" s="2032">
        <v>12</v>
      </c>
      <c r="P68" s="2023" t="s">
        <v>299</v>
      </c>
      <c r="Q68" s="2044">
        <v>100</v>
      </c>
      <c r="R68" s="2036">
        <v>291450000</v>
      </c>
      <c r="S68" s="2023" t="s">
        <v>300</v>
      </c>
      <c r="T68" s="1996" t="s">
        <v>301</v>
      </c>
      <c r="U68" s="750" t="s">
        <v>302</v>
      </c>
      <c r="V68" s="1094">
        <v>15600000</v>
      </c>
      <c r="W68" s="2039">
        <v>20</v>
      </c>
      <c r="X68" s="2041" t="s">
        <v>202</v>
      </c>
      <c r="Y68" s="2028">
        <v>64149</v>
      </c>
      <c r="Z68" s="2028">
        <v>72224</v>
      </c>
      <c r="AA68" s="2028">
        <v>27477</v>
      </c>
      <c r="AB68" s="2028">
        <v>86843</v>
      </c>
      <c r="AC68" s="2028">
        <v>236429</v>
      </c>
      <c r="AD68" s="2028">
        <v>81384</v>
      </c>
      <c r="AE68" s="2028">
        <v>12718</v>
      </c>
      <c r="AF68" s="2028">
        <v>2145</v>
      </c>
      <c r="AG68" s="2028">
        <v>413</v>
      </c>
      <c r="AH68" s="2028">
        <v>78</v>
      </c>
      <c r="AI68" s="2028">
        <v>16897</v>
      </c>
      <c r="AJ68" s="2028">
        <v>81384</v>
      </c>
      <c r="AK68" s="2024">
        <v>42487</v>
      </c>
      <c r="AL68" s="2024">
        <v>42735</v>
      </c>
      <c r="AM68" s="1993" t="s">
        <v>203</v>
      </c>
      <c r="AN68" s="292"/>
      <c r="AO68" s="293"/>
      <c r="AP68" s="292"/>
      <c r="AQ68" s="293"/>
      <c r="AR68" s="292"/>
      <c r="AS68" s="293"/>
      <c r="AT68" s="292"/>
      <c r="AU68" s="293"/>
      <c r="AV68" s="292"/>
      <c r="AW68" s="293"/>
      <c r="AX68" s="292"/>
      <c r="AY68" s="293"/>
    </row>
    <row r="69" spans="1:51" ht="75" customHeight="1">
      <c r="A69" s="1076"/>
      <c r="B69" s="231"/>
      <c r="C69" s="231"/>
      <c r="D69" s="273"/>
      <c r="E69" s="231"/>
      <c r="F69" s="231"/>
      <c r="G69" s="273"/>
      <c r="H69" s="231"/>
      <c r="I69" s="274"/>
      <c r="J69" s="2029"/>
      <c r="K69" s="1997"/>
      <c r="L69" s="2032"/>
      <c r="M69" s="2000"/>
      <c r="N69" s="294" t="s">
        <v>303</v>
      </c>
      <c r="O69" s="2032"/>
      <c r="P69" s="2023"/>
      <c r="Q69" s="2045"/>
      <c r="R69" s="2037"/>
      <c r="S69" s="2023"/>
      <c r="T69" s="1997"/>
      <c r="U69" s="755" t="s">
        <v>304</v>
      </c>
      <c r="V69" s="262">
        <v>67800000</v>
      </c>
      <c r="W69" s="2040"/>
      <c r="X69" s="2042"/>
      <c r="Y69" s="2029"/>
      <c r="Z69" s="2029"/>
      <c r="AA69" s="2029"/>
      <c r="AB69" s="2029"/>
      <c r="AC69" s="2029"/>
      <c r="AD69" s="2029"/>
      <c r="AE69" s="2029"/>
      <c r="AF69" s="2029"/>
      <c r="AG69" s="2029"/>
      <c r="AH69" s="2029"/>
      <c r="AI69" s="2029"/>
      <c r="AJ69" s="2029"/>
      <c r="AK69" s="2025"/>
      <c r="AL69" s="2025"/>
      <c r="AM69" s="1994"/>
      <c r="AN69" s="292"/>
      <c r="AO69" s="293"/>
      <c r="AP69" s="292"/>
      <c r="AQ69" s="293"/>
      <c r="AR69" s="292"/>
      <c r="AS69" s="293"/>
      <c r="AT69" s="292"/>
      <c r="AU69" s="293"/>
      <c r="AV69" s="292"/>
      <c r="AW69" s="293"/>
      <c r="AX69" s="292"/>
      <c r="AY69" s="293"/>
    </row>
    <row r="70" spans="1:51" ht="72.75" customHeight="1">
      <c r="A70" s="1076"/>
      <c r="B70" s="231"/>
      <c r="C70" s="231"/>
      <c r="D70" s="273"/>
      <c r="E70" s="231"/>
      <c r="F70" s="231"/>
      <c r="G70" s="273"/>
      <c r="H70" s="231"/>
      <c r="I70" s="274"/>
      <c r="J70" s="2029"/>
      <c r="K70" s="1997"/>
      <c r="L70" s="2032"/>
      <c r="M70" s="2000"/>
      <c r="N70" s="294" t="s">
        <v>305</v>
      </c>
      <c r="O70" s="2032"/>
      <c r="P70" s="2023"/>
      <c r="Q70" s="2045"/>
      <c r="R70" s="2037"/>
      <c r="S70" s="2023"/>
      <c r="T70" s="1997"/>
      <c r="U70" s="755" t="s">
        <v>306</v>
      </c>
      <c r="V70" s="262">
        <v>46800000</v>
      </c>
      <c r="W70" s="2040"/>
      <c r="X70" s="2042"/>
      <c r="Y70" s="2029"/>
      <c r="Z70" s="2029"/>
      <c r="AA70" s="2029"/>
      <c r="AB70" s="2029"/>
      <c r="AC70" s="2029"/>
      <c r="AD70" s="2029"/>
      <c r="AE70" s="2029"/>
      <c r="AF70" s="2029"/>
      <c r="AG70" s="2029"/>
      <c r="AH70" s="2029"/>
      <c r="AI70" s="2029"/>
      <c r="AJ70" s="2029"/>
      <c r="AK70" s="2025"/>
      <c r="AL70" s="2025"/>
      <c r="AM70" s="1994"/>
      <c r="AN70" s="292"/>
      <c r="AO70" s="293"/>
      <c r="AP70" s="292"/>
      <c r="AQ70" s="293"/>
      <c r="AR70" s="292"/>
      <c r="AS70" s="293"/>
      <c r="AT70" s="292"/>
      <c r="AU70" s="293"/>
      <c r="AV70" s="292"/>
      <c r="AW70" s="293"/>
      <c r="AX70" s="292"/>
      <c r="AY70" s="293"/>
    </row>
    <row r="71" spans="1:51" ht="105" customHeight="1">
      <c r="A71" s="1076"/>
      <c r="B71" s="231"/>
      <c r="C71" s="231"/>
      <c r="D71" s="273"/>
      <c r="E71" s="231"/>
      <c r="F71" s="231"/>
      <c r="G71" s="273"/>
      <c r="H71" s="231"/>
      <c r="I71" s="274"/>
      <c r="J71" s="2029"/>
      <c r="K71" s="1997"/>
      <c r="L71" s="2032"/>
      <c r="M71" s="2000"/>
      <c r="N71" s="294" t="s">
        <v>307</v>
      </c>
      <c r="O71" s="2032"/>
      <c r="P71" s="2023"/>
      <c r="Q71" s="2045"/>
      <c r="R71" s="2037"/>
      <c r="S71" s="2023"/>
      <c r="T71" s="1998"/>
      <c r="U71" s="755" t="s">
        <v>308</v>
      </c>
      <c r="V71" s="262">
        <v>26450000</v>
      </c>
      <c r="W71" s="2000">
        <v>88</v>
      </c>
      <c r="X71" s="295"/>
      <c r="Y71" s="2029"/>
      <c r="Z71" s="2029"/>
      <c r="AA71" s="2029"/>
      <c r="AB71" s="2029"/>
      <c r="AC71" s="2029"/>
      <c r="AD71" s="2029"/>
      <c r="AE71" s="2029"/>
      <c r="AF71" s="2029"/>
      <c r="AG71" s="2029"/>
      <c r="AH71" s="2029"/>
      <c r="AI71" s="2029"/>
      <c r="AJ71" s="2029"/>
      <c r="AK71" s="2025"/>
      <c r="AL71" s="2025"/>
      <c r="AM71" s="1994"/>
      <c r="AN71" s="292"/>
      <c r="AO71" s="293"/>
      <c r="AP71" s="292"/>
      <c r="AQ71" s="293"/>
      <c r="AR71" s="292"/>
      <c r="AS71" s="293"/>
      <c r="AT71" s="292"/>
      <c r="AU71" s="293"/>
      <c r="AV71" s="292"/>
      <c r="AW71" s="293"/>
      <c r="AX71" s="292"/>
      <c r="AY71" s="293"/>
    </row>
    <row r="72" spans="1:51" ht="105" customHeight="1">
      <c r="A72" s="1076"/>
      <c r="B72" s="231"/>
      <c r="C72" s="231"/>
      <c r="D72" s="273"/>
      <c r="E72" s="231"/>
      <c r="F72" s="231"/>
      <c r="G72" s="273"/>
      <c r="H72" s="231"/>
      <c r="I72" s="274"/>
      <c r="J72" s="2029"/>
      <c r="K72" s="1997"/>
      <c r="L72" s="2043"/>
      <c r="M72" s="2000"/>
      <c r="N72" s="294" t="s">
        <v>307</v>
      </c>
      <c r="O72" s="2043"/>
      <c r="P72" s="1993"/>
      <c r="Q72" s="2045"/>
      <c r="R72" s="2037"/>
      <c r="S72" s="1993"/>
      <c r="T72" s="756" t="s">
        <v>309</v>
      </c>
      <c r="U72" s="755" t="s">
        <v>310</v>
      </c>
      <c r="V72" s="759">
        <v>120000000</v>
      </c>
      <c r="W72" s="2000"/>
      <c r="X72" s="2034" t="s">
        <v>311</v>
      </c>
      <c r="Y72" s="2029"/>
      <c r="Z72" s="2029"/>
      <c r="AA72" s="2029"/>
      <c r="AB72" s="2029"/>
      <c r="AC72" s="2029"/>
      <c r="AD72" s="2029"/>
      <c r="AE72" s="2029"/>
      <c r="AF72" s="2029"/>
      <c r="AG72" s="2029"/>
      <c r="AH72" s="2029"/>
      <c r="AI72" s="2029"/>
      <c r="AJ72" s="2029"/>
      <c r="AK72" s="2025"/>
      <c r="AL72" s="2025"/>
      <c r="AM72" s="1994"/>
      <c r="AN72" s="292"/>
      <c r="AO72" s="293"/>
      <c r="AP72" s="292"/>
      <c r="AQ72" s="293"/>
      <c r="AR72" s="292"/>
      <c r="AS72" s="293"/>
      <c r="AT72" s="292"/>
      <c r="AU72" s="293"/>
      <c r="AV72" s="292"/>
      <c r="AW72" s="293"/>
      <c r="AX72" s="292"/>
      <c r="AY72" s="293"/>
    </row>
    <row r="73" spans="1:51" ht="60" customHeight="1">
      <c r="A73" s="1076"/>
      <c r="B73" s="231"/>
      <c r="C73" s="231"/>
      <c r="D73" s="273"/>
      <c r="E73" s="231"/>
      <c r="F73" s="231"/>
      <c r="G73" s="273"/>
      <c r="H73" s="231"/>
      <c r="I73" s="274"/>
      <c r="J73" s="2030"/>
      <c r="K73" s="1998"/>
      <c r="L73" s="2032"/>
      <c r="M73" s="2001"/>
      <c r="N73" s="1095"/>
      <c r="O73" s="2032"/>
      <c r="P73" s="2023"/>
      <c r="Q73" s="2046"/>
      <c r="R73" s="2038"/>
      <c r="S73" s="2023"/>
      <c r="T73" s="750" t="s">
        <v>312</v>
      </c>
      <c r="U73" s="750" t="s">
        <v>313</v>
      </c>
      <c r="V73" s="262">
        <v>14800000</v>
      </c>
      <c r="W73" s="2001"/>
      <c r="X73" s="2035"/>
      <c r="Y73" s="2030"/>
      <c r="Z73" s="2030"/>
      <c r="AA73" s="2030"/>
      <c r="AB73" s="2030"/>
      <c r="AC73" s="2030"/>
      <c r="AD73" s="2030"/>
      <c r="AE73" s="2030"/>
      <c r="AF73" s="2030"/>
      <c r="AG73" s="2030"/>
      <c r="AH73" s="2030"/>
      <c r="AI73" s="2030"/>
      <c r="AJ73" s="2030"/>
      <c r="AK73" s="2026"/>
      <c r="AL73" s="2026"/>
      <c r="AM73" s="1995"/>
      <c r="AN73" s="292"/>
      <c r="AO73" s="293"/>
      <c r="AP73" s="292"/>
      <c r="AQ73" s="293"/>
      <c r="AR73" s="292"/>
      <c r="AS73" s="293"/>
      <c r="AT73" s="292"/>
      <c r="AU73" s="293"/>
      <c r="AV73" s="292"/>
      <c r="AW73" s="293"/>
      <c r="AX73" s="292"/>
      <c r="AY73" s="293"/>
    </row>
    <row r="74" spans="1:51" ht="161.25" customHeight="1">
      <c r="A74" s="1076"/>
      <c r="B74" s="231"/>
      <c r="C74" s="231"/>
      <c r="D74" s="273"/>
      <c r="E74" s="231"/>
      <c r="F74" s="231"/>
      <c r="G74" s="273"/>
      <c r="H74" s="231"/>
      <c r="I74" s="274"/>
      <c r="J74" s="2019">
        <v>266</v>
      </c>
      <c r="K74" s="1909" t="s">
        <v>314</v>
      </c>
      <c r="L74" s="2020" t="s">
        <v>216</v>
      </c>
      <c r="M74" s="2020">
        <v>1</v>
      </c>
      <c r="N74" s="1093" t="s">
        <v>315</v>
      </c>
      <c r="O74" s="2032">
        <v>13</v>
      </c>
      <c r="P74" s="2023" t="s">
        <v>316</v>
      </c>
      <c r="Q74" s="2033">
        <v>100</v>
      </c>
      <c r="R74" s="2021">
        <v>16000000</v>
      </c>
      <c r="S74" s="2023" t="s">
        <v>317</v>
      </c>
      <c r="T74" s="750" t="s">
        <v>318</v>
      </c>
      <c r="U74" s="750" t="s">
        <v>319</v>
      </c>
      <c r="V74" s="262">
        <v>11200000</v>
      </c>
      <c r="W74" s="758">
        <v>20</v>
      </c>
      <c r="X74" s="748" t="s">
        <v>202</v>
      </c>
      <c r="Y74" s="2015"/>
      <c r="Z74" s="2015"/>
      <c r="AA74" s="2015"/>
      <c r="AB74" s="2013">
        <v>50</v>
      </c>
      <c r="AC74" s="2013">
        <v>220</v>
      </c>
      <c r="AD74" s="2013">
        <v>49</v>
      </c>
      <c r="AE74" s="2015"/>
      <c r="AF74" s="2013"/>
      <c r="AG74" s="2015"/>
      <c r="AH74" s="2015"/>
      <c r="AI74" s="2015"/>
      <c r="AJ74" s="2015"/>
      <c r="AK74" s="2017">
        <v>42597</v>
      </c>
      <c r="AL74" s="2017">
        <v>42735</v>
      </c>
      <c r="AM74" s="1993" t="s">
        <v>203</v>
      </c>
      <c r="AN74" s="292"/>
      <c r="AO74" s="293"/>
      <c r="AP74" s="292"/>
      <c r="AQ74" s="293"/>
      <c r="AR74" s="292"/>
      <c r="AS74" s="293"/>
      <c r="AT74" s="292"/>
      <c r="AU74" s="293"/>
      <c r="AV74" s="292"/>
      <c r="AW74" s="293"/>
      <c r="AX74" s="292"/>
      <c r="AY74" s="293"/>
    </row>
    <row r="75" spans="1:39" ht="143.25" customHeight="1">
      <c r="A75" s="1076"/>
      <c r="B75" s="231"/>
      <c r="C75" s="231"/>
      <c r="D75" s="273"/>
      <c r="E75" s="231"/>
      <c r="F75" s="231"/>
      <c r="G75" s="273"/>
      <c r="H75" s="231"/>
      <c r="I75" s="274"/>
      <c r="J75" s="2019"/>
      <c r="K75" s="1909"/>
      <c r="L75" s="2020"/>
      <c r="M75" s="2020"/>
      <c r="N75" s="1095" t="s">
        <v>320</v>
      </c>
      <c r="O75" s="2032"/>
      <c r="P75" s="2023"/>
      <c r="Q75" s="2033"/>
      <c r="R75" s="2022"/>
      <c r="S75" s="2023"/>
      <c r="T75" s="750" t="s">
        <v>321</v>
      </c>
      <c r="U75" s="750" t="s">
        <v>322</v>
      </c>
      <c r="V75" s="262">
        <v>4800000</v>
      </c>
      <c r="W75" s="297">
        <v>88</v>
      </c>
      <c r="X75" s="749" t="s">
        <v>311</v>
      </c>
      <c r="Y75" s="2016"/>
      <c r="Z75" s="2016"/>
      <c r="AA75" s="2016"/>
      <c r="AB75" s="2014"/>
      <c r="AC75" s="2014"/>
      <c r="AD75" s="2014"/>
      <c r="AE75" s="2016"/>
      <c r="AF75" s="2014"/>
      <c r="AG75" s="2016"/>
      <c r="AH75" s="2016"/>
      <c r="AI75" s="2016"/>
      <c r="AJ75" s="2016"/>
      <c r="AK75" s="2018"/>
      <c r="AL75" s="2018"/>
      <c r="AM75" s="1995"/>
    </row>
    <row r="76" spans="1:39" ht="117" customHeight="1">
      <c r="A76" s="1076"/>
      <c r="B76" s="231"/>
      <c r="C76" s="231"/>
      <c r="D76" s="273"/>
      <c r="E76" s="231"/>
      <c r="F76" s="231"/>
      <c r="G76" s="273"/>
      <c r="H76" s="231"/>
      <c r="I76" s="274"/>
      <c r="J76" s="1089">
        <v>267</v>
      </c>
      <c r="K76" s="750" t="s">
        <v>323</v>
      </c>
      <c r="L76" s="764" t="s">
        <v>216</v>
      </c>
      <c r="M76" s="280">
        <v>1</v>
      </c>
      <c r="N76" s="1905" t="s">
        <v>324</v>
      </c>
      <c r="O76" s="1993">
        <v>14</v>
      </c>
      <c r="P76" s="1993" t="s">
        <v>325</v>
      </c>
      <c r="Q76" s="1096">
        <f>+V76/$R$76*100</f>
        <v>12.135922330097088</v>
      </c>
      <c r="R76" s="2021">
        <v>144200000</v>
      </c>
      <c r="S76" s="1996" t="s">
        <v>326</v>
      </c>
      <c r="T76" s="750" t="s">
        <v>327</v>
      </c>
      <c r="U76" s="750" t="s">
        <v>328</v>
      </c>
      <c r="V76" s="262">
        <v>17500000</v>
      </c>
      <c r="W76" s="1999">
        <v>88</v>
      </c>
      <c r="X76" s="2028" t="s">
        <v>311</v>
      </c>
      <c r="Y76" s="2013"/>
      <c r="Z76" s="2013"/>
      <c r="AA76" s="2013"/>
      <c r="AB76" s="2013">
        <v>100</v>
      </c>
      <c r="AC76" s="2013">
        <v>250</v>
      </c>
      <c r="AD76" s="2013">
        <v>41</v>
      </c>
      <c r="AE76" s="1999"/>
      <c r="AF76" s="1999"/>
      <c r="AG76" s="1999"/>
      <c r="AH76" s="1999"/>
      <c r="AI76" s="1999"/>
      <c r="AJ76" s="1999"/>
      <c r="AK76" s="2024">
        <v>42597</v>
      </c>
      <c r="AL76" s="2024">
        <v>42735</v>
      </c>
      <c r="AM76" s="1993" t="s">
        <v>203</v>
      </c>
    </row>
    <row r="77" spans="1:39" ht="173.25" customHeight="1">
      <c r="A77" s="1076"/>
      <c r="B77" s="231"/>
      <c r="C77" s="231"/>
      <c r="D77" s="273"/>
      <c r="E77" s="231"/>
      <c r="F77" s="231"/>
      <c r="G77" s="273"/>
      <c r="H77" s="231"/>
      <c r="I77" s="274"/>
      <c r="J77" s="1090">
        <v>268</v>
      </c>
      <c r="K77" s="750" t="s">
        <v>329</v>
      </c>
      <c r="L77" s="764" t="s">
        <v>216</v>
      </c>
      <c r="M77" s="280">
        <v>12</v>
      </c>
      <c r="N77" s="1906"/>
      <c r="O77" s="1994"/>
      <c r="P77" s="1994"/>
      <c r="Q77" s="1788">
        <f aca="true" t="shared" si="0" ref="Q77:Q85">+V77/$R$76*100</f>
        <v>12.949029126213594</v>
      </c>
      <c r="R77" s="2027"/>
      <c r="S77" s="1997"/>
      <c r="T77" s="1996" t="s">
        <v>330</v>
      </c>
      <c r="U77" s="755" t="s">
        <v>331</v>
      </c>
      <c r="V77" s="262">
        <v>18672500</v>
      </c>
      <c r="W77" s="2000"/>
      <c r="X77" s="2029"/>
      <c r="Y77" s="2031"/>
      <c r="Z77" s="2031"/>
      <c r="AA77" s="2031"/>
      <c r="AB77" s="2031"/>
      <c r="AC77" s="2031"/>
      <c r="AD77" s="2031"/>
      <c r="AE77" s="2000"/>
      <c r="AF77" s="2000"/>
      <c r="AG77" s="2000"/>
      <c r="AH77" s="2000"/>
      <c r="AI77" s="2000"/>
      <c r="AJ77" s="2000"/>
      <c r="AK77" s="2025"/>
      <c r="AL77" s="2025"/>
      <c r="AM77" s="1994"/>
    </row>
    <row r="78" spans="1:39" ht="170.25" customHeight="1">
      <c r="A78" s="1076"/>
      <c r="B78" s="231"/>
      <c r="C78" s="231"/>
      <c r="D78" s="273"/>
      <c r="E78" s="231"/>
      <c r="F78" s="231"/>
      <c r="G78" s="273"/>
      <c r="H78" s="231"/>
      <c r="I78" s="274"/>
      <c r="J78" s="1090">
        <v>269</v>
      </c>
      <c r="K78" s="750" t="s">
        <v>332</v>
      </c>
      <c r="L78" s="764" t="s">
        <v>216</v>
      </c>
      <c r="M78" s="280">
        <v>12</v>
      </c>
      <c r="N78" s="1906"/>
      <c r="O78" s="1994"/>
      <c r="P78" s="1994"/>
      <c r="Q78" s="1788">
        <f t="shared" si="0"/>
        <v>10.521844660194175</v>
      </c>
      <c r="R78" s="2027"/>
      <c r="S78" s="1997"/>
      <c r="T78" s="1997"/>
      <c r="U78" s="755" t="s">
        <v>333</v>
      </c>
      <c r="V78" s="262">
        <v>15172500</v>
      </c>
      <c r="W78" s="2000"/>
      <c r="X78" s="2029"/>
      <c r="Y78" s="2031"/>
      <c r="Z78" s="2031"/>
      <c r="AA78" s="2031"/>
      <c r="AB78" s="2031"/>
      <c r="AC78" s="2031"/>
      <c r="AD78" s="2031"/>
      <c r="AE78" s="2000"/>
      <c r="AF78" s="2000"/>
      <c r="AG78" s="2000"/>
      <c r="AH78" s="2000"/>
      <c r="AI78" s="2000"/>
      <c r="AJ78" s="2000"/>
      <c r="AK78" s="2025"/>
      <c r="AL78" s="2025"/>
      <c r="AM78" s="1994"/>
    </row>
    <row r="79" spans="1:39" ht="186.75" customHeight="1">
      <c r="A79" s="1076"/>
      <c r="B79" s="231"/>
      <c r="C79" s="231"/>
      <c r="D79" s="273"/>
      <c r="E79" s="231"/>
      <c r="F79" s="231"/>
      <c r="G79" s="273"/>
      <c r="H79" s="231"/>
      <c r="I79" s="274"/>
      <c r="J79" s="1090">
        <v>270</v>
      </c>
      <c r="K79" s="750" t="s">
        <v>334</v>
      </c>
      <c r="L79" s="764" t="s">
        <v>216</v>
      </c>
      <c r="M79" s="280">
        <v>12</v>
      </c>
      <c r="N79" s="1906"/>
      <c r="O79" s="1994"/>
      <c r="P79" s="1994"/>
      <c r="Q79" s="1788">
        <f t="shared" si="0"/>
        <v>10.521844660194175</v>
      </c>
      <c r="R79" s="2027"/>
      <c r="S79" s="1997"/>
      <c r="T79" s="1997"/>
      <c r="U79" s="755" t="s">
        <v>335</v>
      </c>
      <c r="V79" s="262">
        <v>15172500</v>
      </c>
      <c r="W79" s="2000"/>
      <c r="X79" s="2029"/>
      <c r="Y79" s="2031"/>
      <c r="Z79" s="2031"/>
      <c r="AA79" s="2031"/>
      <c r="AB79" s="2031"/>
      <c r="AC79" s="2031"/>
      <c r="AD79" s="2031"/>
      <c r="AE79" s="2000"/>
      <c r="AF79" s="2000"/>
      <c r="AG79" s="2000"/>
      <c r="AH79" s="2000"/>
      <c r="AI79" s="2000"/>
      <c r="AJ79" s="2000"/>
      <c r="AK79" s="2025"/>
      <c r="AL79" s="2025"/>
      <c r="AM79" s="1994"/>
    </row>
    <row r="80" spans="1:39" s="107" customFormat="1" ht="129" customHeight="1">
      <c r="A80" s="1083"/>
      <c r="B80" s="290"/>
      <c r="C80" s="290"/>
      <c r="D80" s="1087"/>
      <c r="E80" s="290"/>
      <c r="F80" s="290"/>
      <c r="G80" s="1087"/>
      <c r="H80" s="290"/>
      <c r="I80" s="1084"/>
      <c r="J80" s="2007">
        <v>271</v>
      </c>
      <c r="K80" s="1934" t="s">
        <v>336</v>
      </c>
      <c r="L80" s="2009" t="s">
        <v>216</v>
      </c>
      <c r="M80" s="2011">
        <v>12</v>
      </c>
      <c r="N80" s="1906"/>
      <c r="O80" s="1994"/>
      <c r="P80" s="1994"/>
      <c r="Q80" s="1788">
        <f t="shared" si="0"/>
        <v>11.090499306518725</v>
      </c>
      <c r="R80" s="2027"/>
      <c r="S80" s="1997"/>
      <c r="T80" s="1997"/>
      <c r="U80" s="148" t="s">
        <v>337</v>
      </c>
      <c r="V80" s="262">
        <v>15992500</v>
      </c>
      <c r="W80" s="2000"/>
      <c r="X80" s="2029"/>
      <c r="Y80" s="2031"/>
      <c r="Z80" s="2031"/>
      <c r="AA80" s="2031"/>
      <c r="AB80" s="2031"/>
      <c r="AC80" s="2031"/>
      <c r="AD80" s="2031"/>
      <c r="AE80" s="2000"/>
      <c r="AF80" s="2000"/>
      <c r="AG80" s="2000"/>
      <c r="AH80" s="2000"/>
      <c r="AI80" s="2000"/>
      <c r="AJ80" s="2000"/>
      <c r="AK80" s="2025"/>
      <c r="AL80" s="2025"/>
      <c r="AM80" s="1994"/>
    </row>
    <row r="81" spans="1:39" s="107" customFormat="1" ht="159" customHeight="1">
      <c r="A81" s="1083"/>
      <c r="B81" s="290"/>
      <c r="C81" s="290"/>
      <c r="D81" s="1087"/>
      <c r="E81" s="290"/>
      <c r="F81" s="290"/>
      <c r="G81" s="1087"/>
      <c r="H81" s="290"/>
      <c r="I81" s="1084"/>
      <c r="J81" s="2008"/>
      <c r="K81" s="1935"/>
      <c r="L81" s="2010"/>
      <c r="M81" s="2012"/>
      <c r="N81" s="1906"/>
      <c r="O81" s="1994"/>
      <c r="P81" s="1994"/>
      <c r="Q81" s="1788">
        <f t="shared" si="0"/>
        <v>8.668515950069349</v>
      </c>
      <c r="R81" s="2027"/>
      <c r="S81" s="1997"/>
      <c r="T81" s="1997"/>
      <c r="U81" s="148" t="s">
        <v>338</v>
      </c>
      <c r="V81" s="262">
        <v>12500000</v>
      </c>
      <c r="W81" s="2000"/>
      <c r="X81" s="2029"/>
      <c r="Y81" s="2031"/>
      <c r="Z81" s="2031"/>
      <c r="AA81" s="2031"/>
      <c r="AB81" s="2031"/>
      <c r="AC81" s="2031"/>
      <c r="AD81" s="2031"/>
      <c r="AE81" s="2000"/>
      <c r="AF81" s="2000"/>
      <c r="AG81" s="2000"/>
      <c r="AH81" s="2000"/>
      <c r="AI81" s="2000"/>
      <c r="AJ81" s="2000"/>
      <c r="AK81" s="2025"/>
      <c r="AL81" s="2025"/>
      <c r="AM81" s="1994"/>
    </row>
    <row r="82" spans="1:39" ht="168" customHeight="1">
      <c r="A82" s="1076"/>
      <c r="B82" s="231"/>
      <c r="C82" s="231"/>
      <c r="D82" s="273"/>
      <c r="E82" s="231"/>
      <c r="F82" s="231"/>
      <c r="G82" s="273"/>
      <c r="H82" s="231"/>
      <c r="I82" s="274"/>
      <c r="J82" s="1090">
        <v>272</v>
      </c>
      <c r="K82" s="750" t="s">
        <v>339</v>
      </c>
      <c r="L82" s="764" t="s">
        <v>216</v>
      </c>
      <c r="M82" s="280">
        <v>12</v>
      </c>
      <c r="N82" s="1906"/>
      <c r="O82" s="1994"/>
      <c r="P82" s="1994"/>
      <c r="Q82" s="1788">
        <f t="shared" si="0"/>
        <v>10.521844660194175</v>
      </c>
      <c r="R82" s="2027"/>
      <c r="S82" s="1997"/>
      <c r="T82" s="1997"/>
      <c r="U82" s="755" t="s">
        <v>340</v>
      </c>
      <c r="V82" s="761">
        <v>15172500</v>
      </c>
      <c r="W82" s="2000"/>
      <c r="X82" s="2029"/>
      <c r="Y82" s="2031"/>
      <c r="Z82" s="2031"/>
      <c r="AA82" s="2031"/>
      <c r="AB82" s="2031"/>
      <c r="AC82" s="2031"/>
      <c r="AD82" s="2031"/>
      <c r="AE82" s="2000"/>
      <c r="AF82" s="2000"/>
      <c r="AG82" s="2000"/>
      <c r="AH82" s="2000"/>
      <c r="AI82" s="2000"/>
      <c r="AJ82" s="2000"/>
      <c r="AK82" s="2025"/>
      <c r="AL82" s="2025"/>
      <c r="AM82" s="1994"/>
    </row>
    <row r="83" spans="1:39" ht="158.25" customHeight="1">
      <c r="A83" s="1076"/>
      <c r="B83" s="231"/>
      <c r="C83" s="231"/>
      <c r="D83" s="273"/>
      <c r="E83" s="231"/>
      <c r="F83" s="231"/>
      <c r="G83" s="273"/>
      <c r="H83" s="231"/>
      <c r="I83" s="274"/>
      <c r="J83" s="1090">
        <v>273</v>
      </c>
      <c r="K83" s="750" t="s">
        <v>341</v>
      </c>
      <c r="L83" s="764" t="s">
        <v>216</v>
      </c>
      <c r="M83" s="280">
        <v>12</v>
      </c>
      <c r="N83" s="1906"/>
      <c r="O83" s="1994"/>
      <c r="P83" s="1994"/>
      <c r="Q83" s="1788">
        <f t="shared" si="0"/>
        <v>1.8533287101248266</v>
      </c>
      <c r="R83" s="2027"/>
      <c r="S83" s="1997"/>
      <c r="T83" s="1997"/>
      <c r="U83" s="755" t="s">
        <v>342</v>
      </c>
      <c r="V83" s="761">
        <v>2672500</v>
      </c>
      <c r="W83" s="2000"/>
      <c r="X83" s="2029"/>
      <c r="Y83" s="2031"/>
      <c r="Z83" s="2031"/>
      <c r="AA83" s="2031"/>
      <c r="AB83" s="2031"/>
      <c r="AC83" s="2031"/>
      <c r="AD83" s="2031"/>
      <c r="AE83" s="2000"/>
      <c r="AF83" s="2000"/>
      <c r="AG83" s="2000"/>
      <c r="AH83" s="2000"/>
      <c r="AI83" s="2000"/>
      <c r="AJ83" s="2000"/>
      <c r="AK83" s="2025"/>
      <c r="AL83" s="2025"/>
      <c r="AM83" s="1994"/>
    </row>
    <row r="84" spans="1:39" ht="118.5" customHeight="1">
      <c r="A84" s="1076"/>
      <c r="B84" s="231"/>
      <c r="C84" s="231"/>
      <c r="D84" s="273"/>
      <c r="E84" s="231"/>
      <c r="F84" s="231"/>
      <c r="G84" s="273"/>
      <c r="H84" s="231"/>
      <c r="I84" s="274"/>
      <c r="J84" s="1090">
        <v>274</v>
      </c>
      <c r="K84" s="750" t="s">
        <v>343</v>
      </c>
      <c r="L84" s="764" t="s">
        <v>216</v>
      </c>
      <c r="M84" s="280">
        <v>12</v>
      </c>
      <c r="N84" s="1906"/>
      <c r="O84" s="1994"/>
      <c r="P84" s="1994"/>
      <c r="Q84" s="1788">
        <f t="shared" si="0"/>
        <v>8.788141470180305</v>
      </c>
      <c r="R84" s="2027"/>
      <c r="S84" s="1997"/>
      <c r="T84" s="1997"/>
      <c r="U84" s="755" t="s">
        <v>344</v>
      </c>
      <c r="V84" s="262">
        <v>12672500</v>
      </c>
      <c r="W84" s="2000"/>
      <c r="X84" s="2029"/>
      <c r="Y84" s="2031"/>
      <c r="Z84" s="2031"/>
      <c r="AA84" s="2031"/>
      <c r="AB84" s="2031"/>
      <c r="AC84" s="2031"/>
      <c r="AD84" s="2031"/>
      <c r="AE84" s="2000"/>
      <c r="AF84" s="2000"/>
      <c r="AG84" s="2000"/>
      <c r="AH84" s="2000"/>
      <c r="AI84" s="2000"/>
      <c r="AJ84" s="2000"/>
      <c r="AK84" s="2025"/>
      <c r="AL84" s="2025"/>
      <c r="AM84" s="1994"/>
    </row>
    <row r="85" spans="1:39" ht="162" customHeight="1">
      <c r="A85" s="1078"/>
      <c r="B85" s="220"/>
      <c r="C85" s="220"/>
      <c r="D85" s="1081"/>
      <c r="E85" s="220"/>
      <c r="F85" s="220"/>
      <c r="G85" s="1081"/>
      <c r="H85" s="220"/>
      <c r="I85" s="281"/>
      <c r="J85" s="298">
        <v>260</v>
      </c>
      <c r="K85" s="750" t="s">
        <v>345</v>
      </c>
      <c r="L85" s="764" t="s">
        <v>216</v>
      </c>
      <c r="M85" s="280">
        <v>12</v>
      </c>
      <c r="N85" s="1907"/>
      <c r="O85" s="1995"/>
      <c r="P85" s="1995"/>
      <c r="Q85" s="1788">
        <f t="shared" si="0"/>
        <v>12.949029126213594</v>
      </c>
      <c r="R85" s="2022"/>
      <c r="S85" s="1998"/>
      <c r="T85" s="1998"/>
      <c r="U85" s="750" t="s">
        <v>346</v>
      </c>
      <c r="V85" s="262">
        <v>18672500</v>
      </c>
      <c r="W85" s="2001"/>
      <c r="X85" s="2030"/>
      <c r="Y85" s="2014"/>
      <c r="Z85" s="2014"/>
      <c r="AA85" s="2014"/>
      <c r="AB85" s="2014"/>
      <c r="AC85" s="2014"/>
      <c r="AD85" s="2014"/>
      <c r="AE85" s="2001"/>
      <c r="AF85" s="2001"/>
      <c r="AG85" s="2001"/>
      <c r="AH85" s="2001"/>
      <c r="AI85" s="2001"/>
      <c r="AJ85" s="2001"/>
      <c r="AK85" s="2026"/>
      <c r="AL85" s="2026"/>
      <c r="AM85" s="1995"/>
    </row>
    <row r="86" spans="1:39" ht="15" thickBot="1">
      <c r="A86" s="254"/>
      <c r="B86" s="231"/>
      <c r="C86" s="231"/>
      <c r="D86" s="231"/>
      <c r="E86" s="231"/>
      <c r="F86" s="231"/>
      <c r="G86" s="231"/>
      <c r="H86" s="231"/>
      <c r="I86" s="231"/>
      <c r="J86" s="299"/>
      <c r="K86" s="300"/>
      <c r="L86" s="301"/>
      <c r="M86" s="302"/>
      <c r="N86" s="251"/>
      <c r="O86" s="303"/>
      <c r="P86" s="303"/>
      <c r="Q86" s="304"/>
      <c r="R86" s="305"/>
      <c r="S86" s="300"/>
      <c r="T86" s="300"/>
      <c r="U86" s="300"/>
      <c r="V86" s="305"/>
      <c r="W86" s="302"/>
      <c r="X86" s="302"/>
      <c r="Y86" s="306"/>
      <c r="Z86" s="306"/>
      <c r="AA86" s="306"/>
      <c r="AB86" s="306"/>
      <c r="AC86" s="306"/>
      <c r="AD86" s="306"/>
      <c r="AE86" s="302"/>
      <c r="AF86" s="302"/>
      <c r="AG86" s="302"/>
      <c r="AH86" s="302"/>
      <c r="AI86" s="302"/>
      <c r="AJ86" s="302"/>
      <c r="AK86" s="307"/>
      <c r="AL86" s="307"/>
      <c r="AM86" s="308"/>
    </row>
    <row r="87" spans="1:39" s="317" customFormat="1" ht="22.5" customHeight="1" thickBot="1">
      <c r="A87" s="2002" t="s">
        <v>347</v>
      </c>
      <c r="B87" s="2003"/>
      <c r="C87" s="2003"/>
      <c r="D87" s="2003"/>
      <c r="E87" s="2003"/>
      <c r="F87" s="2003"/>
      <c r="G87" s="2003"/>
      <c r="H87" s="2003"/>
      <c r="I87" s="2003"/>
      <c r="J87" s="2003"/>
      <c r="K87" s="2003"/>
      <c r="L87" s="2003"/>
      <c r="M87" s="2003"/>
      <c r="N87" s="2003"/>
      <c r="O87" s="2003"/>
      <c r="P87" s="2003"/>
      <c r="Q87" s="2004"/>
      <c r="R87" s="102">
        <f>SUM(R19:R85)</f>
        <v>1235000000</v>
      </c>
      <c r="S87" s="309"/>
      <c r="T87" s="108"/>
      <c r="U87" s="310"/>
      <c r="V87" s="102">
        <f>SUM(V19:V85)</f>
        <v>1235000000</v>
      </c>
      <c r="W87" s="311"/>
      <c r="X87" s="312"/>
      <c r="Y87" s="313"/>
      <c r="Z87" s="313"/>
      <c r="AA87" s="313"/>
      <c r="AB87" s="313"/>
      <c r="AC87" s="313"/>
      <c r="AD87" s="313"/>
      <c r="AE87" s="313"/>
      <c r="AF87" s="313"/>
      <c r="AG87" s="313"/>
      <c r="AH87" s="313"/>
      <c r="AI87" s="313"/>
      <c r="AJ87" s="313"/>
      <c r="AK87" s="314"/>
      <c r="AL87" s="315"/>
      <c r="AM87" s="316"/>
    </row>
    <row r="88" spans="2:10" ht="14.25">
      <c r="B88" s="2005" t="s">
        <v>40</v>
      </c>
      <c r="C88" s="2005"/>
      <c r="D88" s="2005"/>
      <c r="E88" s="2005"/>
      <c r="F88" s="2005"/>
      <c r="G88" s="2005"/>
      <c r="H88" s="2005"/>
      <c r="I88" s="2005"/>
      <c r="J88" s="2005"/>
    </row>
    <row r="90" spans="21:22" ht="15">
      <c r="U90" s="1653"/>
      <c r="V90" s="1654"/>
    </row>
    <row r="91" spans="4:22" ht="15">
      <c r="D91" s="317"/>
      <c r="E91" s="317"/>
      <c r="F91" s="317"/>
      <c r="G91" s="317"/>
      <c r="H91" s="317"/>
      <c r="I91" s="317"/>
      <c r="U91" s="1653"/>
      <c r="V91" s="1655"/>
    </row>
    <row r="92" spans="4:9" ht="15">
      <c r="D92" s="2006" t="s">
        <v>348</v>
      </c>
      <c r="E92" s="2006"/>
      <c r="F92" s="2006"/>
      <c r="G92" s="2006"/>
      <c r="H92" s="2006"/>
      <c r="I92" s="2006"/>
    </row>
    <row r="93" spans="4:9" ht="15">
      <c r="D93" s="2006" t="s">
        <v>349</v>
      </c>
      <c r="E93" s="2006"/>
      <c r="F93" s="2006"/>
      <c r="G93" s="2006"/>
      <c r="H93" s="2006"/>
      <c r="I93" s="2006"/>
    </row>
  </sheetData>
  <sheetProtection/>
  <mergeCells count="351">
    <mergeCell ref="Y7:AD7"/>
    <mergeCell ref="AE7:AJ7"/>
    <mergeCell ref="AK7:AK15"/>
    <mergeCell ref="W8:W15"/>
    <mergeCell ref="N5:AM5"/>
    <mergeCell ref="A7:A15"/>
    <mergeCell ref="B7:C15"/>
    <mergeCell ref="D7:D15"/>
    <mergeCell ref="E7:F15"/>
    <mergeCell ref="G7:G15"/>
    <mergeCell ref="AE8:AE15"/>
    <mergeCell ref="AF8:AF15"/>
    <mergeCell ref="AG8:AG15"/>
    <mergeCell ref="A1:AK4"/>
    <mergeCell ref="A5:M6"/>
    <mergeCell ref="Y6:AJ6"/>
    <mergeCell ref="T7:T15"/>
    <mergeCell ref="U7:U15"/>
    <mergeCell ref="V7:V15"/>
    <mergeCell ref="X7:X15"/>
    <mergeCell ref="Y8:Y15"/>
    <mergeCell ref="Z8:Z15"/>
    <mergeCell ref="AA8:AA15"/>
    <mergeCell ref="AB8:AB15"/>
    <mergeCell ref="AC8:AC15"/>
    <mergeCell ref="AD8:AD15"/>
    <mergeCell ref="O7:O15"/>
    <mergeCell ref="AL7:AL15"/>
    <mergeCell ref="AM7:AM15"/>
    <mergeCell ref="AH8:AH15"/>
    <mergeCell ref="AI8:AI15"/>
    <mergeCell ref="AJ8:AJ15"/>
    <mergeCell ref="P7:P15"/>
    <mergeCell ref="Q7:Q15"/>
    <mergeCell ref="R7:R15"/>
    <mergeCell ref="S7:S15"/>
    <mergeCell ref="T19:T22"/>
    <mergeCell ref="W19:W28"/>
    <mergeCell ref="X19:X28"/>
    <mergeCell ref="Y19:Y28"/>
    <mergeCell ref="H7:I15"/>
    <mergeCell ref="J7:J15"/>
    <mergeCell ref="K7:K15"/>
    <mergeCell ref="L7:L15"/>
    <mergeCell ref="M7:M15"/>
    <mergeCell ref="N7:N15"/>
    <mergeCell ref="AD19:AD28"/>
    <mergeCell ref="AE19:AE28"/>
    <mergeCell ref="AL19:AL28"/>
    <mergeCell ref="AM19:AM28"/>
    <mergeCell ref="P19:P28"/>
    <mergeCell ref="Q19:Q28"/>
    <mergeCell ref="Z19:Z28"/>
    <mergeCell ref="AA19:AA28"/>
    <mergeCell ref="AB19:AB28"/>
    <mergeCell ref="R19:R28"/>
    <mergeCell ref="AK19:AK28"/>
    <mergeCell ref="AI19:AI28"/>
    <mergeCell ref="AJ19:AJ28"/>
    <mergeCell ref="AF19:AF28"/>
    <mergeCell ref="H27:I27"/>
    <mergeCell ref="T27:T28"/>
    <mergeCell ref="H28:I28"/>
    <mergeCell ref="AG19:AG28"/>
    <mergeCell ref="AH19:AH28"/>
    <mergeCell ref="AC19:AC28"/>
    <mergeCell ref="O19:O28"/>
    <mergeCell ref="B22:C22"/>
    <mergeCell ref="E22:F22"/>
    <mergeCell ref="H22:I22"/>
    <mergeCell ref="T23:T26"/>
    <mergeCell ref="B27:C27"/>
    <mergeCell ref="E27:F27"/>
    <mergeCell ref="B28:C28"/>
    <mergeCell ref="E28:F28"/>
    <mergeCell ref="S19:S28"/>
    <mergeCell ref="J30:J32"/>
    <mergeCell ref="K30:K32"/>
    <mergeCell ref="L30:L32"/>
    <mergeCell ref="M30:M32"/>
    <mergeCell ref="T30:T31"/>
    <mergeCell ref="J19:J28"/>
    <mergeCell ref="K19:K28"/>
    <mergeCell ref="L19:L28"/>
    <mergeCell ref="M19:M28"/>
    <mergeCell ref="N19:N28"/>
    <mergeCell ref="N30:N32"/>
    <mergeCell ref="O30:O32"/>
    <mergeCell ref="P30:P32"/>
    <mergeCell ref="Q30:Q32"/>
    <mergeCell ref="R30:R32"/>
    <mergeCell ref="S30:S32"/>
    <mergeCell ref="AB30:AB32"/>
    <mergeCell ref="AC30:AC32"/>
    <mergeCell ref="AG30:AG32"/>
    <mergeCell ref="AH30:AH32"/>
    <mergeCell ref="AI30:AI32"/>
    <mergeCell ref="W30:W32"/>
    <mergeCell ref="X30:X32"/>
    <mergeCell ref="Y30:Y32"/>
    <mergeCell ref="Z30:Z32"/>
    <mergeCell ref="AL30:AL32"/>
    <mergeCell ref="AJ30:AJ32"/>
    <mergeCell ref="R35:R38"/>
    <mergeCell ref="AM35:AM38"/>
    <mergeCell ref="AK35:AK38"/>
    <mergeCell ref="AL35:AL38"/>
    <mergeCell ref="AD30:AD32"/>
    <mergeCell ref="AE30:AE32"/>
    <mergeCell ref="AF30:AF32"/>
    <mergeCell ref="AA30:AA32"/>
    <mergeCell ref="AM30:AM32"/>
    <mergeCell ref="J35:J38"/>
    <mergeCell ref="K35:K38"/>
    <mergeCell ref="L35:L38"/>
    <mergeCell ref="M35:M38"/>
    <mergeCell ref="N35:N38"/>
    <mergeCell ref="O35:O38"/>
    <mergeCell ref="P35:P38"/>
    <mergeCell ref="Q35:Q38"/>
    <mergeCell ref="AK30:AK32"/>
    <mergeCell ref="P41:P50"/>
    <mergeCell ref="Q41:Q50"/>
    <mergeCell ref="R41:R50"/>
    <mergeCell ref="S41:S50"/>
    <mergeCell ref="T41:T45"/>
    <mergeCell ref="S35:S38"/>
    <mergeCell ref="T36:T37"/>
    <mergeCell ref="AF35:AF38"/>
    <mergeCell ref="AA35:AA38"/>
    <mergeCell ref="AB35:AB38"/>
    <mergeCell ref="AC35:AC38"/>
    <mergeCell ref="Z41:Z50"/>
    <mergeCell ref="AA41:AA50"/>
    <mergeCell ref="Y35:Y38"/>
    <mergeCell ref="Z35:Z38"/>
    <mergeCell ref="AJ35:AJ38"/>
    <mergeCell ref="AG35:AG38"/>
    <mergeCell ref="AH35:AH38"/>
    <mergeCell ref="AI35:AI38"/>
    <mergeCell ref="AD35:AD38"/>
    <mergeCell ref="AE35:AE38"/>
    <mergeCell ref="Y41:Y50"/>
    <mergeCell ref="AC51:AC61"/>
    <mergeCell ref="W51:W61"/>
    <mergeCell ref="X51:X61"/>
    <mergeCell ref="J41:J50"/>
    <mergeCell ref="K41:K50"/>
    <mergeCell ref="L41:L50"/>
    <mergeCell ref="M41:M50"/>
    <mergeCell ref="N41:N50"/>
    <mergeCell ref="O41:O50"/>
    <mergeCell ref="O51:O61"/>
    <mergeCell ref="P51:P61"/>
    <mergeCell ref="Q51:Q53"/>
    <mergeCell ref="R51:R53"/>
    <mergeCell ref="S51:S61"/>
    <mergeCell ref="AK41:AK50"/>
    <mergeCell ref="AE41:AE50"/>
    <mergeCell ref="AF41:AF50"/>
    <mergeCell ref="AG41:AG50"/>
    <mergeCell ref="AB41:AB50"/>
    <mergeCell ref="W41:W50"/>
    <mergeCell ref="T46:T50"/>
    <mergeCell ref="AM41:AM50"/>
    <mergeCell ref="AH41:AH50"/>
    <mergeCell ref="AI41:AI50"/>
    <mergeCell ref="AJ41:AJ50"/>
    <mergeCell ref="AL41:AL50"/>
    <mergeCell ref="AC41:AC50"/>
    <mergeCell ref="AD41:AD50"/>
    <mergeCell ref="X41:X50"/>
    <mergeCell ref="K56:K58"/>
    <mergeCell ref="L56:L58"/>
    <mergeCell ref="M56:M58"/>
    <mergeCell ref="J59:J61"/>
    <mergeCell ref="K59:K61"/>
    <mergeCell ref="L59:L61"/>
    <mergeCell ref="M59:M61"/>
    <mergeCell ref="AH51:AH61"/>
    <mergeCell ref="AI51:AI61"/>
    <mergeCell ref="AD51:AD61"/>
    <mergeCell ref="AE51:AE61"/>
    <mergeCell ref="AF51:AF61"/>
    <mergeCell ref="J51:J53"/>
    <mergeCell ref="K51:K53"/>
    <mergeCell ref="L51:L53"/>
    <mergeCell ref="M51:M53"/>
    <mergeCell ref="N51:N61"/>
    <mergeCell ref="J56:J58"/>
    <mergeCell ref="AK51:AK61"/>
    <mergeCell ref="AL51:AL61"/>
    <mergeCell ref="AJ51:AJ61"/>
    <mergeCell ref="AG51:AG61"/>
    <mergeCell ref="R56:R58"/>
    <mergeCell ref="Y51:Y61"/>
    <mergeCell ref="Z51:Z61"/>
    <mergeCell ref="T56:T58"/>
    <mergeCell ref="T59:T61"/>
    <mergeCell ref="P62:P64"/>
    <mergeCell ref="Q62:Q64"/>
    <mergeCell ref="Q56:Q58"/>
    <mergeCell ref="Q59:Q61"/>
    <mergeCell ref="AM51:AM61"/>
    <mergeCell ref="J54:J55"/>
    <mergeCell ref="K54:K55"/>
    <mergeCell ref="L54:L55"/>
    <mergeCell ref="M54:M55"/>
    <mergeCell ref="Q54:Q55"/>
    <mergeCell ref="J62:J64"/>
    <mergeCell ref="K62:K64"/>
    <mergeCell ref="L62:L64"/>
    <mergeCell ref="M62:M64"/>
    <mergeCell ref="N62:N64"/>
    <mergeCell ref="O62:O64"/>
    <mergeCell ref="W62:W64"/>
    <mergeCell ref="X62:X64"/>
    <mergeCell ref="Y62:Y64"/>
    <mergeCell ref="AA51:AA61"/>
    <mergeCell ref="AB51:AB61"/>
    <mergeCell ref="R59:R61"/>
    <mergeCell ref="R54:R55"/>
    <mergeCell ref="T54:T55"/>
    <mergeCell ref="T51:T53"/>
    <mergeCell ref="AL62:AL64"/>
    <mergeCell ref="AI62:AI64"/>
    <mergeCell ref="AJ62:AJ64"/>
    <mergeCell ref="AF62:AF64"/>
    <mergeCell ref="Z65:Z67"/>
    <mergeCell ref="AA65:AA67"/>
    <mergeCell ref="AB65:AB67"/>
    <mergeCell ref="Z62:Z64"/>
    <mergeCell ref="AA62:AA64"/>
    <mergeCell ref="AB62:AB64"/>
    <mergeCell ref="AM62:AM64"/>
    <mergeCell ref="J65:J67"/>
    <mergeCell ref="K65:K67"/>
    <mergeCell ref="L65:L67"/>
    <mergeCell ref="M65:M67"/>
    <mergeCell ref="N65:N67"/>
    <mergeCell ref="O65:O67"/>
    <mergeCell ref="P65:P67"/>
    <mergeCell ref="Q65:Q67"/>
    <mergeCell ref="AK62:AK64"/>
    <mergeCell ref="Q68:Q73"/>
    <mergeCell ref="AG62:AG64"/>
    <mergeCell ref="AH62:AH64"/>
    <mergeCell ref="AC62:AC64"/>
    <mergeCell ref="AD62:AD64"/>
    <mergeCell ref="AE62:AE64"/>
    <mergeCell ref="R65:R67"/>
    <mergeCell ref="S65:S67"/>
    <mergeCell ref="R62:R64"/>
    <mergeCell ref="S62:S64"/>
    <mergeCell ref="AJ65:AJ67"/>
    <mergeCell ref="AF65:AF67"/>
    <mergeCell ref="AG65:AG67"/>
    <mergeCell ref="Y68:Y73"/>
    <mergeCell ref="Z68:Z73"/>
    <mergeCell ref="AA68:AA73"/>
    <mergeCell ref="AM65:AM67"/>
    <mergeCell ref="J68:J73"/>
    <mergeCell ref="K68:K73"/>
    <mergeCell ref="L68:L73"/>
    <mergeCell ref="M68:M73"/>
    <mergeCell ref="O68:O73"/>
    <mergeCell ref="P68:P73"/>
    <mergeCell ref="AK65:AK67"/>
    <mergeCell ref="AL65:AL67"/>
    <mergeCell ref="AI65:AI67"/>
    <mergeCell ref="W65:W67"/>
    <mergeCell ref="X65:X67"/>
    <mergeCell ref="Y65:Y67"/>
    <mergeCell ref="AH65:AH67"/>
    <mergeCell ref="AC65:AC67"/>
    <mergeCell ref="AD65:AD67"/>
    <mergeCell ref="AE65:AE67"/>
    <mergeCell ref="AM74:AM75"/>
    <mergeCell ref="R68:R73"/>
    <mergeCell ref="S68:S73"/>
    <mergeCell ref="T68:T71"/>
    <mergeCell ref="W68:W70"/>
    <mergeCell ref="X68:X70"/>
    <mergeCell ref="AE68:AE73"/>
    <mergeCell ref="AF68:AF73"/>
    <mergeCell ref="AG68:AG73"/>
    <mergeCell ref="AB68:AB73"/>
    <mergeCell ref="AJ68:AJ73"/>
    <mergeCell ref="Z74:Z75"/>
    <mergeCell ref="AA74:AA75"/>
    <mergeCell ref="AB74:AB75"/>
    <mergeCell ref="Y74:Y75"/>
    <mergeCell ref="AG74:AG75"/>
    <mergeCell ref="AH74:AH75"/>
    <mergeCell ref="AC74:AC75"/>
    <mergeCell ref="AC68:AC73"/>
    <mergeCell ref="AD68:AD73"/>
    <mergeCell ref="O74:O75"/>
    <mergeCell ref="P74:P75"/>
    <mergeCell ref="Q74:Q75"/>
    <mergeCell ref="AL68:AL73"/>
    <mergeCell ref="AM68:AM73"/>
    <mergeCell ref="W71:W73"/>
    <mergeCell ref="X72:X73"/>
    <mergeCell ref="AK68:AK73"/>
    <mergeCell ref="AH68:AH73"/>
    <mergeCell ref="AI68:AI73"/>
    <mergeCell ref="Y76:Y85"/>
    <mergeCell ref="Z76:Z85"/>
    <mergeCell ref="AA76:AA85"/>
    <mergeCell ref="AH76:AH85"/>
    <mergeCell ref="AI76:AI85"/>
    <mergeCell ref="AJ76:AJ85"/>
    <mergeCell ref="AI74:AI75"/>
    <mergeCell ref="AJ74:AJ75"/>
    <mergeCell ref="AF74:AF75"/>
    <mergeCell ref="AB76:AB85"/>
    <mergeCell ref="AC76:AC85"/>
    <mergeCell ref="AD76:AD85"/>
    <mergeCell ref="O76:O85"/>
    <mergeCell ref="P76:P85"/>
    <mergeCell ref="R76:R85"/>
    <mergeCell ref="S76:S85"/>
    <mergeCell ref="W76:W85"/>
    <mergeCell ref="X76:X85"/>
    <mergeCell ref="AD74:AD75"/>
    <mergeCell ref="AE74:AE75"/>
    <mergeCell ref="AL74:AL75"/>
    <mergeCell ref="J74:J75"/>
    <mergeCell ref="K74:K75"/>
    <mergeCell ref="L74:L75"/>
    <mergeCell ref="M74:M75"/>
    <mergeCell ref="R74:R75"/>
    <mergeCell ref="S74:S75"/>
    <mergeCell ref="AK74:AK75"/>
    <mergeCell ref="B88:J88"/>
    <mergeCell ref="D92:I92"/>
    <mergeCell ref="D93:I93"/>
    <mergeCell ref="J80:J81"/>
    <mergeCell ref="K80:K81"/>
    <mergeCell ref="L80:L81"/>
    <mergeCell ref="AM76:AM85"/>
    <mergeCell ref="T77:T85"/>
    <mergeCell ref="AE76:AE85"/>
    <mergeCell ref="AF76:AF85"/>
    <mergeCell ref="AG76:AG85"/>
    <mergeCell ref="A87:Q87"/>
    <mergeCell ref="M80:M81"/>
    <mergeCell ref="AK76:AK85"/>
    <mergeCell ref="AL76:AL85"/>
    <mergeCell ref="N76:N85"/>
  </mergeCells>
  <printOptions/>
  <pageMargins left="0.7086614173228347" right="0.7086614173228347" top="0.35433070866141736" bottom="0.35433070866141736" header="0.31496062992125984" footer="0.31496062992125984"/>
  <pageSetup fitToHeight="0" fitToWidth="1" horizontalDpi="600" verticalDpi="600" orientation="landscape" paperSize="5" scale="27" r:id="rId2"/>
  <drawing r:id="rId1"/>
</worksheet>
</file>

<file path=xl/worksheets/sheet3.xml><?xml version="1.0" encoding="utf-8"?>
<worksheet xmlns="http://schemas.openxmlformats.org/spreadsheetml/2006/main" xmlns:r="http://schemas.openxmlformats.org/officeDocument/2006/relationships">
  <dimension ref="A1:BT31"/>
  <sheetViews>
    <sheetView zoomScale="55" zoomScaleNormal="55" zoomScalePageLayoutView="0" workbookViewId="0" topLeftCell="A1">
      <selection activeCell="AG16" sqref="AG16"/>
    </sheetView>
  </sheetViews>
  <sheetFormatPr defaultColWidth="11.421875" defaultRowHeight="15"/>
  <cols>
    <col min="1" max="1" width="12.8515625" style="3" customWidth="1"/>
    <col min="2" max="2" width="4.00390625" style="3" customWidth="1"/>
    <col min="3" max="3" width="14.7109375" style="3" customWidth="1"/>
    <col min="4" max="4" width="12.57421875" style="3" customWidth="1"/>
    <col min="5" max="5" width="7.421875" style="3" customWidth="1"/>
    <col min="6" max="6" width="10.7109375" style="3" customWidth="1"/>
    <col min="7" max="7" width="10.8515625" style="3" customWidth="1"/>
    <col min="8" max="8" width="8.57421875" style="3" customWidth="1"/>
    <col min="9" max="9" width="13.28125" style="3" customWidth="1"/>
    <col min="10" max="10" width="11.00390625" style="3" customWidth="1"/>
    <col min="11" max="11" width="22.7109375" style="3" customWidth="1"/>
    <col min="12" max="12" width="18.7109375" style="23" customWidth="1"/>
    <col min="13" max="13" width="13.8515625" style="23" customWidth="1"/>
    <col min="14" max="14" width="22.8515625" style="3" customWidth="1"/>
    <col min="15" max="15" width="13.28125" style="23" customWidth="1"/>
    <col min="16" max="16" width="21.421875" style="6" customWidth="1"/>
    <col min="17" max="17" width="15.8515625" style="8" customWidth="1"/>
    <col min="18" max="18" width="23.28125" style="3" customWidth="1"/>
    <col min="19" max="19" width="32.7109375" style="3" customWidth="1"/>
    <col min="20" max="20" width="34.421875" style="3" customWidth="1"/>
    <col min="21" max="21" width="22.57421875" style="7" customWidth="1"/>
    <col min="22" max="22" width="28.140625" style="212" customWidth="1"/>
    <col min="23" max="23" width="17.8515625" style="213" customWidth="1"/>
    <col min="24" max="24" width="16.28125" style="7" customWidth="1"/>
    <col min="25" max="25" width="7.28125" style="4" customWidth="1"/>
    <col min="26" max="26" width="9.00390625" style="4" customWidth="1"/>
    <col min="27" max="36" width="7.28125" style="4" customWidth="1"/>
    <col min="37" max="37" width="22.7109375" style="21" customWidth="1"/>
    <col min="38" max="38" width="22.7109375" style="22" customWidth="1"/>
    <col min="39" max="39" width="28.7109375" style="147" customWidth="1"/>
    <col min="40" max="40" width="21.421875" style="20" customWidth="1"/>
    <col min="41" max="41" width="15.7109375" style="20" bestFit="1" customWidth="1"/>
    <col min="42" max="16384" width="11.421875" style="4" customWidth="1"/>
  </cols>
  <sheetData>
    <row r="1" spans="1:72"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9.75"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27"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44" s="2" customFormat="1" ht="25.5" customHeight="1">
      <c r="A16" s="54" t="s">
        <v>79</v>
      </c>
      <c r="B16" s="44" t="s">
        <v>164</v>
      </c>
      <c r="C16" s="55"/>
      <c r="D16" s="44"/>
      <c r="E16" s="44"/>
      <c r="F16" s="44"/>
      <c r="G16" s="44"/>
      <c r="H16" s="44"/>
      <c r="I16" s="44"/>
      <c r="J16" s="44"/>
      <c r="K16" s="44"/>
      <c r="L16" s="44"/>
      <c r="M16" s="44"/>
      <c r="N16" s="44"/>
      <c r="O16" s="44"/>
      <c r="P16" s="45"/>
      <c r="Q16" s="44"/>
      <c r="R16" s="44"/>
      <c r="S16" s="45"/>
      <c r="T16" s="45"/>
      <c r="U16" s="45"/>
      <c r="V16" s="44"/>
      <c r="W16" s="203"/>
      <c r="X16" s="46"/>
      <c r="Y16" s="44"/>
      <c r="Z16" s="44"/>
      <c r="AA16" s="44"/>
      <c r="AB16" s="44"/>
      <c r="AC16" s="44"/>
      <c r="AD16" s="44"/>
      <c r="AE16" s="44"/>
      <c r="AF16" s="44"/>
      <c r="AG16" s="44"/>
      <c r="AH16" s="44"/>
      <c r="AI16" s="44"/>
      <c r="AJ16" s="44"/>
      <c r="AK16" s="46"/>
      <c r="AL16" s="46"/>
      <c r="AM16" s="56"/>
      <c r="AN16" s="1"/>
      <c r="AO16" s="1"/>
      <c r="AP16" s="1"/>
      <c r="AQ16" s="1"/>
      <c r="AR16" s="1"/>
    </row>
    <row r="17" spans="1:44" s="2" customFormat="1" ht="24" customHeight="1">
      <c r="A17" s="2104"/>
      <c r="B17" s="2107"/>
      <c r="C17" s="2107"/>
      <c r="D17" s="57" t="s">
        <v>165</v>
      </c>
      <c r="E17" s="58" t="s">
        <v>166</v>
      </c>
      <c r="F17" s="47"/>
      <c r="G17" s="47"/>
      <c r="H17" s="47"/>
      <c r="I17" s="47"/>
      <c r="J17" s="47"/>
      <c r="K17" s="47"/>
      <c r="L17" s="47"/>
      <c r="M17" s="47"/>
      <c r="N17" s="47"/>
      <c r="O17" s="47"/>
      <c r="P17" s="48"/>
      <c r="Q17" s="47"/>
      <c r="R17" s="47"/>
      <c r="S17" s="48"/>
      <c r="T17" s="48"/>
      <c r="U17" s="48"/>
      <c r="V17" s="47"/>
      <c r="W17" s="204"/>
      <c r="X17" s="49"/>
      <c r="Y17" s="47"/>
      <c r="Z17" s="47"/>
      <c r="AA17" s="47"/>
      <c r="AB17" s="47"/>
      <c r="AC17" s="47"/>
      <c r="AD17" s="47"/>
      <c r="AE17" s="47"/>
      <c r="AF17" s="47"/>
      <c r="AG17" s="47"/>
      <c r="AH17" s="47"/>
      <c r="AI17" s="47"/>
      <c r="AJ17" s="47"/>
      <c r="AK17" s="49"/>
      <c r="AL17" s="49"/>
      <c r="AM17" s="59"/>
      <c r="AN17" s="1"/>
      <c r="AO17" s="1"/>
      <c r="AP17" s="1"/>
      <c r="AQ17" s="1"/>
      <c r="AR17" s="1"/>
    </row>
    <row r="18" spans="1:44" s="2" customFormat="1" ht="30" customHeight="1" thickBot="1">
      <c r="A18" s="2105"/>
      <c r="B18" s="2108"/>
      <c r="C18" s="2108"/>
      <c r="D18" s="2104"/>
      <c r="E18" s="2104"/>
      <c r="F18" s="2110"/>
      <c r="G18" s="62" t="s">
        <v>167</v>
      </c>
      <c r="H18" s="2113" t="s">
        <v>168</v>
      </c>
      <c r="I18" s="2114"/>
      <c r="J18" s="2114"/>
      <c r="K18" s="2114"/>
      <c r="L18" s="50"/>
      <c r="M18" s="51"/>
      <c r="N18" s="51"/>
      <c r="O18" s="51"/>
      <c r="P18" s="52"/>
      <c r="Q18" s="63"/>
      <c r="R18" s="51"/>
      <c r="S18" s="52"/>
      <c r="T18" s="52"/>
      <c r="U18" s="52"/>
      <c r="V18" s="51"/>
      <c r="W18" s="207"/>
      <c r="X18" s="53"/>
      <c r="Y18" s="51"/>
      <c r="Z18" s="51"/>
      <c r="AA18" s="51"/>
      <c r="AB18" s="51"/>
      <c r="AC18" s="51"/>
      <c r="AD18" s="51"/>
      <c r="AE18" s="51"/>
      <c r="AF18" s="51"/>
      <c r="AG18" s="51"/>
      <c r="AH18" s="51"/>
      <c r="AI18" s="51"/>
      <c r="AJ18" s="51"/>
      <c r="AK18" s="53"/>
      <c r="AL18" s="53"/>
      <c r="AM18" s="64"/>
      <c r="AN18" s="1"/>
      <c r="AO18" s="1"/>
      <c r="AP18" s="1"/>
      <c r="AQ18" s="1"/>
      <c r="AR18" s="1"/>
    </row>
    <row r="19" spans="1:39" s="3" customFormat="1" ht="248.25" customHeight="1">
      <c r="A19" s="2105"/>
      <c r="B19" s="2108"/>
      <c r="C19" s="2108"/>
      <c r="D19" s="2105"/>
      <c r="E19" s="2105"/>
      <c r="F19" s="2111"/>
      <c r="G19" s="1973"/>
      <c r="H19" s="1973"/>
      <c r="I19" s="1973"/>
      <c r="J19" s="143">
        <v>275</v>
      </c>
      <c r="K19" s="144" t="s">
        <v>169</v>
      </c>
      <c r="L19" s="143" t="s">
        <v>170</v>
      </c>
      <c r="M19" s="143">
        <v>4</v>
      </c>
      <c r="N19" s="1954" t="s">
        <v>171</v>
      </c>
      <c r="O19" s="1901">
        <v>16</v>
      </c>
      <c r="P19" s="1953" t="s">
        <v>172</v>
      </c>
      <c r="Q19" s="142">
        <f>+V19/$R$19*100</f>
        <v>66.89179200777325</v>
      </c>
      <c r="R19" s="2120">
        <v>1132758602</v>
      </c>
      <c r="S19" s="1953" t="s">
        <v>173</v>
      </c>
      <c r="T19" s="144" t="s">
        <v>174</v>
      </c>
      <c r="U19" s="37" t="s">
        <v>175</v>
      </c>
      <c r="V19" s="208">
        <v>757722528</v>
      </c>
      <c r="W19" s="209">
        <v>20</v>
      </c>
      <c r="X19" s="144" t="s">
        <v>63</v>
      </c>
      <c r="Y19" s="2117">
        <v>64149</v>
      </c>
      <c r="Z19" s="2117">
        <v>72224</v>
      </c>
      <c r="AA19" s="2117">
        <v>27477</v>
      </c>
      <c r="AB19" s="2117">
        <v>86843</v>
      </c>
      <c r="AC19" s="2117">
        <v>236429</v>
      </c>
      <c r="AD19" s="2117">
        <v>81384</v>
      </c>
      <c r="AE19" s="2117">
        <v>13208</v>
      </c>
      <c r="AF19" s="2117">
        <v>1817</v>
      </c>
      <c r="AG19" s="2117"/>
      <c r="AH19" s="2117"/>
      <c r="AI19" s="2117">
        <v>16897</v>
      </c>
      <c r="AJ19" s="2117">
        <v>81384</v>
      </c>
      <c r="AK19" s="145">
        <v>42583</v>
      </c>
      <c r="AL19" s="145">
        <v>42735</v>
      </c>
      <c r="AM19" s="142" t="s">
        <v>176</v>
      </c>
    </row>
    <row r="20" spans="1:39" s="3" customFormat="1" ht="228.75" customHeight="1">
      <c r="A20" s="2105"/>
      <c r="B20" s="2108"/>
      <c r="C20" s="2108"/>
      <c r="D20" s="2105"/>
      <c r="E20" s="2105"/>
      <c r="F20" s="2111"/>
      <c r="G20" s="1973"/>
      <c r="H20" s="1973"/>
      <c r="I20" s="1973"/>
      <c r="J20" s="143">
        <v>276</v>
      </c>
      <c r="K20" s="144" t="s">
        <v>177</v>
      </c>
      <c r="L20" s="143" t="s">
        <v>170</v>
      </c>
      <c r="M20" s="143">
        <v>1</v>
      </c>
      <c r="N20" s="2115"/>
      <c r="O20" s="1902"/>
      <c r="P20" s="1953"/>
      <c r="Q20" s="142">
        <f>+V20/$R$19*100</f>
        <v>14.617068911916329</v>
      </c>
      <c r="R20" s="2120"/>
      <c r="S20" s="1953"/>
      <c r="T20" s="144" t="s">
        <v>178</v>
      </c>
      <c r="U20" s="144" t="s">
        <v>179</v>
      </c>
      <c r="V20" s="208">
        <v>165576105.46</v>
      </c>
      <c r="W20" s="209">
        <v>20</v>
      </c>
      <c r="X20" s="144" t="s">
        <v>63</v>
      </c>
      <c r="Y20" s="2118"/>
      <c r="Z20" s="2118"/>
      <c r="AA20" s="2118"/>
      <c r="AB20" s="2118"/>
      <c r="AC20" s="2118"/>
      <c r="AD20" s="2118"/>
      <c r="AE20" s="2118"/>
      <c r="AF20" s="2118"/>
      <c r="AG20" s="2118"/>
      <c r="AH20" s="2118"/>
      <c r="AI20" s="2118"/>
      <c r="AJ20" s="2118"/>
      <c r="AK20" s="145">
        <v>42584</v>
      </c>
      <c r="AL20" s="145">
        <v>42736</v>
      </c>
      <c r="AM20" s="142" t="s">
        <v>176</v>
      </c>
    </row>
    <row r="21" spans="1:39" s="3" customFormat="1" ht="199.5">
      <c r="A21" s="2105"/>
      <c r="B21" s="2108"/>
      <c r="C21" s="2108"/>
      <c r="D21" s="2105"/>
      <c r="E21" s="2105"/>
      <c r="F21" s="2111"/>
      <c r="G21" s="1973"/>
      <c r="H21" s="1973"/>
      <c r="I21" s="1973"/>
      <c r="J21" s="143">
        <v>277</v>
      </c>
      <c r="K21" s="144" t="s">
        <v>180</v>
      </c>
      <c r="L21" s="143" t="s">
        <v>170</v>
      </c>
      <c r="M21" s="143">
        <v>1</v>
      </c>
      <c r="N21" s="2116"/>
      <c r="O21" s="1903"/>
      <c r="P21" s="1953"/>
      <c r="Q21" s="142">
        <f>+V21/$R$19*100</f>
        <v>18.49113912091925</v>
      </c>
      <c r="R21" s="2120"/>
      <c r="S21" s="1953"/>
      <c r="T21" s="144" t="s">
        <v>181</v>
      </c>
      <c r="U21" s="144" t="s">
        <v>182</v>
      </c>
      <c r="V21" s="208">
        <v>209459969</v>
      </c>
      <c r="W21" s="209" t="s">
        <v>183</v>
      </c>
      <c r="X21" s="144" t="s">
        <v>184</v>
      </c>
      <c r="Y21" s="2119"/>
      <c r="Z21" s="2119"/>
      <c r="AA21" s="2119"/>
      <c r="AB21" s="2119"/>
      <c r="AC21" s="2119"/>
      <c r="AD21" s="2119"/>
      <c r="AE21" s="2119"/>
      <c r="AF21" s="2119"/>
      <c r="AG21" s="2119"/>
      <c r="AH21" s="2119"/>
      <c r="AI21" s="2119"/>
      <c r="AJ21" s="2119"/>
      <c r="AK21" s="145">
        <v>42585</v>
      </c>
      <c r="AL21" s="145">
        <v>42737</v>
      </c>
      <c r="AM21" s="142" t="s">
        <v>176</v>
      </c>
    </row>
    <row r="22" spans="1:39" s="3" customFormat="1" ht="185.25">
      <c r="A22" s="2105"/>
      <c r="B22" s="2108"/>
      <c r="C22" s="2108"/>
      <c r="D22" s="2105"/>
      <c r="E22" s="2105"/>
      <c r="F22" s="2111"/>
      <c r="G22" s="1973"/>
      <c r="H22" s="1973"/>
      <c r="I22" s="1973"/>
      <c r="J22" s="143">
        <v>278</v>
      </c>
      <c r="K22" s="144" t="s">
        <v>185</v>
      </c>
      <c r="L22" s="143" t="s">
        <v>170</v>
      </c>
      <c r="M22" s="143">
        <v>1</v>
      </c>
      <c r="N22" s="1901" t="s">
        <v>186</v>
      </c>
      <c r="O22" s="1901">
        <v>17</v>
      </c>
      <c r="P22" s="1953" t="s">
        <v>187</v>
      </c>
      <c r="Q22" s="142">
        <f>+V22/R22*100</f>
        <v>28.666675</v>
      </c>
      <c r="R22" s="1967">
        <v>40000000</v>
      </c>
      <c r="S22" s="1953" t="s">
        <v>188</v>
      </c>
      <c r="T22" s="210" t="s">
        <v>189</v>
      </c>
      <c r="U22" s="144" t="s">
        <v>190</v>
      </c>
      <c r="V22" s="208">
        <v>11466670</v>
      </c>
      <c r="W22" s="209">
        <v>20</v>
      </c>
      <c r="X22" s="143" t="s">
        <v>63</v>
      </c>
      <c r="Y22" s="2101">
        <v>64149</v>
      </c>
      <c r="Z22" s="2101">
        <v>72224</v>
      </c>
      <c r="AA22" s="2101">
        <v>27477</v>
      </c>
      <c r="AB22" s="2101">
        <v>86843</v>
      </c>
      <c r="AC22" s="2101">
        <v>236429</v>
      </c>
      <c r="AD22" s="2101">
        <v>81384</v>
      </c>
      <c r="AE22" s="2101">
        <v>13208</v>
      </c>
      <c r="AF22" s="2101">
        <v>1817</v>
      </c>
      <c r="AG22" s="2101"/>
      <c r="AH22" s="2101"/>
      <c r="AI22" s="2101">
        <v>16897</v>
      </c>
      <c r="AJ22" s="2101">
        <v>81384</v>
      </c>
      <c r="AK22" s="145">
        <v>42586</v>
      </c>
      <c r="AL22" s="145">
        <v>42738</v>
      </c>
      <c r="AM22" s="142" t="s">
        <v>176</v>
      </c>
    </row>
    <row r="23" spans="1:39" s="3" customFormat="1" ht="245.25" customHeight="1">
      <c r="A23" s="2106"/>
      <c r="B23" s="2109"/>
      <c r="C23" s="2109"/>
      <c r="D23" s="2106"/>
      <c r="E23" s="2106"/>
      <c r="F23" s="2112"/>
      <c r="G23" s="1973"/>
      <c r="H23" s="1973"/>
      <c r="I23" s="1973"/>
      <c r="J23" s="143">
        <v>279</v>
      </c>
      <c r="K23" s="144" t="s">
        <v>191</v>
      </c>
      <c r="L23" s="143" t="s">
        <v>170</v>
      </c>
      <c r="M23" s="143">
        <v>1</v>
      </c>
      <c r="N23" s="1903"/>
      <c r="O23" s="1903"/>
      <c r="P23" s="1953"/>
      <c r="Q23" s="142">
        <f>+V23/R22*100</f>
        <v>71.333325</v>
      </c>
      <c r="R23" s="1967"/>
      <c r="S23" s="1953"/>
      <c r="T23" s="210" t="s">
        <v>192</v>
      </c>
      <c r="U23" s="144" t="s">
        <v>193</v>
      </c>
      <c r="V23" s="208">
        <v>28533330</v>
      </c>
      <c r="W23" s="209">
        <v>20</v>
      </c>
      <c r="X23" s="143" t="s">
        <v>63</v>
      </c>
      <c r="Y23" s="2102"/>
      <c r="Z23" s="2102"/>
      <c r="AA23" s="2102"/>
      <c r="AB23" s="2102"/>
      <c r="AC23" s="2102"/>
      <c r="AD23" s="2102"/>
      <c r="AE23" s="2102"/>
      <c r="AF23" s="2102"/>
      <c r="AG23" s="2102"/>
      <c r="AH23" s="2102"/>
      <c r="AI23" s="2102"/>
      <c r="AJ23" s="2102"/>
      <c r="AK23" s="145">
        <v>42587</v>
      </c>
      <c r="AL23" s="145">
        <v>42739</v>
      </c>
      <c r="AM23" s="142" t="s">
        <v>176</v>
      </c>
    </row>
    <row r="24" spans="1:36" ht="15.75" thickBot="1">
      <c r="A24" s="4"/>
      <c r="B24" s="4"/>
      <c r="C24" s="4"/>
      <c r="D24" s="4"/>
      <c r="E24" s="4"/>
      <c r="F24" s="4"/>
      <c r="G24" s="4"/>
      <c r="H24" s="4"/>
      <c r="I24" s="4"/>
      <c r="J24" s="4"/>
      <c r="R24" s="211" t="s">
        <v>40</v>
      </c>
      <c r="Y24" s="2103"/>
      <c r="Z24" s="2127"/>
      <c r="AA24" s="2127"/>
      <c r="AB24" s="2127"/>
      <c r="AC24" s="2127"/>
      <c r="AD24" s="2127"/>
      <c r="AE24" s="2127"/>
      <c r="AF24" s="2127"/>
      <c r="AG24" s="2127"/>
      <c r="AH24" s="2127"/>
      <c r="AI24" s="2127"/>
      <c r="AJ24" s="2127"/>
    </row>
    <row r="25" spans="1:39" ht="28.5" customHeight="1" thickBot="1">
      <c r="A25" s="2121" t="s">
        <v>94</v>
      </c>
      <c r="B25" s="2122"/>
      <c r="C25" s="2122"/>
      <c r="D25" s="2122"/>
      <c r="E25" s="2122"/>
      <c r="F25" s="2122"/>
      <c r="G25" s="2122"/>
      <c r="H25" s="2122"/>
      <c r="I25" s="2122"/>
      <c r="J25" s="2122"/>
      <c r="K25" s="2122"/>
      <c r="L25" s="2122"/>
      <c r="M25" s="2122"/>
      <c r="N25" s="2122"/>
      <c r="O25" s="2122"/>
      <c r="P25" s="2122"/>
      <c r="Q25" s="2123"/>
      <c r="R25" s="214">
        <f>SUM(R19:R23)</f>
        <v>1172758602</v>
      </c>
      <c r="S25" s="83"/>
      <c r="T25" s="82"/>
      <c r="U25" s="77"/>
      <c r="V25" s="215">
        <f>SUM(V19:V23)</f>
        <v>1172758602.46</v>
      </c>
      <c r="W25" s="216"/>
      <c r="X25" s="76"/>
      <c r="Y25" s="78"/>
      <c r="Z25" s="78"/>
      <c r="AA25" s="78"/>
      <c r="AB25" s="78"/>
      <c r="AC25" s="78"/>
      <c r="AD25" s="78"/>
      <c r="AE25" s="78"/>
      <c r="AF25" s="78"/>
      <c r="AG25" s="78"/>
      <c r="AH25" s="78"/>
      <c r="AI25" s="78"/>
      <c r="AJ25" s="78"/>
      <c r="AK25" s="79"/>
      <c r="AL25" s="80"/>
      <c r="AM25" s="81"/>
    </row>
    <row r="26" ht="15">
      <c r="R26" s="1652"/>
    </row>
    <row r="28" ht="15">
      <c r="R28" s="219"/>
    </row>
    <row r="29" ht="14.25">
      <c r="R29" s="30"/>
    </row>
    <row r="30" spans="5:18" ht="32.25" customHeight="1">
      <c r="E30" s="2124" t="s">
        <v>194</v>
      </c>
      <c r="F30" s="2124"/>
      <c r="G30" s="2124"/>
      <c r="H30" s="2124"/>
      <c r="I30" s="2124"/>
      <c r="J30" s="2124"/>
      <c r="K30" s="2124"/>
      <c r="R30" s="30"/>
    </row>
    <row r="31" spans="5:24" ht="14.25">
      <c r="E31" s="2125" t="s">
        <v>195</v>
      </c>
      <c r="F31" s="2125"/>
      <c r="G31" s="2125"/>
      <c r="H31" s="2125"/>
      <c r="I31" s="2125"/>
      <c r="J31" s="2125"/>
      <c r="K31" s="2125"/>
      <c r="W31" s="2126"/>
      <c r="X31" s="2126"/>
    </row>
  </sheetData>
  <sheetProtection/>
  <mergeCells count="87">
    <mergeCell ref="AM7:AM15"/>
    <mergeCell ref="W8:W15"/>
    <mergeCell ref="Y8:Y15"/>
    <mergeCell ref="Z8:Z15"/>
    <mergeCell ref="AA8:AA15"/>
    <mergeCell ref="A1:AK4"/>
    <mergeCell ref="N5:AM5"/>
    <mergeCell ref="Y6:AJ6"/>
    <mergeCell ref="M7:M15"/>
    <mergeCell ref="N7:N15"/>
    <mergeCell ref="X7:X15"/>
    <mergeCell ref="Y7:AD7"/>
    <mergeCell ref="AE7:AJ7"/>
    <mergeCell ref="AK7:AK15"/>
    <mergeCell ref="AL7:AL15"/>
    <mergeCell ref="AB8:AB15"/>
    <mergeCell ref="AC8:AC15"/>
    <mergeCell ref="AD8:AD15"/>
    <mergeCell ref="AE8:AE15"/>
    <mergeCell ref="AF8:AF15"/>
    <mergeCell ref="V7:V15"/>
    <mergeCell ref="AG8:AG15"/>
    <mergeCell ref="AH8:AH15"/>
    <mergeCell ref="AI8:AI15"/>
    <mergeCell ref="AJ8:AJ15"/>
    <mergeCell ref="AI22:AI24"/>
    <mergeCell ref="AJ22:AJ24"/>
    <mergeCell ref="AI19:AI21"/>
    <mergeCell ref="AJ19:AJ21"/>
    <mergeCell ref="AC22:AC24"/>
    <mergeCell ref="AD22:AD24"/>
    <mergeCell ref="AE22:AE24"/>
    <mergeCell ref="AH22:AH24"/>
    <mergeCell ref="Z22:Z24"/>
    <mergeCell ref="AA22:AA24"/>
    <mergeCell ref="AB22:AB24"/>
    <mergeCell ref="AG22:AG24"/>
    <mergeCell ref="AF22:AF24"/>
    <mergeCell ref="AC19:AC21"/>
    <mergeCell ref="AD19:AD21"/>
    <mergeCell ref="AE19:AE21"/>
    <mergeCell ref="AH19:AH21"/>
    <mergeCell ref="AF19:AF21"/>
    <mergeCell ref="AG19:AG21"/>
    <mergeCell ref="A25:Q25"/>
    <mergeCell ref="E30:K30"/>
    <mergeCell ref="E31:K31"/>
    <mergeCell ref="W31:X31"/>
    <mergeCell ref="N22:N23"/>
    <mergeCell ref="O22:O23"/>
    <mergeCell ref="P22:P23"/>
    <mergeCell ref="R22:R23"/>
    <mergeCell ref="S22:S23"/>
    <mergeCell ref="AA19:AA21"/>
    <mergeCell ref="AB19:AB21"/>
    <mergeCell ref="P19:P21"/>
    <mergeCell ref="R19:R21"/>
    <mergeCell ref="S19:S21"/>
    <mergeCell ref="Y19:Y21"/>
    <mergeCell ref="Z19:Z21"/>
    <mergeCell ref="Y22:Y24"/>
    <mergeCell ref="A17:A23"/>
    <mergeCell ref="B17:C23"/>
    <mergeCell ref="D18:D23"/>
    <mergeCell ref="E18:F23"/>
    <mergeCell ref="H18:K18"/>
    <mergeCell ref="G19:G23"/>
    <mergeCell ref="H19:I23"/>
    <mergeCell ref="N19:N21"/>
    <mergeCell ref="O19:O21"/>
    <mergeCell ref="A5:M6"/>
    <mergeCell ref="A7:A15"/>
    <mergeCell ref="B7:C15"/>
    <mergeCell ref="D7:D15"/>
    <mergeCell ref="E7:F15"/>
    <mergeCell ref="G7:G15"/>
    <mergeCell ref="H7:I15"/>
    <mergeCell ref="T7:T15"/>
    <mergeCell ref="U7:U15"/>
    <mergeCell ref="J7:J15"/>
    <mergeCell ref="K7:K15"/>
    <mergeCell ref="L7:L15"/>
    <mergeCell ref="O7:O15"/>
    <mergeCell ref="P7:P15"/>
    <mergeCell ref="Q7:Q15"/>
    <mergeCell ref="R7:R15"/>
    <mergeCell ref="S7:S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V49"/>
  <sheetViews>
    <sheetView zoomScale="55" zoomScaleNormal="55" zoomScalePageLayoutView="0" workbookViewId="0" topLeftCell="A1">
      <selection activeCell="AK6" sqref="AK6"/>
    </sheetView>
  </sheetViews>
  <sheetFormatPr defaultColWidth="11.421875" defaultRowHeight="15"/>
  <cols>
    <col min="1" max="1" width="13.140625" style="3" customWidth="1"/>
    <col min="2" max="2" width="4.00390625" style="3" customWidth="1"/>
    <col min="3" max="3" width="15.57421875" style="3" customWidth="1"/>
    <col min="4" max="4" width="12.57421875" style="3" customWidth="1"/>
    <col min="5" max="5" width="7.421875" style="3" customWidth="1"/>
    <col min="6" max="6" width="11.8515625" style="3" customWidth="1"/>
    <col min="7" max="7" width="14.140625" style="3" customWidth="1"/>
    <col min="8" max="8" width="8.57421875" style="7" customWidth="1"/>
    <col min="9" max="9" width="16.140625" style="7" customWidth="1"/>
    <col min="10" max="10" width="13.57421875" style="333" customWidth="1"/>
    <col min="11" max="11" width="29.140625" style="7" customWidth="1"/>
    <col min="12" max="12" width="19.421875" style="333" customWidth="1"/>
    <col min="13" max="13" width="11.00390625" style="333" customWidth="1"/>
    <col min="14" max="14" width="32.140625" style="7" customWidth="1"/>
    <col min="15" max="15" width="14.7109375" style="333" customWidth="1"/>
    <col min="16" max="16" width="27.00390625" style="7" customWidth="1"/>
    <col min="17" max="17" width="13.140625" style="333" customWidth="1"/>
    <col min="18" max="18" width="21.7109375" style="7" customWidth="1"/>
    <col min="19" max="19" width="26.140625" style="7" customWidth="1"/>
    <col min="20" max="20" width="27.57421875" style="7" customWidth="1"/>
    <col min="21" max="21" width="28.28125" style="7" customWidth="1"/>
    <col min="22" max="22" width="26.421875" style="7" customWidth="1"/>
    <col min="23" max="23" width="12.00390625" style="411" customWidth="1"/>
    <col min="24" max="24" width="15.8515625" style="7" customWidth="1"/>
    <col min="25" max="36" width="10.140625" style="4" customWidth="1"/>
    <col min="37" max="37" width="22.7109375" style="21" customWidth="1"/>
    <col min="38" max="38" width="22.7109375" style="22" customWidth="1"/>
    <col min="39" max="39" width="28.7109375" style="147" customWidth="1"/>
    <col min="40" max="40" width="31.421875" style="20" customWidth="1"/>
    <col min="41" max="41" width="15.7109375" style="20" bestFit="1" customWidth="1"/>
    <col min="42" max="16384" width="11.421875" style="4" customWidth="1"/>
  </cols>
  <sheetData>
    <row r="1" spans="1:72"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9" customFormat="1" ht="29.25" customHeight="1">
      <c r="A16" s="99" t="s">
        <v>350</v>
      </c>
      <c r="B16" s="60"/>
      <c r="C16" s="60" t="s">
        <v>351</v>
      </c>
      <c r="D16" s="60"/>
      <c r="E16" s="60"/>
      <c r="F16" s="60"/>
      <c r="G16" s="60"/>
      <c r="H16" s="60"/>
      <c r="I16" s="60"/>
      <c r="J16" s="60"/>
      <c r="K16" s="61"/>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5"/>
    </row>
    <row r="17" spans="1:39" s="9" customFormat="1" ht="29.25" customHeight="1">
      <c r="A17" s="336"/>
      <c r="B17" s="337"/>
      <c r="C17" s="338"/>
      <c r="D17" s="69" t="s">
        <v>352</v>
      </c>
      <c r="E17" s="2158" t="s">
        <v>353</v>
      </c>
      <c r="F17" s="2158"/>
      <c r="G17" s="2158"/>
      <c r="H17" s="2158"/>
      <c r="I17" s="2158"/>
      <c r="J17" s="2158"/>
      <c r="K17" s="2158"/>
      <c r="L17" s="2158"/>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89"/>
    </row>
    <row r="18" spans="1:39" s="9" customFormat="1" ht="29.25" customHeight="1">
      <c r="A18" s="336"/>
      <c r="B18" s="337"/>
      <c r="C18" s="338"/>
      <c r="D18" s="338"/>
      <c r="E18" s="337"/>
      <c r="F18" s="338"/>
      <c r="G18" s="205" t="s">
        <v>354</v>
      </c>
      <c r="H18" s="206"/>
      <c r="I18" s="206" t="s">
        <v>355</v>
      </c>
      <c r="J18" s="50"/>
      <c r="K18" s="331"/>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339"/>
    </row>
    <row r="19" spans="1:256" s="417" customFormat="1" ht="152.25" customHeight="1">
      <c r="A19" s="2164" t="s">
        <v>40</v>
      </c>
      <c r="B19" s="2167" t="s">
        <v>40</v>
      </c>
      <c r="C19" s="2168"/>
      <c r="D19" s="1885" t="s">
        <v>40</v>
      </c>
      <c r="E19" s="2167" t="s">
        <v>40</v>
      </c>
      <c r="F19" s="2168"/>
      <c r="G19" s="1885" t="s">
        <v>40</v>
      </c>
      <c r="H19" s="2153" t="s">
        <v>40</v>
      </c>
      <c r="I19" s="2154"/>
      <c r="J19" s="166">
        <v>54</v>
      </c>
      <c r="K19" s="162" t="s">
        <v>356</v>
      </c>
      <c r="L19" s="160" t="s">
        <v>357</v>
      </c>
      <c r="M19" s="160">
        <v>130</v>
      </c>
      <c r="N19" s="329" t="s">
        <v>358</v>
      </c>
      <c r="O19" s="157">
        <v>18</v>
      </c>
      <c r="P19" s="340" t="s">
        <v>359</v>
      </c>
      <c r="Q19" s="165">
        <v>100</v>
      </c>
      <c r="R19" s="341">
        <v>49000000</v>
      </c>
      <c r="S19" s="2134" t="s">
        <v>360</v>
      </c>
      <c r="T19" s="2134" t="s">
        <v>361</v>
      </c>
      <c r="U19" s="329" t="s">
        <v>362</v>
      </c>
      <c r="V19" s="342">
        <v>49000000</v>
      </c>
      <c r="W19" s="298">
        <v>23</v>
      </c>
      <c r="X19" s="329" t="s">
        <v>363</v>
      </c>
      <c r="Y19" s="343">
        <v>37199</v>
      </c>
      <c r="Z19" s="343">
        <v>98821</v>
      </c>
      <c r="AA19" s="343">
        <v>50922</v>
      </c>
      <c r="AB19" s="343">
        <v>151591</v>
      </c>
      <c r="AC19" s="343">
        <v>151591</v>
      </c>
      <c r="AD19" s="343">
        <v>71991</v>
      </c>
      <c r="AE19" s="343">
        <v>12718</v>
      </c>
      <c r="AF19" s="343">
        <v>2141</v>
      </c>
      <c r="AG19" s="343"/>
      <c r="AH19" s="343">
        <v>39704</v>
      </c>
      <c r="AI19" s="343">
        <v>41543</v>
      </c>
      <c r="AJ19" s="343">
        <v>71991</v>
      </c>
      <c r="AK19" s="346">
        <v>42402</v>
      </c>
      <c r="AL19" s="346">
        <v>42582</v>
      </c>
      <c r="AM19" s="347" t="s">
        <v>364</v>
      </c>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c r="IS19" s="332"/>
      <c r="IT19" s="332"/>
      <c r="IU19" s="332"/>
      <c r="IV19" s="332"/>
    </row>
    <row r="20" spans="1:39" s="352" customFormat="1" ht="102.75" customHeight="1">
      <c r="A20" s="2165"/>
      <c r="B20" s="2169"/>
      <c r="C20" s="2142"/>
      <c r="D20" s="1886"/>
      <c r="E20" s="2169"/>
      <c r="F20" s="2142"/>
      <c r="G20" s="1886"/>
      <c r="H20" s="2155"/>
      <c r="I20" s="2156"/>
      <c r="J20" s="382">
        <v>54</v>
      </c>
      <c r="K20" s="156" t="s">
        <v>356</v>
      </c>
      <c r="L20" s="163" t="s">
        <v>357</v>
      </c>
      <c r="M20" s="163">
        <v>130</v>
      </c>
      <c r="N20" s="2134" t="s">
        <v>365</v>
      </c>
      <c r="O20" s="1885">
        <v>19</v>
      </c>
      <c r="P20" s="2134" t="s">
        <v>366</v>
      </c>
      <c r="Q20" s="1789">
        <f>+V20/($R$20+$R$21+$R$22)</f>
        <v>0.4072404640605458</v>
      </c>
      <c r="R20" s="349">
        <v>373256341</v>
      </c>
      <c r="S20" s="2149"/>
      <c r="T20" s="2149"/>
      <c r="U20" s="350" t="s">
        <v>356</v>
      </c>
      <c r="V20" s="351">
        <v>373256341</v>
      </c>
      <c r="W20" s="296" t="s">
        <v>367</v>
      </c>
      <c r="X20" s="329" t="s">
        <v>368</v>
      </c>
      <c r="Y20" s="2150">
        <v>37199</v>
      </c>
      <c r="Z20" s="2174" t="s">
        <v>369</v>
      </c>
      <c r="AA20" s="2150">
        <v>50922</v>
      </c>
      <c r="AB20" s="2150">
        <v>151591</v>
      </c>
      <c r="AC20" s="2150">
        <v>151591</v>
      </c>
      <c r="AD20" s="2150">
        <v>71991</v>
      </c>
      <c r="AE20" s="2150">
        <v>12718</v>
      </c>
      <c r="AF20" s="2150">
        <v>2141</v>
      </c>
      <c r="AG20" s="2150"/>
      <c r="AH20" s="2150">
        <v>39704</v>
      </c>
      <c r="AI20" s="2150">
        <v>41543</v>
      </c>
      <c r="AJ20" s="2150">
        <v>71991</v>
      </c>
      <c r="AK20" s="2128">
        <v>42583</v>
      </c>
      <c r="AL20" s="2128">
        <v>42735</v>
      </c>
      <c r="AM20" s="2144" t="s">
        <v>370</v>
      </c>
    </row>
    <row r="21" spans="1:41" s="354" customFormat="1" ht="79.5" customHeight="1">
      <c r="A21" s="2165"/>
      <c r="B21" s="2169"/>
      <c r="C21" s="2142"/>
      <c r="D21" s="1886"/>
      <c r="E21" s="2169"/>
      <c r="F21" s="2142"/>
      <c r="G21" s="1886"/>
      <c r="H21" s="2155"/>
      <c r="I21" s="2156"/>
      <c r="J21" s="166">
        <v>55</v>
      </c>
      <c r="K21" s="413" t="s">
        <v>371</v>
      </c>
      <c r="L21" s="163" t="s">
        <v>37</v>
      </c>
      <c r="M21" s="163">
        <v>12</v>
      </c>
      <c r="N21" s="2149"/>
      <c r="O21" s="1886"/>
      <c r="P21" s="2149"/>
      <c r="Q21" s="1789">
        <f>+V21/($R$20+$R$21+$R$22)</f>
        <v>0.39637095394106225</v>
      </c>
      <c r="R21" s="349">
        <f>+V21</f>
        <v>363293889</v>
      </c>
      <c r="S21" s="2149"/>
      <c r="T21" s="2135"/>
      <c r="U21" s="353" t="s">
        <v>371</v>
      </c>
      <c r="V21" s="351">
        <v>363293889</v>
      </c>
      <c r="W21" s="296">
        <v>88</v>
      </c>
      <c r="X21" s="350" t="s">
        <v>372</v>
      </c>
      <c r="Y21" s="2151"/>
      <c r="Z21" s="2175"/>
      <c r="AA21" s="2151"/>
      <c r="AB21" s="2151"/>
      <c r="AC21" s="2151"/>
      <c r="AD21" s="2151"/>
      <c r="AE21" s="2151"/>
      <c r="AF21" s="2151"/>
      <c r="AG21" s="2151"/>
      <c r="AH21" s="2151"/>
      <c r="AI21" s="2151"/>
      <c r="AJ21" s="2151"/>
      <c r="AK21" s="2162"/>
      <c r="AL21" s="2162"/>
      <c r="AM21" s="2163"/>
      <c r="AN21" s="352"/>
      <c r="AO21" s="352"/>
    </row>
    <row r="22" spans="1:41" s="354" customFormat="1" ht="144.75" customHeight="1">
      <c r="A22" s="2165"/>
      <c r="B22" s="2169"/>
      <c r="C22" s="2142"/>
      <c r="D22" s="1886"/>
      <c r="E22" s="2169"/>
      <c r="F22" s="2142"/>
      <c r="G22" s="1918"/>
      <c r="H22" s="2172"/>
      <c r="I22" s="2173"/>
      <c r="J22" s="167">
        <v>56</v>
      </c>
      <c r="K22" s="414" t="s">
        <v>373</v>
      </c>
      <c r="L22" s="164" t="s">
        <v>357</v>
      </c>
      <c r="M22" s="164">
        <v>3</v>
      </c>
      <c r="N22" s="2135"/>
      <c r="O22" s="1918"/>
      <c r="P22" s="2135"/>
      <c r="Q22" s="1789">
        <f>+V22/($R$20+$R$21+$R$22)</f>
        <v>0.19638858199839196</v>
      </c>
      <c r="R22" s="349">
        <f>+V22</f>
        <v>180000000</v>
      </c>
      <c r="S22" s="2135"/>
      <c r="T22" s="1332" t="s">
        <v>374</v>
      </c>
      <c r="U22" s="355" t="s">
        <v>375</v>
      </c>
      <c r="V22" s="356">
        <v>180000000</v>
      </c>
      <c r="W22" s="263" t="s">
        <v>376</v>
      </c>
      <c r="X22" s="329" t="s">
        <v>377</v>
      </c>
      <c r="Y22" s="2152"/>
      <c r="Z22" s="2176"/>
      <c r="AA22" s="2152"/>
      <c r="AB22" s="2152"/>
      <c r="AC22" s="2152"/>
      <c r="AD22" s="2152"/>
      <c r="AE22" s="2152"/>
      <c r="AF22" s="2152"/>
      <c r="AG22" s="2152"/>
      <c r="AH22" s="2152"/>
      <c r="AI22" s="2152"/>
      <c r="AJ22" s="2152"/>
      <c r="AK22" s="2129"/>
      <c r="AL22" s="2129"/>
      <c r="AM22" s="2145"/>
      <c r="AN22" s="352"/>
      <c r="AO22" s="352"/>
    </row>
    <row r="23" spans="1:39" s="9" customFormat="1" ht="29.25" customHeight="1">
      <c r="A23" s="2165"/>
      <c r="B23" s="2169"/>
      <c r="C23" s="2142"/>
      <c r="D23" s="1886"/>
      <c r="E23" s="2169"/>
      <c r="F23" s="2142"/>
      <c r="G23" s="357" t="s">
        <v>378</v>
      </c>
      <c r="H23" s="358"/>
      <c r="I23" s="358" t="s">
        <v>379</v>
      </c>
      <c r="J23" s="66"/>
      <c r="K23" s="67"/>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row>
    <row r="24" spans="1:256" s="367" customFormat="1" ht="91.5" customHeight="1">
      <c r="A24" s="2165"/>
      <c r="B24" s="2169"/>
      <c r="C24" s="2142"/>
      <c r="D24" s="1886"/>
      <c r="E24" s="2169"/>
      <c r="F24" s="2142"/>
      <c r="G24" s="1885">
        <v>15</v>
      </c>
      <c r="H24" s="2153" t="s">
        <v>380</v>
      </c>
      <c r="I24" s="2154"/>
      <c r="J24" s="166">
        <v>57</v>
      </c>
      <c r="K24" s="162" t="s">
        <v>381</v>
      </c>
      <c r="L24" s="160" t="s">
        <v>37</v>
      </c>
      <c r="M24" s="160">
        <v>12</v>
      </c>
      <c r="N24" s="329" t="s">
        <v>382</v>
      </c>
      <c r="O24" s="359">
        <v>20</v>
      </c>
      <c r="P24" s="353" t="s">
        <v>383</v>
      </c>
      <c r="Q24" s="348">
        <f>+R24/V24*100</f>
        <v>100</v>
      </c>
      <c r="R24" s="341">
        <v>74683904</v>
      </c>
      <c r="S24" s="360" t="s">
        <v>384</v>
      </c>
      <c r="T24" s="350" t="s">
        <v>385</v>
      </c>
      <c r="U24" s="329" t="s">
        <v>386</v>
      </c>
      <c r="V24" s="361">
        <v>74683904</v>
      </c>
      <c r="W24" s="362" t="s">
        <v>387</v>
      </c>
      <c r="X24" s="329" t="s">
        <v>388</v>
      </c>
      <c r="Y24" s="363">
        <v>37199</v>
      </c>
      <c r="Z24" s="363">
        <v>98821</v>
      </c>
      <c r="AA24" s="363">
        <v>50922</v>
      </c>
      <c r="AB24" s="363"/>
      <c r="AC24" s="363"/>
      <c r="AD24" s="363"/>
      <c r="AE24" s="363"/>
      <c r="AF24" s="363"/>
      <c r="AG24" s="363"/>
      <c r="AH24" s="363"/>
      <c r="AI24" s="363"/>
      <c r="AJ24" s="363"/>
      <c r="AK24" s="346">
        <v>42402</v>
      </c>
      <c r="AL24" s="346">
        <v>42582</v>
      </c>
      <c r="AM24" s="364" t="s">
        <v>389</v>
      </c>
      <c r="AN24" s="365"/>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c r="IV24" s="366"/>
    </row>
    <row r="25" spans="1:41" s="354" customFormat="1" ht="89.25" customHeight="1">
      <c r="A25" s="2165"/>
      <c r="B25" s="2169"/>
      <c r="C25" s="2142"/>
      <c r="D25" s="1886"/>
      <c r="E25" s="2169"/>
      <c r="F25" s="2142"/>
      <c r="G25" s="1886"/>
      <c r="H25" s="2155"/>
      <c r="I25" s="2156"/>
      <c r="J25" s="415">
        <v>57</v>
      </c>
      <c r="K25" s="413" t="s">
        <v>381</v>
      </c>
      <c r="L25" s="163" t="s">
        <v>37</v>
      </c>
      <c r="M25" s="163">
        <v>12</v>
      </c>
      <c r="N25" s="2134" t="s">
        <v>390</v>
      </c>
      <c r="O25" s="1885">
        <v>21</v>
      </c>
      <c r="P25" s="2134" t="s">
        <v>391</v>
      </c>
      <c r="Q25" s="368">
        <f>3475836000/5475836000*100</f>
        <v>63.47589664847523</v>
      </c>
      <c r="R25" s="369">
        <v>3478780888</v>
      </c>
      <c r="S25" s="2134" t="s">
        <v>392</v>
      </c>
      <c r="T25" s="2149" t="s">
        <v>393</v>
      </c>
      <c r="U25" s="353" t="s">
        <v>386</v>
      </c>
      <c r="V25" s="370">
        <v>3478780888</v>
      </c>
      <c r="W25" s="362" t="s">
        <v>394</v>
      </c>
      <c r="X25" s="329" t="s">
        <v>388</v>
      </c>
      <c r="Y25" s="2150">
        <v>37199</v>
      </c>
      <c r="Z25" s="2174" t="s">
        <v>369</v>
      </c>
      <c r="AA25" s="2150">
        <v>50922</v>
      </c>
      <c r="AB25" s="2150">
        <v>151591</v>
      </c>
      <c r="AC25" s="2150">
        <v>151591</v>
      </c>
      <c r="AD25" s="2150">
        <v>71991</v>
      </c>
      <c r="AE25" s="2150">
        <v>12718</v>
      </c>
      <c r="AF25" s="2150">
        <v>2141</v>
      </c>
      <c r="AG25" s="2150"/>
      <c r="AH25" s="2150">
        <v>39704</v>
      </c>
      <c r="AI25" s="2150">
        <v>41543</v>
      </c>
      <c r="AJ25" s="2150">
        <v>71991</v>
      </c>
      <c r="AK25" s="346">
        <v>42583</v>
      </c>
      <c r="AL25" s="346">
        <v>42735</v>
      </c>
      <c r="AM25" s="371" t="s">
        <v>389</v>
      </c>
      <c r="AN25" s="2161"/>
      <c r="AO25" s="352"/>
    </row>
    <row r="26" spans="1:41" s="354" customFormat="1" ht="107.25" customHeight="1">
      <c r="A26" s="2165"/>
      <c r="B26" s="2169"/>
      <c r="C26" s="2142"/>
      <c r="D26" s="1886"/>
      <c r="E26" s="2169"/>
      <c r="F26" s="2142"/>
      <c r="G26" s="1886"/>
      <c r="H26" s="2155"/>
      <c r="I26" s="2156"/>
      <c r="J26" s="416">
        <v>59</v>
      </c>
      <c r="K26" s="162" t="s">
        <v>395</v>
      </c>
      <c r="L26" s="160" t="s">
        <v>37</v>
      </c>
      <c r="M26" s="1550">
        <v>12</v>
      </c>
      <c r="N26" s="2149"/>
      <c r="O26" s="1886"/>
      <c r="P26" s="2149"/>
      <c r="Q26" s="368">
        <f>1800000000/5475836000*100</f>
        <v>32.87169301637229</v>
      </c>
      <c r="R26" s="341">
        <f>1800000000+550000000</f>
        <v>2350000000</v>
      </c>
      <c r="S26" s="2149"/>
      <c r="T26" s="2149"/>
      <c r="U26" s="329" t="s">
        <v>396</v>
      </c>
      <c r="V26" s="370">
        <f>SUM(R26)</f>
        <v>2350000000</v>
      </c>
      <c r="W26" s="362" t="s">
        <v>394</v>
      </c>
      <c r="X26" s="329" t="s">
        <v>388</v>
      </c>
      <c r="Y26" s="2151"/>
      <c r="Z26" s="2175"/>
      <c r="AA26" s="2151"/>
      <c r="AB26" s="2151"/>
      <c r="AC26" s="2151"/>
      <c r="AD26" s="2151"/>
      <c r="AE26" s="2151"/>
      <c r="AF26" s="2151"/>
      <c r="AG26" s="2151"/>
      <c r="AH26" s="2151"/>
      <c r="AI26" s="2151"/>
      <c r="AJ26" s="2151"/>
      <c r="AK26" s="346">
        <v>42583</v>
      </c>
      <c r="AL26" s="346">
        <v>42735</v>
      </c>
      <c r="AM26" s="371" t="s">
        <v>389</v>
      </c>
      <c r="AN26" s="2161"/>
      <c r="AO26" s="352"/>
    </row>
    <row r="27" spans="1:41" s="147" customFormat="1" ht="130.5" customHeight="1">
      <c r="A27" s="2165"/>
      <c r="B27" s="2169"/>
      <c r="C27" s="2142"/>
      <c r="D27" s="1886"/>
      <c r="E27" s="2169"/>
      <c r="F27" s="2142"/>
      <c r="G27" s="1886"/>
      <c r="H27" s="2155"/>
      <c r="I27" s="2156"/>
      <c r="J27" s="415">
        <v>61</v>
      </c>
      <c r="K27" s="413" t="s">
        <v>397</v>
      </c>
      <c r="L27" s="163" t="s">
        <v>37</v>
      </c>
      <c r="M27" s="161">
        <v>1</v>
      </c>
      <c r="N27" s="2149"/>
      <c r="O27" s="1886"/>
      <c r="P27" s="2149"/>
      <c r="Q27" s="368">
        <f>170000000/5475836000*100</f>
        <v>3.1045487848796056</v>
      </c>
      <c r="R27" s="369">
        <v>438000000</v>
      </c>
      <c r="S27" s="2149"/>
      <c r="T27" s="2149"/>
      <c r="U27" s="353" t="s">
        <v>398</v>
      </c>
      <c r="V27" s="372">
        <f>SUM(R27)</f>
        <v>438000000</v>
      </c>
      <c r="W27" s="344" t="s">
        <v>399</v>
      </c>
      <c r="X27" s="350" t="s">
        <v>38</v>
      </c>
      <c r="Y27" s="2151"/>
      <c r="Z27" s="2175"/>
      <c r="AA27" s="2151"/>
      <c r="AB27" s="2151"/>
      <c r="AC27" s="2151"/>
      <c r="AD27" s="2151"/>
      <c r="AE27" s="2151"/>
      <c r="AF27" s="2151"/>
      <c r="AG27" s="2151"/>
      <c r="AH27" s="2151"/>
      <c r="AI27" s="2151"/>
      <c r="AJ27" s="2151"/>
      <c r="AK27" s="346">
        <v>42583</v>
      </c>
      <c r="AL27" s="346">
        <v>42735</v>
      </c>
      <c r="AM27" s="371" t="s">
        <v>389</v>
      </c>
      <c r="AN27" s="373"/>
      <c r="AO27" s="352"/>
    </row>
    <row r="28" spans="1:41" s="147" customFormat="1" ht="118.5" customHeight="1">
      <c r="A28" s="2166"/>
      <c r="B28" s="2170"/>
      <c r="C28" s="2171"/>
      <c r="D28" s="1886"/>
      <c r="E28" s="2169"/>
      <c r="F28" s="2142"/>
      <c r="G28" s="1886"/>
      <c r="H28" s="2155"/>
      <c r="I28" s="2156"/>
      <c r="J28" s="415">
        <v>62</v>
      </c>
      <c r="K28" s="413" t="s">
        <v>400</v>
      </c>
      <c r="L28" s="163" t="s">
        <v>37</v>
      </c>
      <c r="M28" s="163">
        <v>2</v>
      </c>
      <c r="N28" s="2135"/>
      <c r="O28" s="1918"/>
      <c r="P28" s="2135"/>
      <c r="Q28" s="374">
        <f>30000000/5475836000*100</f>
        <v>0.5478615502728715</v>
      </c>
      <c r="R28" s="369">
        <v>30000000</v>
      </c>
      <c r="S28" s="2135"/>
      <c r="T28" s="2135"/>
      <c r="U28" s="353" t="s">
        <v>400</v>
      </c>
      <c r="V28" s="372">
        <v>30000000</v>
      </c>
      <c r="W28" s="375">
        <v>20</v>
      </c>
      <c r="X28" s="350" t="s">
        <v>38</v>
      </c>
      <c r="Y28" s="2152"/>
      <c r="Z28" s="2176"/>
      <c r="AA28" s="2152"/>
      <c r="AB28" s="2152"/>
      <c r="AC28" s="2152"/>
      <c r="AD28" s="2152"/>
      <c r="AE28" s="2152"/>
      <c r="AF28" s="2152"/>
      <c r="AG28" s="2152"/>
      <c r="AH28" s="2152"/>
      <c r="AI28" s="2152"/>
      <c r="AJ28" s="2152"/>
      <c r="AK28" s="346">
        <v>42583</v>
      </c>
      <c r="AL28" s="346">
        <v>42735</v>
      </c>
      <c r="AM28" s="371" t="s">
        <v>389</v>
      </c>
      <c r="AN28" s="352"/>
      <c r="AO28" s="352"/>
    </row>
    <row r="29" spans="1:39" s="9" customFormat="1" ht="29.25" customHeight="1">
      <c r="A29" s="99" t="s">
        <v>401</v>
      </c>
      <c r="B29" s="60"/>
      <c r="C29" s="60" t="s">
        <v>402</v>
      </c>
      <c r="D29" s="60"/>
      <c r="E29" s="60"/>
      <c r="F29" s="60"/>
      <c r="G29" s="60"/>
      <c r="H29" s="60"/>
      <c r="I29" s="60"/>
      <c r="J29" s="60"/>
      <c r="K29" s="61"/>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5"/>
    </row>
    <row r="30" spans="1:39" s="9" customFormat="1" ht="29.25" customHeight="1">
      <c r="A30" s="2136"/>
      <c r="B30" s="376"/>
      <c r="C30" s="377"/>
      <c r="D30" s="378" t="s">
        <v>403</v>
      </c>
      <c r="E30" s="2157" t="s">
        <v>404</v>
      </c>
      <c r="F30" s="2157"/>
      <c r="G30" s="2158"/>
      <c r="H30" s="2158"/>
      <c r="I30" s="2158"/>
      <c r="J30" s="2158"/>
      <c r="K30" s="2158"/>
      <c r="L30" s="2158"/>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89"/>
    </row>
    <row r="31" spans="1:39" s="9" customFormat="1" ht="29.25" customHeight="1">
      <c r="A31" s="2136"/>
      <c r="B31" s="376"/>
      <c r="C31" s="377"/>
      <c r="D31" s="379"/>
      <c r="E31" s="380"/>
      <c r="F31" s="380"/>
      <c r="G31" s="381" t="s">
        <v>350</v>
      </c>
      <c r="H31" s="2159" t="s">
        <v>405</v>
      </c>
      <c r="I31" s="2159"/>
      <c r="J31" s="2160"/>
      <c r="K31" s="2160"/>
      <c r="L31" s="2160"/>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100"/>
    </row>
    <row r="32" spans="1:39" ht="90.75" customHeight="1">
      <c r="A32" s="2136"/>
      <c r="B32" s="376"/>
      <c r="C32" s="377"/>
      <c r="D32" s="379"/>
      <c r="E32" s="2143"/>
      <c r="F32" s="2143"/>
      <c r="G32" s="159"/>
      <c r="H32" s="2148"/>
      <c r="I32" s="2148"/>
      <c r="J32" s="166">
        <v>9</v>
      </c>
      <c r="K32" s="162" t="s">
        <v>406</v>
      </c>
      <c r="L32" s="163" t="s">
        <v>407</v>
      </c>
      <c r="M32" s="382">
        <v>5</v>
      </c>
      <c r="N32" s="383" t="s">
        <v>408</v>
      </c>
      <c r="O32" s="330">
        <v>22</v>
      </c>
      <c r="P32" s="329" t="s">
        <v>409</v>
      </c>
      <c r="Q32" s="359">
        <v>100</v>
      </c>
      <c r="R32" s="496">
        <v>315982283</v>
      </c>
      <c r="S32" s="353" t="s">
        <v>410</v>
      </c>
      <c r="T32" s="353" t="s">
        <v>410</v>
      </c>
      <c r="U32" s="350" t="s">
        <v>411</v>
      </c>
      <c r="V32" s="384">
        <v>315982283</v>
      </c>
      <c r="W32" s="375">
        <v>90</v>
      </c>
      <c r="X32" s="350" t="s">
        <v>412</v>
      </c>
      <c r="Y32" s="385">
        <v>64149</v>
      </c>
      <c r="Z32" s="385" t="s">
        <v>115</v>
      </c>
      <c r="AA32" s="385">
        <v>27477</v>
      </c>
      <c r="AB32" s="385">
        <v>86846</v>
      </c>
      <c r="AC32" s="385">
        <v>236429</v>
      </c>
      <c r="AD32" s="385">
        <v>81398</v>
      </c>
      <c r="AE32" s="385">
        <v>1817</v>
      </c>
      <c r="AF32" s="385">
        <v>13208</v>
      </c>
      <c r="AG32" s="385">
        <v>31</v>
      </c>
      <c r="AH32" s="385">
        <v>520</v>
      </c>
      <c r="AI32" s="385">
        <v>16897</v>
      </c>
      <c r="AJ32" s="386">
        <v>0.09</v>
      </c>
      <c r="AK32" s="387">
        <v>42583</v>
      </c>
      <c r="AL32" s="387">
        <v>42735</v>
      </c>
      <c r="AM32" s="388" t="s">
        <v>389</v>
      </c>
    </row>
    <row r="33" spans="1:39" ht="105.75" customHeight="1">
      <c r="A33" s="2136"/>
      <c r="B33" s="376"/>
      <c r="C33" s="377"/>
      <c r="D33" s="379"/>
      <c r="E33" s="2143"/>
      <c r="F33" s="2143"/>
      <c r="G33" s="159"/>
      <c r="H33" s="2148"/>
      <c r="I33" s="2148"/>
      <c r="J33" s="166">
        <v>9</v>
      </c>
      <c r="K33" s="162" t="s">
        <v>406</v>
      </c>
      <c r="L33" s="163" t="s">
        <v>413</v>
      </c>
      <c r="M33" s="375">
        <v>5</v>
      </c>
      <c r="N33" s="383" t="s">
        <v>414</v>
      </c>
      <c r="O33" s="330">
        <v>23</v>
      </c>
      <c r="P33" s="329" t="s">
        <v>415</v>
      </c>
      <c r="Q33" s="359">
        <v>100</v>
      </c>
      <c r="R33" s="330">
        <v>438933783.48</v>
      </c>
      <c r="S33" s="353" t="s">
        <v>416</v>
      </c>
      <c r="T33" s="350" t="s">
        <v>417</v>
      </c>
      <c r="U33" s="350" t="s">
        <v>418</v>
      </c>
      <c r="V33" s="383">
        <v>438933783.48</v>
      </c>
      <c r="W33" s="375">
        <v>27</v>
      </c>
      <c r="X33" s="350" t="s">
        <v>412</v>
      </c>
      <c r="Y33" s="385">
        <v>64149</v>
      </c>
      <c r="Z33" s="385" t="s">
        <v>115</v>
      </c>
      <c r="AA33" s="385">
        <v>27477</v>
      </c>
      <c r="AB33" s="385">
        <v>86846</v>
      </c>
      <c r="AC33" s="385">
        <v>236429</v>
      </c>
      <c r="AD33" s="385">
        <v>81398</v>
      </c>
      <c r="AE33" s="385">
        <v>1817</v>
      </c>
      <c r="AF33" s="385">
        <v>13208</v>
      </c>
      <c r="AG33" s="385">
        <v>31</v>
      </c>
      <c r="AH33" s="385">
        <v>520</v>
      </c>
      <c r="AI33" s="385">
        <v>16897</v>
      </c>
      <c r="AJ33" s="386">
        <v>0.09</v>
      </c>
      <c r="AK33" s="387">
        <v>42583</v>
      </c>
      <c r="AL33" s="387">
        <v>42735</v>
      </c>
      <c r="AM33" s="388" t="s">
        <v>389</v>
      </c>
    </row>
    <row r="34" spans="1:39" ht="136.5" customHeight="1">
      <c r="A34" s="2136"/>
      <c r="B34" s="376"/>
      <c r="C34" s="377"/>
      <c r="D34" s="379"/>
      <c r="E34" s="2143"/>
      <c r="F34" s="2143"/>
      <c r="G34" s="159"/>
      <c r="H34" s="2148"/>
      <c r="I34" s="2148"/>
      <c r="J34" s="166">
        <v>10</v>
      </c>
      <c r="K34" s="162" t="s">
        <v>419</v>
      </c>
      <c r="L34" s="163" t="s">
        <v>420</v>
      </c>
      <c r="M34" s="375">
        <v>5</v>
      </c>
      <c r="N34" s="383" t="s">
        <v>421</v>
      </c>
      <c r="O34" s="330">
        <v>24</v>
      </c>
      <c r="P34" s="329" t="s">
        <v>422</v>
      </c>
      <c r="Q34" s="359">
        <v>100</v>
      </c>
      <c r="R34" s="330">
        <v>50286511.96</v>
      </c>
      <c r="S34" s="353" t="s">
        <v>423</v>
      </c>
      <c r="T34" s="353" t="s">
        <v>424</v>
      </c>
      <c r="U34" s="350" t="s">
        <v>425</v>
      </c>
      <c r="V34" s="383">
        <v>50286511.96</v>
      </c>
      <c r="W34" s="375">
        <v>27</v>
      </c>
      <c r="X34" s="350" t="s">
        <v>412</v>
      </c>
      <c r="Y34" s="385">
        <v>64149</v>
      </c>
      <c r="Z34" s="385" t="s">
        <v>115</v>
      </c>
      <c r="AA34" s="385">
        <v>27477</v>
      </c>
      <c r="AB34" s="385">
        <v>86846</v>
      </c>
      <c r="AC34" s="385">
        <v>236429</v>
      </c>
      <c r="AD34" s="385">
        <v>81398</v>
      </c>
      <c r="AE34" s="385">
        <v>1817</v>
      </c>
      <c r="AF34" s="385">
        <v>13208</v>
      </c>
      <c r="AG34" s="385">
        <v>31</v>
      </c>
      <c r="AH34" s="385">
        <v>520</v>
      </c>
      <c r="AI34" s="385">
        <v>16897</v>
      </c>
      <c r="AJ34" s="386">
        <v>0.09</v>
      </c>
      <c r="AK34" s="387">
        <v>42583</v>
      </c>
      <c r="AL34" s="387">
        <v>42735</v>
      </c>
      <c r="AM34" s="388" t="s">
        <v>389</v>
      </c>
    </row>
    <row r="35" spans="1:39" ht="290.25" customHeight="1">
      <c r="A35" s="2136"/>
      <c r="B35" s="376"/>
      <c r="C35" s="377"/>
      <c r="D35" s="379"/>
      <c r="E35" s="2143"/>
      <c r="F35" s="2143"/>
      <c r="G35" s="159"/>
      <c r="H35" s="2148"/>
      <c r="I35" s="2148"/>
      <c r="J35" s="166">
        <v>11</v>
      </c>
      <c r="K35" s="162" t="s">
        <v>426</v>
      </c>
      <c r="L35" s="165" t="s">
        <v>427</v>
      </c>
      <c r="M35" s="375">
        <v>1</v>
      </c>
      <c r="N35" s="383" t="s">
        <v>428</v>
      </c>
      <c r="O35" s="330">
        <v>25</v>
      </c>
      <c r="P35" s="329" t="s">
        <v>429</v>
      </c>
      <c r="Q35" s="359">
        <v>100</v>
      </c>
      <c r="R35" s="330">
        <v>330943049.29</v>
      </c>
      <c r="S35" s="353" t="s">
        <v>430</v>
      </c>
      <c r="T35" s="353" t="s">
        <v>431</v>
      </c>
      <c r="U35" s="350" t="s">
        <v>432</v>
      </c>
      <c r="V35" s="383">
        <v>330943049.29</v>
      </c>
      <c r="W35" s="375">
        <v>27</v>
      </c>
      <c r="X35" s="350" t="s">
        <v>412</v>
      </c>
      <c r="Y35" s="385">
        <v>64149</v>
      </c>
      <c r="Z35" s="385" t="s">
        <v>115</v>
      </c>
      <c r="AA35" s="385">
        <v>27477</v>
      </c>
      <c r="AB35" s="385">
        <v>86846</v>
      </c>
      <c r="AC35" s="385">
        <v>236429</v>
      </c>
      <c r="AD35" s="385">
        <v>81398</v>
      </c>
      <c r="AE35" s="385">
        <v>1817</v>
      </c>
      <c r="AF35" s="385">
        <v>13208</v>
      </c>
      <c r="AG35" s="385">
        <v>31</v>
      </c>
      <c r="AH35" s="385">
        <v>520</v>
      </c>
      <c r="AI35" s="385">
        <v>16897</v>
      </c>
      <c r="AJ35" s="386">
        <v>0.09</v>
      </c>
      <c r="AK35" s="387">
        <v>42583</v>
      </c>
      <c r="AL35" s="387">
        <v>42735</v>
      </c>
      <c r="AM35" s="388" t="s">
        <v>389</v>
      </c>
    </row>
    <row r="36" spans="1:39" ht="46.5" customHeight="1">
      <c r="A36" s="2136"/>
      <c r="B36" s="376"/>
      <c r="C36" s="377"/>
      <c r="D36" s="2142"/>
      <c r="E36" s="2143"/>
      <c r="F36" s="2143"/>
      <c r="G36" s="1886"/>
      <c r="H36" s="2148"/>
      <c r="I36" s="2148"/>
      <c r="J36" s="1971">
        <v>12</v>
      </c>
      <c r="K36" s="1954" t="s">
        <v>433</v>
      </c>
      <c r="L36" s="1901" t="s">
        <v>434</v>
      </c>
      <c r="M36" s="2130">
        <v>3</v>
      </c>
      <c r="N36" s="2132" t="s">
        <v>435</v>
      </c>
      <c r="O36" s="2138">
        <v>26</v>
      </c>
      <c r="P36" s="2134" t="s">
        <v>436</v>
      </c>
      <c r="Q36" s="1885">
        <v>100</v>
      </c>
      <c r="R36" s="2132">
        <v>1051663049.29</v>
      </c>
      <c r="S36" s="2134" t="s">
        <v>437</v>
      </c>
      <c r="T36" s="2134" t="s">
        <v>438</v>
      </c>
      <c r="U36" s="350" t="s">
        <v>439</v>
      </c>
      <c r="V36" s="383">
        <v>720720000</v>
      </c>
      <c r="W36" s="2130">
        <v>27</v>
      </c>
      <c r="X36" s="2134" t="s">
        <v>412</v>
      </c>
      <c r="Y36" s="2130">
        <v>64149</v>
      </c>
      <c r="Z36" s="2130" t="s">
        <v>115</v>
      </c>
      <c r="AA36" s="2130">
        <v>27477</v>
      </c>
      <c r="AB36" s="2130">
        <v>86846</v>
      </c>
      <c r="AC36" s="2130">
        <v>236429</v>
      </c>
      <c r="AD36" s="2130">
        <v>81398</v>
      </c>
      <c r="AE36" s="2130">
        <v>1817</v>
      </c>
      <c r="AF36" s="2130">
        <v>13208</v>
      </c>
      <c r="AG36" s="2130">
        <v>31</v>
      </c>
      <c r="AH36" s="2130">
        <v>520</v>
      </c>
      <c r="AI36" s="2130">
        <v>16897</v>
      </c>
      <c r="AJ36" s="2146">
        <v>0.09</v>
      </c>
      <c r="AK36" s="2128">
        <v>42583</v>
      </c>
      <c r="AL36" s="2128">
        <v>42735</v>
      </c>
      <c r="AM36" s="2144" t="s">
        <v>389</v>
      </c>
    </row>
    <row r="37" spans="1:39" ht="83.25" customHeight="1">
      <c r="A37" s="2136"/>
      <c r="B37" s="376"/>
      <c r="C37" s="377"/>
      <c r="D37" s="2142"/>
      <c r="E37" s="2143"/>
      <c r="F37" s="2143"/>
      <c r="G37" s="1886"/>
      <c r="H37" s="2148"/>
      <c r="I37" s="2148"/>
      <c r="J37" s="1971"/>
      <c r="K37" s="2116"/>
      <c r="L37" s="1903"/>
      <c r="M37" s="2131"/>
      <c r="N37" s="2133"/>
      <c r="O37" s="2139"/>
      <c r="P37" s="2135"/>
      <c r="Q37" s="1918"/>
      <c r="R37" s="2133"/>
      <c r="S37" s="2135"/>
      <c r="T37" s="2135"/>
      <c r="U37" s="350" t="s">
        <v>440</v>
      </c>
      <c r="V37" s="383">
        <v>330943049</v>
      </c>
      <c r="W37" s="2131"/>
      <c r="X37" s="2135"/>
      <c r="Y37" s="2131"/>
      <c r="Z37" s="2131"/>
      <c r="AA37" s="2131"/>
      <c r="AB37" s="2131"/>
      <c r="AC37" s="2131"/>
      <c r="AD37" s="2131"/>
      <c r="AE37" s="2131"/>
      <c r="AF37" s="2131"/>
      <c r="AG37" s="2131"/>
      <c r="AH37" s="2131"/>
      <c r="AI37" s="2131"/>
      <c r="AJ37" s="2147"/>
      <c r="AK37" s="2129"/>
      <c r="AL37" s="2129"/>
      <c r="AM37" s="2145"/>
    </row>
    <row r="38" spans="1:39" ht="159.75" customHeight="1">
      <c r="A38" s="2137"/>
      <c r="B38" s="389"/>
      <c r="C38" s="390"/>
      <c r="D38" s="391"/>
      <c r="E38" s="2140"/>
      <c r="F38" s="2140"/>
      <c r="G38" s="158"/>
      <c r="H38" s="2141"/>
      <c r="I38" s="2141"/>
      <c r="J38" s="166">
        <v>13</v>
      </c>
      <c r="K38" s="162" t="s">
        <v>441</v>
      </c>
      <c r="L38" s="163" t="s">
        <v>442</v>
      </c>
      <c r="M38" s="382">
        <v>1</v>
      </c>
      <c r="N38" s="383" t="s">
        <v>443</v>
      </c>
      <c r="O38" s="330">
        <v>27</v>
      </c>
      <c r="P38" s="329" t="s">
        <v>444</v>
      </c>
      <c r="Q38" s="359">
        <v>100</v>
      </c>
      <c r="R38" s="383">
        <v>270132263.98</v>
      </c>
      <c r="S38" s="353" t="s">
        <v>445</v>
      </c>
      <c r="T38" s="353" t="s">
        <v>446</v>
      </c>
      <c r="U38" s="350" t="s">
        <v>447</v>
      </c>
      <c r="V38" s="383">
        <v>270132263.98</v>
      </c>
      <c r="W38" s="375">
        <v>27</v>
      </c>
      <c r="X38" s="350" t="s">
        <v>412</v>
      </c>
      <c r="Y38" s="385">
        <v>64149</v>
      </c>
      <c r="Z38" s="385" t="s">
        <v>115</v>
      </c>
      <c r="AA38" s="385">
        <v>27477</v>
      </c>
      <c r="AB38" s="385">
        <v>86846</v>
      </c>
      <c r="AC38" s="385">
        <v>236429</v>
      </c>
      <c r="AD38" s="385">
        <v>81398</v>
      </c>
      <c r="AE38" s="385">
        <v>1817</v>
      </c>
      <c r="AF38" s="385">
        <v>13208</v>
      </c>
      <c r="AG38" s="385">
        <v>31</v>
      </c>
      <c r="AH38" s="385">
        <v>520</v>
      </c>
      <c r="AI38" s="385">
        <v>16897</v>
      </c>
      <c r="AJ38" s="386">
        <v>0.09</v>
      </c>
      <c r="AK38" s="387">
        <v>42583</v>
      </c>
      <c r="AL38" s="387">
        <v>42735</v>
      </c>
      <c r="AM38" s="388" t="s">
        <v>389</v>
      </c>
    </row>
    <row r="39" spans="1:39" ht="15" thickBot="1">
      <c r="A39" s="392"/>
      <c r="B39" s="2"/>
      <c r="C39" s="2"/>
      <c r="D39" s="2"/>
      <c r="E39" s="2"/>
      <c r="F39" s="2"/>
      <c r="G39" s="2"/>
      <c r="H39" s="393"/>
      <c r="I39" s="393"/>
      <c r="J39" s="394"/>
      <c r="K39" s="334"/>
      <c r="L39" s="335"/>
      <c r="M39" s="335"/>
      <c r="N39" s="334"/>
      <c r="O39" s="335"/>
      <c r="P39" s="334"/>
      <c r="Q39" s="335"/>
      <c r="R39" s="334"/>
      <c r="S39" s="334"/>
      <c r="T39" s="334"/>
      <c r="U39" s="334"/>
      <c r="V39" s="334"/>
      <c r="W39" s="395"/>
      <c r="X39" s="334"/>
      <c r="Y39" s="2"/>
      <c r="Z39" s="2"/>
      <c r="AA39" s="2"/>
      <c r="AB39" s="2"/>
      <c r="AC39" s="2"/>
      <c r="AD39" s="2"/>
      <c r="AE39" s="2"/>
      <c r="AF39" s="2"/>
      <c r="AG39" s="2"/>
      <c r="AH39" s="2"/>
      <c r="AI39" s="2"/>
      <c r="AJ39" s="2"/>
      <c r="AK39" s="396"/>
      <c r="AL39" s="397"/>
      <c r="AM39" s="398"/>
    </row>
    <row r="40" spans="1:41" s="409" customFormat="1" ht="24" customHeight="1" thickBot="1">
      <c r="A40" s="2121" t="s">
        <v>94</v>
      </c>
      <c r="B40" s="2122"/>
      <c r="C40" s="2122"/>
      <c r="D40" s="2122"/>
      <c r="E40" s="2122"/>
      <c r="F40" s="2122"/>
      <c r="G40" s="2122"/>
      <c r="H40" s="2122"/>
      <c r="I40" s="2122"/>
      <c r="J40" s="2122"/>
      <c r="K40" s="2122"/>
      <c r="L40" s="2122"/>
      <c r="M40" s="2122"/>
      <c r="N40" s="2122"/>
      <c r="O40" s="2122"/>
      <c r="P40" s="2122"/>
      <c r="Q40" s="2123"/>
      <c r="R40" s="399">
        <f>SUM(R19:R38)</f>
        <v>9794955963</v>
      </c>
      <c r="S40" s="400"/>
      <c r="T40" s="401"/>
      <c r="U40" s="402"/>
      <c r="V40" s="399">
        <f>SUM(V19:V38)</f>
        <v>9794955962.71</v>
      </c>
      <c r="W40" s="403"/>
      <c r="X40" s="401"/>
      <c r="Y40" s="404"/>
      <c r="Z40" s="404"/>
      <c r="AA40" s="404"/>
      <c r="AB40" s="404"/>
      <c r="AC40" s="404"/>
      <c r="AD40" s="404"/>
      <c r="AE40" s="404"/>
      <c r="AF40" s="404"/>
      <c r="AG40" s="404"/>
      <c r="AH40" s="404"/>
      <c r="AI40" s="404"/>
      <c r="AJ40" s="404"/>
      <c r="AK40" s="405"/>
      <c r="AL40" s="406"/>
      <c r="AM40" s="407"/>
      <c r="AN40" s="408"/>
      <c r="AO40" s="408"/>
    </row>
    <row r="41" ht="14.25">
      <c r="V41" s="1233"/>
    </row>
    <row r="42" spans="18:22" ht="72" customHeight="1">
      <c r="R42" s="410"/>
      <c r="V42" s="1656"/>
    </row>
    <row r="43" spans="3:22" ht="15">
      <c r="C43" s="2124" t="s">
        <v>448</v>
      </c>
      <c r="D43" s="2124"/>
      <c r="E43" s="2124"/>
      <c r="F43" s="2124"/>
      <c r="G43" s="2124"/>
      <c r="H43" s="2124"/>
      <c r="R43" s="412"/>
      <c r="V43" s="560"/>
    </row>
    <row r="44" spans="3:22" ht="14.25">
      <c r="C44" s="2125" t="s">
        <v>449</v>
      </c>
      <c r="D44" s="2125"/>
      <c r="E44" s="2125"/>
      <c r="F44" s="2125"/>
      <c r="G44" s="2125"/>
      <c r="H44" s="2125"/>
      <c r="V44" s="561"/>
    </row>
    <row r="45" ht="14.25">
      <c r="V45" s="334"/>
    </row>
    <row r="46" ht="14.25">
      <c r="V46" s="334"/>
    </row>
    <row r="47" ht="14.25">
      <c r="V47" s="334"/>
    </row>
    <row r="48" ht="14.25">
      <c r="V48" s="334"/>
    </row>
    <row r="49" ht="14.25">
      <c r="V49" s="334"/>
    </row>
  </sheetData>
  <sheetProtection/>
  <mergeCells count="137">
    <mergeCell ref="AH8:AH15"/>
    <mergeCell ref="AI8:AI15"/>
    <mergeCell ref="AJ8:AJ15"/>
    <mergeCell ref="W8:W15"/>
    <mergeCell ref="Y8:Y15"/>
    <mergeCell ref="Z8:Z15"/>
    <mergeCell ref="AA8:AA15"/>
    <mergeCell ref="AB8:AB15"/>
    <mergeCell ref="AC8:AC15"/>
    <mergeCell ref="X7:X15"/>
    <mergeCell ref="Y7:AD7"/>
    <mergeCell ref="AE7:AJ7"/>
    <mergeCell ref="AK7:AK15"/>
    <mergeCell ref="AL7:AL15"/>
    <mergeCell ref="AM7:AM15"/>
    <mergeCell ref="AD8:AD15"/>
    <mergeCell ref="AE8:AE15"/>
    <mergeCell ref="AF8:AF15"/>
    <mergeCell ref="AG8:AG15"/>
    <mergeCell ref="Q7:Q15"/>
    <mergeCell ref="R7:R15"/>
    <mergeCell ref="S7:S15"/>
    <mergeCell ref="T7:T15"/>
    <mergeCell ref="U7:U15"/>
    <mergeCell ref="V7:V15"/>
    <mergeCell ref="K7:K15"/>
    <mergeCell ref="L7:L15"/>
    <mergeCell ref="M7:M15"/>
    <mergeCell ref="N7:N15"/>
    <mergeCell ref="O7:O15"/>
    <mergeCell ref="P7:P15"/>
    <mergeCell ref="A5:M6"/>
    <mergeCell ref="N5:AM5"/>
    <mergeCell ref="Y6:AJ6"/>
    <mergeCell ref="A7:A15"/>
    <mergeCell ref="B7:C15"/>
    <mergeCell ref="D7:D15"/>
    <mergeCell ref="E7:F15"/>
    <mergeCell ref="G7:G15"/>
    <mergeCell ref="H7:I15"/>
    <mergeCell ref="J7:J15"/>
    <mergeCell ref="AD25:AD28"/>
    <mergeCell ref="E17:L17"/>
    <mergeCell ref="AD20:AD22"/>
    <mergeCell ref="AE20:AE22"/>
    <mergeCell ref="Z20:Z22"/>
    <mergeCell ref="AA20:AA22"/>
    <mergeCell ref="T19:T21"/>
    <mergeCell ref="N20:N22"/>
    <mergeCell ref="O20:O22"/>
    <mergeCell ref="P20:P22"/>
    <mergeCell ref="AB25:AB28"/>
    <mergeCell ref="Z25:Z28"/>
    <mergeCell ref="AA25:AA28"/>
    <mergeCell ref="AC20:AC22"/>
    <mergeCell ref="A1:AK4"/>
    <mergeCell ref="A19:A28"/>
    <mergeCell ref="B19:C28"/>
    <mergeCell ref="D19:D28"/>
    <mergeCell ref="E19:F28"/>
    <mergeCell ref="G19:G22"/>
    <mergeCell ref="H19:I22"/>
    <mergeCell ref="S19:S22"/>
    <mergeCell ref="AC25:AC28"/>
    <mergeCell ref="AK20:AK22"/>
    <mergeCell ref="AF20:AF22"/>
    <mergeCell ref="AG20:AG22"/>
    <mergeCell ref="AH25:AH28"/>
    <mergeCell ref="AI25:AI28"/>
    <mergeCell ref="AE25:AE28"/>
    <mergeCell ref="AF25:AF28"/>
    <mergeCell ref="AG25:AG28"/>
    <mergeCell ref="AH20:AH22"/>
    <mergeCell ref="E35:F35"/>
    <mergeCell ref="H35:I35"/>
    <mergeCell ref="AB20:AB22"/>
    <mergeCell ref="Y20:Y22"/>
    <mergeCell ref="AN25:AN26"/>
    <mergeCell ref="AJ25:AJ28"/>
    <mergeCell ref="AL20:AL22"/>
    <mergeCell ref="AM20:AM22"/>
    <mergeCell ref="AI20:AI22"/>
    <mergeCell ref="AJ20:AJ22"/>
    <mergeCell ref="H31:L31"/>
    <mergeCell ref="E32:F32"/>
    <mergeCell ref="H32:I32"/>
    <mergeCell ref="H33:I33"/>
    <mergeCell ref="E34:F34"/>
    <mergeCell ref="H34:I34"/>
    <mergeCell ref="E33:F33"/>
    <mergeCell ref="T25:T28"/>
    <mergeCell ref="Y25:Y28"/>
    <mergeCell ref="G24:G28"/>
    <mergeCell ref="H24:I28"/>
    <mergeCell ref="N25:N28"/>
    <mergeCell ref="O25:O28"/>
    <mergeCell ref="P25:P28"/>
    <mergeCell ref="S25:S28"/>
    <mergeCell ref="E30:L30"/>
    <mergeCell ref="AH36:AH37"/>
    <mergeCell ref="W36:W37"/>
    <mergeCell ref="X36:X37"/>
    <mergeCell ref="Y36:Y37"/>
    <mergeCell ref="G36:G37"/>
    <mergeCell ref="H36:I37"/>
    <mergeCell ref="J36:J37"/>
    <mergeCell ref="K36:K37"/>
    <mergeCell ref="E38:F38"/>
    <mergeCell ref="H38:I38"/>
    <mergeCell ref="D36:D37"/>
    <mergeCell ref="E36:F37"/>
    <mergeCell ref="AL36:AL37"/>
    <mergeCell ref="AM36:AM37"/>
    <mergeCell ref="AI36:AI37"/>
    <mergeCell ref="AJ36:AJ37"/>
    <mergeCell ref="AF36:AF37"/>
    <mergeCell ref="AG36:AG37"/>
    <mergeCell ref="R36:R37"/>
    <mergeCell ref="S36:S37"/>
    <mergeCell ref="T36:T37"/>
    <mergeCell ref="A30:A38"/>
    <mergeCell ref="L36:L37"/>
    <mergeCell ref="M36:M37"/>
    <mergeCell ref="N36:N37"/>
    <mergeCell ref="O36:O37"/>
    <mergeCell ref="P36:P37"/>
    <mergeCell ref="Q36:Q37"/>
    <mergeCell ref="A40:Q40"/>
    <mergeCell ref="C43:H43"/>
    <mergeCell ref="C44:H44"/>
    <mergeCell ref="AK36:AK37"/>
    <mergeCell ref="AC36:AC37"/>
    <mergeCell ref="AD36:AD37"/>
    <mergeCell ref="AE36:AE37"/>
    <mergeCell ref="Z36:Z37"/>
    <mergeCell ref="AA36:AA37"/>
    <mergeCell ref="AB36:AB3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BT136"/>
  <sheetViews>
    <sheetView zoomScale="60" zoomScaleNormal="60" zoomScalePageLayoutView="0" workbookViewId="0" topLeftCell="A1">
      <selection activeCell="M7" sqref="M7:M15"/>
    </sheetView>
  </sheetViews>
  <sheetFormatPr defaultColWidth="11.421875" defaultRowHeight="15"/>
  <cols>
    <col min="1" max="1" width="12.57421875" style="600" customWidth="1"/>
    <col min="2" max="2" width="4.00390625" style="600" customWidth="1"/>
    <col min="3" max="3" width="14.421875" style="600" customWidth="1"/>
    <col min="4" max="4" width="15.00390625" style="600" customWidth="1"/>
    <col min="5" max="5" width="7.00390625" style="600" customWidth="1"/>
    <col min="6" max="6" width="11.421875" style="600" customWidth="1"/>
    <col min="7" max="7" width="12.28125" style="600" customWidth="1"/>
    <col min="8" max="8" width="8.57421875" style="600" customWidth="1"/>
    <col min="9" max="9" width="17.421875" style="600" customWidth="1"/>
    <col min="10" max="10" width="11.57421875" style="600" customWidth="1"/>
    <col min="11" max="11" width="33.8515625" style="600" customWidth="1"/>
    <col min="12" max="12" width="18.8515625" style="737" customWidth="1"/>
    <col min="13" max="13" width="10.421875" style="600" customWidth="1"/>
    <col min="14" max="14" width="28.00390625" style="600" customWidth="1"/>
    <col min="15" max="15" width="13.421875" style="738" customWidth="1"/>
    <col min="16" max="16" width="21.421875" style="739" customWidth="1"/>
    <col min="17" max="17" width="21.00390625" style="740" customWidth="1"/>
    <col min="18" max="18" width="21.421875" style="732" customWidth="1"/>
    <col min="19" max="19" width="27.57421875" style="600" customWidth="1"/>
    <col min="20" max="20" width="30.421875" style="600" customWidth="1"/>
    <col min="21" max="21" width="28.00390625" style="733" customWidth="1"/>
    <col min="22" max="22" width="30.00390625" style="1044" customWidth="1"/>
    <col min="23" max="23" width="12.140625" style="734" customWidth="1"/>
    <col min="24" max="24" width="17.140625" style="733" customWidth="1"/>
    <col min="25" max="25" width="8.7109375" style="582" bestFit="1" customWidth="1"/>
    <col min="26" max="30" width="10.421875" style="582" customWidth="1"/>
    <col min="31" max="31" width="10.140625" style="582" customWidth="1"/>
    <col min="32" max="33" width="11.421875" style="582" customWidth="1"/>
    <col min="34" max="36" width="12.8515625" style="582" customWidth="1"/>
    <col min="37" max="37" width="22.7109375" style="741" customWidth="1"/>
    <col min="38" max="38" width="22.7109375" style="742" customWidth="1"/>
    <col min="39" max="39" width="28.7109375" style="743" customWidth="1"/>
    <col min="40" max="40" width="21.421875" style="581" customWidth="1"/>
    <col min="41" max="41" width="15.7109375" style="581" bestFit="1" customWidth="1"/>
    <col min="42" max="16384" width="11.421875" style="582"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581" customFormat="1" ht="12.75" customHeight="1">
      <c r="A16" s="583">
        <v>4</v>
      </c>
      <c r="B16" s="584" t="s">
        <v>760</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6"/>
    </row>
    <row r="17" spans="1:39" s="581" customFormat="1" ht="24" customHeight="1">
      <c r="A17" s="2346"/>
      <c r="B17" s="2236"/>
      <c r="C17" s="2237"/>
      <c r="D17" s="587">
        <v>23</v>
      </c>
      <c r="E17" s="588" t="s">
        <v>781</v>
      </c>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90"/>
    </row>
    <row r="18" spans="1:39" s="581" customFormat="1" ht="24" customHeight="1">
      <c r="A18" s="2346"/>
      <c r="B18" s="2236"/>
      <c r="C18" s="2237"/>
      <c r="D18" s="2302"/>
      <c r="E18" s="2236"/>
      <c r="F18" s="2237"/>
      <c r="G18" s="591">
        <v>75</v>
      </c>
      <c r="H18" s="592" t="s">
        <v>782</v>
      </c>
      <c r="I18" s="593"/>
      <c r="J18" s="593"/>
      <c r="K18" s="593"/>
      <c r="L18" s="593"/>
      <c r="M18" s="593"/>
      <c r="N18" s="593"/>
      <c r="O18" s="593"/>
      <c r="P18" s="593"/>
      <c r="Q18" s="593"/>
      <c r="R18" s="593"/>
      <c r="S18" s="593"/>
      <c r="T18" s="593"/>
      <c r="U18" s="593"/>
      <c r="V18" s="593"/>
      <c r="W18" s="594"/>
      <c r="X18" s="593"/>
      <c r="Y18" s="593"/>
      <c r="Z18" s="593"/>
      <c r="AA18" s="593"/>
      <c r="AB18" s="593"/>
      <c r="AC18" s="593"/>
      <c r="AD18" s="593"/>
      <c r="AE18" s="593"/>
      <c r="AF18" s="593"/>
      <c r="AG18" s="593"/>
      <c r="AH18" s="593"/>
      <c r="AI18" s="593"/>
      <c r="AJ18" s="593"/>
      <c r="AK18" s="593"/>
      <c r="AL18" s="593"/>
      <c r="AM18" s="595"/>
    </row>
    <row r="19" spans="1:39" s="600" customFormat="1" ht="78.75" customHeight="1">
      <c r="A19" s="2346"/>
      <c r="B19" s="2236"/>
      <c r="C19" s="2237"/>
      <c r="D19" s="2302"/>
      <c r="E19" s="2236"/>
      <c r="F19" s="2237"/>
      <c r="G19" s="2299"/>
      <c r="H19" s="2300"/>
      <c r="I19" s="2301"/>
      <c r="J19" s="2197">
        <v>214</v>
      </c>
      <c r="K19" s="2191" t="s">
        <v>783</v>
      </c>
      <c r="L19" s="2348" t="s">
        <v>784</v>
      </c>
      <c r="M19" s="2339">
        <v>1</v>
      </c>
      <c r="N19" s="2211"/>
      <c r="O19" s="2213">
        <v>28</v>
      </c>
      <c r="P19" s="2318" t="s">
        <v>785</v>
      </c>
      <c r="Q19" s="2343">
        <f>SUM(V19:V20)/R19</f>
        <v>0.05094216339542786</v>
      </c>
      <c r="R19" s="2188">
        <v>6049924915</v>
      </c>
      <c r="S19" s="2285" t="s">
        <v>786</v>
      </c>
      <c r="T19" s="2191" t="s">
        <v>787</v>
      </c>
      <c r="U19" s="596" t="s">
        <v>788</v>
      </c>
      <c r="V19" s="1035">
        <v>10000000</v>
      </c>
      <c r="W19" s="597"/>
      <c r="X19" s="598"/>
      <c r="Y19" s="2197">
        <v>64149</v>
      </c>
      <c r="Z19" s="2197">
        <v>72224</v>
      </c>
      <c r="AA19" s="2197">
        <v>27477</v>
      </c>
      <c r="AB19" s="2197">
        <v>86843</v>
      </c>
      <c r="AC19" s="2197">
        <v>236429</v>
      </c>
      <c r="AD19" s="2197">
        <v>81384</v>
      </c>
      <c r="AE19" s="2340"/>
      <c r="AF19" s="2340"/>
      <c r="AG19" s="2340"/>
      <c r="AH19" s="2340"/>
      <c r="AI19" s="2340"/>
      <c r="AJ19" s="2340"/>
      <c r="AK19" s="599">
        <v>42592</v>
      </c>
      <c r="AL19" s="599">
        <v>42719</v>
      </c>
      <c r="AM19" s="2329" t="s">
        <v>1924</v>
      </c>
    </row>
    <row r="20" spans="1:39" s="600" customFormat="1" ht="81" customHeight="1">
      <c r="A20" s="2346"/>
      <c r="B20" s="2236"/>
      <c r="C20" s="2237"/>
      <c r="D20" s="2302"/>
      <c r="E20" s="2236"/>
      <c r="F20" s="2237"/>
      <c r="G20" s="2302"/>
      <c r="H20" s="2236"/>
      <c r="I20" s="2237"/>
      <c r="J20" s="2199"/>
      <c r="K20" s="2193"/>
      <c r="L20" s="2348"/>
      <c r="M20" s="2339"/>
      <c r="N20" s="2212"/>
      <c r="O20" s="2214"/>
      <c r="P20" s="2318"/>
      <c r="Q20" s="2343"/>
      <c r="R20" s="2189"/>
      <c r="S20" s="2285"/>
      <c r="T20" s="2192"/>
      <c r="U20" s="596" t="s">
        <v>789</v>
      </c>
      <c r="V20" s="1035">
        <v>298196263.55</v>
      </c>
      <c r="W20" s="601"/>
      <c r="X20" s="602"/>
      <c r="Y20" s="2198"/>
      <c r="Z20" s="2198"/>
      <c r="AA20" s="2198"/>
      <c r="AB20" s="2198"/>
      <c r="AC20" s="2198"/>
      <c r="AD20" s="2198"/>
      <c r="AE20" s="2341"/>
      <c r="AF20" s="2341"/>
      <c r="AG20" s="2341"/>
      <c r="AH20" s="2341"/>
      <c r="AI20" s="2341"/>
      <c r="AJ20" s="2341"/>
      <c r="AK20" s="599">
        <v>42628</v>
      </c>
      <c r="AL20" s="599">
        <v>42724</v>
      </c>
      <c r="AM20" s="2330"/>
    </row>
    <row r="21" spans="1:39" s="600" customFormat="1" ht="117.75" customHeight="1">
      <c r="A21" s="2346"/>
      <c r="B21" s="2236"/>
      <c r="C21" s="2237"/>
      <c r="D21" s="2302"/>
      <c r="E21" s="2236"/>
      <c r="F21" s="2237"/>
      <c r="G21" s="2302"/>
      <c r="H21" s="2236"/>
      <c r="I21" s="2237"/>
      <c r="J21" s="603">
        <v>215</v>
      </c>
      <c r="K21" s="604" t="s">
        <v>790</v>
      </c>
      <c r="L21" s="605" t="s">
        <v>784</v>
      </c>
      <c r="M21" s="606">
        <v>2</v>
      </c>
      <c r="N21" s="2212"/>
      <c r="O21" s="2214"/>
      <c r="P21" s="2318"/>
      <c r="Q21" s="1049">
        <f>V21/R19</f>
        <v>0.0033058261517283642</v>
      </c>
      <c r="R21" s="2189"/>
      <c r="S21" s="2285"/>
      <c r="T21" s="2192"/>
      <c r="U21" s="596" t="s">
        <v>791</v>
      </c>
      <c r="V21" s="1035">
        <v>20000000</v>
      </c>
      <c r="W21" s="601"/>
      <c r="X21" s="602"/>
      <c r="Y21" s="2198"/>
      <c r="Z21" s="2198"/>
      <c r="AA21" s="2198"/>
      <c r="AB21" s="2198"/>
      <c r="AC21" s="2198"/>
      <c r="AD21" s="2198"/>
      <c r="AE21" s="2341"/>
      <c r="AF21" s="2341"/>
      <c r="AG21" s="2341"/>
      <c r="AH21" s="2341"/>
      <c r="AI21" s="2341"/>
      <c r="AJ21" s="2341"/>
      <c r="AK21" s="599">
        <v>42592</v>
      </c>
      <c r="AL21" s="599">
        <v>42719</v>
      </c>
      <c r="AM21" s="2330"/>
    </row>
    <row r="22" spans="1:39" s="600" customFormat="1" ht="117.75" customHeight="1">
      <c r="A22" s="2346"/>
      <c r="B22" s="2236"/>
      <c r="C22" s="2237"/>
      <c r="D22" s="2302"/>
      <c r="E22" s="2236"/>
      <c r="F22" s="2237"/>
      <c r="G22" s="2302"/>
      <c r="H22" s="2236"/>
      <c r="I22" s="2237"/>
      <c r="J22" s="2197">
        <v>216</v>
      </c>
      <c r="K22" s="2191" t="s">
        <v>792</v>
      </c>
      <c r="L22" s="2203" t="s">
        <v>784</v>
      </c>
      <c r="M22" s="2185">
        <v>1</v>
      </c>
      <c r="N22" s="607"/>
      <c r="O22" s="2214"/>
      <c r="P22" s="2318"/>
      <c r="Q22" s="2146">
        <f>(V22+V23)/R19</f>
        <v>0.5016529131585098</v>
      </c>
      <c r="R22" s="2189"/>
      <c r="S22" s="2285"/>
      <c r="T22" s="2192"/>
      <c r="U22" s="596" t="s">
        <v>793</v>
      </c>
      <c r="V22" s="1035">
        <v>50000000</v>
      </c>
      <c r="W22" s="601"/>
      <c r="X22" s="602"/>
      <c r="Y22" s="2198"/>
      <c r="Z22" s="2198"/>
      <c r="AA22" s="2198"/>
      <c r="AB22" s="2198"/>
      <c r="AC22" s="2198"/>
      <c r="AD22" s="2198"/>
      <c r="AE22" s="2341"/>
      <c r="AF22" s="2341"/>
      <c r="AG22" s="2341"/>
      <c r="AH22" s="2341"/>
      <c r="AI22" s="2341"/>
      <c r="AJ22" s="2341"/>
      <c r="AK22" s="599"/>
      <c r="AL22" s="599"/>
      <c r="AM22" s="2330"/>
    </row>
    <row r="23" spans="1:39" s="600" customFormat="1" ht="78.75" customHeight="1">
      <c r="A23" s="2346"/>
      <c r="B23" s="2236"/>
      <c r="C23" s="2237"/>
      <c r="D23" s="2302"/>
      <c r="E23" s="2236"/>
      <c r="F23" s="2237"/>
      <c r="G23" s="2302"/>
      <c r="H23" s="2236"/>
      <c r="I23" s="2237"/>
      <c r="J23" s="2199"/>
      <c r="K23" s="2193"/>
      <c r="L23" s="2205"/>
      <c r="M23" s="2187"/>
      <c r="N23" s="608" t="s">
        <v>794</v>
      </c>
      <c r="O23" s="2214"/>
      <c r="P23" s="2318"/>
      <c r="Q23" s="2147"/>
      <c r="R23" s="2189"/>
      <c r="S23" s="2285"/>
      <c r="T23" s="2192"/>
      <c r="U23" s="596" t="s">
        <v>795</v>
      </c>
      <c r="V23" s="1036">
        <f>2981962636+2999822</f>
        <v>2984962458</v>
      </c>
      <c r="W23" s="610">
        <v>20</v>
      </c>
      <c r="X23" s="602" t="s">
        <v>202</v>
      </c>
      <c r="Y23" s="2198"/>
      <c r="Z23" s="2198"/>
      <c r="AA23" s="2198"/>
      <c r="AB23" s="2198"/>
      <c r="AC23" s="2198"/>
      <c r="AD23" s="2198"/>
      <c r="AE23" s="2341"/>
      <c r="AF23" s="2341"/>
      <c r="AG23" s="2341"/>
      <c r="AH23" s="2341"/>
      <c r="AI23" s="2341"/>
      <c r="AJ23" s="2341"/>
      <c r="AK23" s="599">
        <v>42628</v>
      </c>
      <c r="AL23" s="599">
        <v>42724</v>
      </c>
      <c r="AM23" s="2330"/>
    </row>
    <row r="24" spans="1:39" s="600" customFormat="1" ht="114" customHeight="1">
      <c r="A24" s="2346"/>
      <c r="B24" s="2236"/>
      <c r="C24" s="2237"/>
      <c r="D24" s="2302"/>
      <c r="E24" s="2236"/>
      <c r="F24" s="2237"/>
      <c r="G24" s="2302"/>
      <c r="H24" s="2236"/>
      <c r="I24" s="2237"/>
      <c r="J24" s="2197">
        <v>217</v>
      </c>
      <c r="K24" s="2191" t="s">
        <v>796</v>
      </c>
      <c r="L24" s="2203" t="s">
        <v>784</v>
      </c>
      <c r="M24" s="2339">
        <v>5</v>
      </c>
      <c r="N24" s="608" t="s">
        <v>797</v>
      </c>
      <c r="O24" s="2214"/>
      <c r="P24" s="2318"/>
      <c r="Q24" s="2343">
        <f>SUM(V24:V29)/R19</f>
        <v>0.2962313464182886</v>
      </c>
      <c r="R24" s="2189"/>
      <c r="S24" s="2285"/>
      <c r="T24" s="2192"/>
      <c r="U24" s="611" t="s">
        <v>798</v>
      </c>
      <c r="V24" s="1036">
        <v>16500000</v>
      </c>
      <c r="W24" s="612">
        <v>42</v>
      </c>
      <c r="X24" s="613" t="s">
        <v>799</v>
      </c>
      <c r="Y24" s="2198"/>
      <c r="Z24" s="2198"/>
      <c r="AA24" s="2198"/>
      <c r="AB24" s="2198"/>
      <c r="AC24" s="2198"/>
      <c r="AD24" s="2198"/>
      <c r="AE24" s="2341"/>
      <c r="AF24" s="2341"/>
      <c r="AG24" s="2341"/>
      <c r="AH24" s="2341"/>
      <c r="AI24" s="2341"/>
      <c r="AJ24" s="2341"/>
      <c r="AK24" s="599">
        <v>42592</v>
      </c>
      <c r="AL24" s="599">
        <v>42719</v>
      </c>
      <c r="AM24" s="2330"/>
    </row>
    <row r="25" spans="1:39" s="600" customFormat="1" ht="120.75" customHeight="1">
      <c r="A25" s="2346"/>
      <c r="B25" s="2236"/>
      <c r="C25" s="2237"/>
      <c r="D25" s="2302"/>
      <c r="E25" s="2236"/>
      <c r="F25" s="2237"/>
      <c r="G25" s="2302"/>
      <c r="H25" s="2236"/>
      <c r="I25" s="2237"/>
      <c r="J25" s="2198"/>
      <c r="K25" s="2192"/>
      <c r="L25" s="2204"/>
      <c r="M25" s="2339"/>
      <c r="N25" s="608" t="s">
        <v>800</v>
      </c>
      <c r="O25" s="2214"/>
      <c r="P25" s="2318"/>
      <c r="Q25" s="2343"/>
      <c r="R25" s="2189"/>
      <c r="S25" s="2285"/>
      <c r="T25" s="2192"/>
      <c r="U25" s="611" t="s">
        <v>801</v>
      </c>
      <c r="V25" s="1036">
        <v>12500000</v>
      </c>
      <c r="W25" s="612">
        <v>92</v>
      </c>
      <c r="X25" s="613" t="s">
        <v>802</v>
      </c>
      <c r="Y25" s="2198"/>
      <c r="Z25" s="2198"/>
      <c r="AA25" s="2198"/>
      <c r="AB25" s="2198"/>
      <c r="AC25" s="2198"/>
      <c r="AD25" s="2198"/>
      <c r="AE25" s="2341"/>
      <c r="AF25" s="2341"/>
      <c r="AG25" s="2341"/>
      <c r="AH25" s="2341"/>
      <c r="AI25" s="2341"/>
      <c r="AJ25" s="2341"/>
      <c r="AK25" s="599">
        <v>42592</v>
      </c>
      <c r="AL25" s="599">
        <v>42719</v>
      </c>
      <c r="AM25" s="2330"/>
    </row>
    <row r="26" spans="1:39" s="600" customFormat="1" ht="71.25">
      <c r="A26" s="2346"/>
      <c r="B26" s="2236"/>
      <c r="C26" s="2237"/>
      <c r="D26" s="2302"/>
      <c r="E26" s="2236"/>
      <c r="F26" s="2237"/>
      <c r="G26" s="2302"/>
      <c r="H26" s="2236"/>
      <c r="I26" s="2237"/>
      <c r="J26" s="2198"/>
      <c r="K26" s="2192"/>
      <c r="L26" s="2204"/>
      <c r="M26" s="2339"/>
      <c r="N26" s="2212"/>
      <c r="O26" s="2214"/>
      <c r="P26" s="2318"/>
      <c r="Q26" s="2343"/>
      <c r="R26" s="2189"/>
      <c r="S26" s="2285"/>
      <c r="T26" s="2192"/>
      <c r="U26" s="614" t="s">
        <v>803</v>
      </c>
      <c r="V26" s="1036">
        <v>12500000</v>
      </c>
      <c r="W26" s="615"/>
      <c r="X26" s="613"/>
      <c r="Y26" s="2198"/>
      <c r="Z26" s="2198"/>
      <c r="AA26" s="2198"/>
      <c r="AB26" s="2198"/>
      <c r="AC26" s="2198"/>
      <c r="AD26" s="2198"/>
      <c r="AE26" s="2341"/>
      <c r="AF26" s="2341"/>
      <c r="AG26" s="2341"/>
      <c r="AH26" s="2341"/>
      <c r="AI26" s="2341"/>
      <c r="AJ26" s="2341"/>
      <c r="AK26" s="616">
        <v>42592</v>
      </c>
      <c r="AL26" s="616">
        <v>42719</v>
      </c>
      <c r="AM26" s="2330"/>
    </row>
    <row r="27" spans="1:39" s="600" customFormat="1" ht="78.75" customHeight="1">
      <c r="A27" s="2346"/>
      <c r="B27" s="2236"/>
      <c r="C27" s="2237"/>
      <c r="D27" s="2302"/>
      <c r="E27" s="2236"/>
      <c r="F27" s="2237"/>
      <c r="G27" s="2302"/>
      <c r="H27" s="2236"/>
      <c r="I27" s="2237"/>
      <c r="J27" s="2198"/>
      <c r="K27" s="2192"/>
      <c r="L27" s="2204"/>
      <c r="M27" s="2339"/>
      <c r="N27" s="2212"/>
      <c r="O27" s="2214"/>
      <c r="P27" s="2318"/>
      <c r="Q27" s="2343"/>
      <c r="R27" s="2189"/>
      <c r="S27" s="2285"/>
      <c r="T27" s="2192"/>
      <c r="U27" s="614" t="s">
        <v>804</v>
      </c>
      <c r="V27" s="1037">
        <v>36000000</v>
      </c>
      <c r="W27" s="615"/>
      <c r="X27" s="613"/>
      <c r="Y27" s="2198"/>
      <c r="Z27" s="2198"/>
      <c r="AA27" s="2198"/>
      <c r="AB27" s="2198"/>
      <c r="AC27" s="2198"/>
      <c r="AD27" s="2198"/>
      <c r="AE27" s="2341"/>
      <c r="AF27" s="2341"/>
      <c r="AG27" s="2341"/>
      <c r="AH27" s="2341"/>
      <c r="AI27" s="2341"/>
      <c r="AJ27" s="2341"/>
      <c r="AK27" s="616">
        <v>42628</v>
      </c>
      <c r="AL27" s="616">
        <v>42724</v>
      </c>
      <c r="AM27" s="2330"/>
    </row>
    <row r="28" spans="1:39" s="600" customFormat="1" ht="110.25" customHeight="1">
      <c r="A28" s="2346"/>
      <c r="B28" s="2236"/>
      <c r="C28" s="2237"/>
      <c r="D28" s="2302"/>
      <c r="E28" s="2236"/>
      <c r="F28" s="2237"/>
      <c r="G28" s="2302"/>
      <c r="H28" s="2236"/>
      <c r="I28" s="2237"/>
      <c r="J28" s="2198"/>
      <c r="K28" s="2192"/>
      <c r="L28" s="2204"/>
      <c r="M28" s="2339"/>
      <c r="N28" s="2212"/>
      <c r="O28" s="2214"/>
      <c r="P28" s="2318"/>
      <c r="Q28" s="2343"/>
      <c r="R28" s="2189"/>
      <c r="S28" s="2285"/>
      <c r="T28" s="2192"/>
      <c r="U28" s="614" t="s">
        <v>805</v>
      </c>
      <c r="V28" s="1037">
        <v>1009873845</v>
      </c>
      <c r="W28" s="615"/>
      <c r="X28" s="613"/>
      <c r="Y28" s="2198"/>
      <c r="Z28" s="2198"/>
      <c r="AA28" s="2198"/>
      <c r="AB28" s="2198"/>
      <c r="AC28" s="2198"/>
      <c r="AD28" s="2198"/>
      <c r="AE28" s="2341"/>
      <c r="AF28" s="2341"/>
      <c r="AG28" s="2341"/>
      <c r="AH28" s="2341"/>
      <c r="AI28" s="2341"/>
      <c r="AJ28" s="2341"/>
      <c r="AK28" s="616">
        <v>42628</v>
      </c>
      <c r="AL28" s="616">
        <v>42724</v>
      </c>
      <c r="AM28" s="2330"/>
    </row>
    <row r="29" spans="1:39" s="600" customFormat="1" ht="70.5" customHeight="1">
      <c r="A29" s="2346"/>
      <c r="B29" s="2236"/>
      <c r="C29" s="2237"/>
      <c r="D29" s="2302"/>
      <c r="E29" s="2236"/>
      <c r="F29" s="2237"/>
      <c r="G29" s="2302"/>
      <c r="H29" s="2236"/>
      <c r="I29" s="2237"/>
      <c r="J29" s="2199"/>
      <c r="K29" s="2193"/>
      <c r="L29" s="2205"/>
      <c r="M29" s="2339"/>
      <c r="N29" s="2212"/>
      <c r="O29" s="2214"/>
      <c r="P29" s="2318"/>
      <c r="Q29" s="2343"/>
      <c r="R29" s="2189"/>
      <c r="S29" s="2285"/>
      <c r="T29" s="2192"/>
      <c r="U29" s="611" t="s">
        <v>789</v>
      </c>
      <c r="V29" s="1036">
        <f>701803736.3+2999822</f>
        <v>704803558.3</v>
      </c>
      <c r="W29" s="615"/>
      <c r="X29" s="613"/>
      <c r="Y29" s="2198"/>
      <c r="Z29" s="2198"/>
      <c r="AA29" s="2198"/>
      <c r="AB29" s="2198"/>
      <c r="AC29" s="2198"/>
      <c r="AD29" s="2198"/>
      <c r="AE29" s="2341"/>
      <c r="AF29" s="2341"/>
      <c r="AG29" s="2341"/>
      <c r="AH29" s="2341"/>
      <c r="AI29" s="2341"/>
      <c r="AJ29" s="2341"/>
      <c r="AK29" s="616">
        <v>42628</v>
      </c>
      <c r="AL29" s="616">
        <v>42724</v>
      </c>
      <c r="AM29" s="2330"/>
    </row>
    <row r="30" spans="1:39" s="600" customFormat="1" ht="92.25" customHeight="1">
      <c r="A30" s="2346"/>
      <c r="B30" s="2236"/>
      <c r="C30" s="2237"/>
      <c r="D30" s="2302"/>
      <c r="E30" s="2236"/>
      <c r="F30" s="2237"/>
      <c r="G30" s="2302"/>
      <c r="H30" s="2236"/>
      <c r="I30" s="2237"/>
      <c r="J30" s="2197">
        <v>218</v>
      </c>
      <c r="K30" s="2211" t="s">
        <v>806</v>
      </c>
      <c r="L30" s="2348" t="s">
        <v>784</v>
      </c>
      <c r="M30" s="2339">
        <v>3</v>
      </c>
      <c r="N30" s="2212"/>
      <c r="O30" s="2214"/>
      <c r="P30" s="2318"/>
      <c r="Q30" s="2343">
        <f>SUM(V30:V31)/R19</f>
        <v>0.14786775085125167</v>
      </c>
      <c r="R30" s="2189"/>
      <c r="S30" s="2285"/>
      <c r="T30" s="2192"/>
      <c r="U30" s="618" t="s">
        <v>807</v>
      </c>
      <c r="V30" s="1036">
        <v>12500000</v>
      </c>
      <c r="W30" s="615"/>
      <c r="X30" s="613"/>
      <c r="Y30" s="2198"/>
      <c r="Z30" s="2198"/>
      <c r="AA30" s="2198"/>
      <c r="AB30" s="2198"/>
      <c r="AC30" s="2198"/>
      <c r="AD30" s="2198"/>
      <c r="AE30" s="2341"/>
      <c r="AF30" s="2341"/>
      <c r="AG30" s="2341"/>
      <c r="AH30" s="2341"/>
      <c r="AI30" s="2341"/>
      <c r="AJ30" s="2341"/>
      <c r="AK30" s="616">
        <v>42592</v>
      </c>
      <c r="AL30" s="616">
        <v>42719</v>
      </c>
      <c r="AM30" s="2330"/>
    </row>
    <row r="31" spans="1:39" s="600" customFormat="1" ht="104.25" customHeight="1">
      <c r="A31" s="2346"/>
      <c r="B31" s="2236"/>
      <c r="C31" s="2237"/>
      <c r="D31" s="2302"/>
      <c r="E31" s="2236"/>
      <c r="F31" s="2237"/>
      <c r="G31" s="2303"/>
      <c r="H31" s="2236"/>
      <c r="I31" s="2237"/>
      <c r="J31" s="2198"/>
      <c r="K31" s="2212"/>
      <c r="L31" s="2203"/>
      <c r="M31" s="2185"/>
      <c r="N31" s="2226"/>
      <c r="O31" s="2214"/>
      <c r="P31" s="2231"/>
      <c r="Q31" s="2146"/>
      <c r="R31" s="2190"/>
      <c r="S31" s="2191"/>
      <c r="T31" s="2192"/>
      <c r="U31" s="619" t="s">
        <v>808</v>
      </c>
      <c r="V31" s="1045">
        <v>882088790</v>
      </c>
      <c r="W31" s="601"/>
      <c r="X31" s="613"/>
      <c r="Y31" s="2198"/>
      <c r="Z31" s="2198"/>
      <c r="AA31" s="2198"/>
      <c r="AB31" s="2198"/>
      <c r="AC31" s="2198"/>
      <c r="AD31" s="2198"/>
      <c r="AE31" s="2342"/>
      <c r="AF31" s="2342"/>
      <c r="AG31" s="2342"/>
      <c r="AH31" s="2342"/>
      <c r="AI31" s="2342"/>
      <c r="AJ31" s="2342"/>
      <c r="AK31" s="620">
        <v>42628</v>
      </c>
      <c r="AL31" s="620">
        <v>42724</v>
      </c>
      <c r="AM31" s="2331"/>
    </row>
    <row r="32" spans="1:39" s="600" customFormat="1" ht="30.75" customHeight="1">
      <c r="A32" s="2346"/>
      <c r="B32" s="2236"/>
      <c r="C32" s="2237"/>
      <c r="D32" s="2302"/>
      <c r="E32" s="2236"/>
      <c r="F32" s="2237"/>
      <c r="G32" s="621">
        <v>76</v>
      </c>
      <c r="H32" s="622" t="s">
        <v>809</v>
      </c>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3"/>
    </row>
    <row r="33" spans="1:39" s="600" customFormat="1" ht="71.25">
      <c r="A33" s="2346"/>
      <c r="B33" s="2236"/>
      <c r="C33" s="2237"/>
      <c r="D33" s="2302"/>
      <c r="E33" s="2236"/>
      <c r="F33" s="2237"/>
      <c r="G33" s="2299"/>
      <c r="H33" s="2300"/>
      <c r="I33" s="2301"/>
      <c r="J33" s="624">
        <v>219</v>
      </c>
      <c r="K33" s="625" t="s">
        <v>810</v>
      </c>
      <c r="L33" s="626" t="s">
        <v>784</v>
      </c>
      <c r="M33" s="627">
        <v>3</v>
      </c>
      <c r="N33" s="2338" t="s">
        <v>811</v>
      </c>
      <c r="O33" s="2213">
        <v>29</v>
      </c>
      <c r="P33" s="2318" t="s">
        <v>812</v>
      </c>
      <c r="Q33" s="771">
        <f>V33/R33*100</f>
        <v>5</v>
      </c>
      <c r="R33" s="2326">
        <v>250000000</v>
      </c>
      <c r="S33" s="2285" t="s">
        <v>813</v>
      </c>
      <c r="T33" s="2191" t="s">
        <v>814</v>
      </c>
      <c r="U33" s="628" t="s">
        <v>815</v>
      </c>
      <c r="V33" s="1038">
        <v>12500000</v>
      </c>
      <c r="W33" s="2197">
        <v>20</v>
      </c>
      <c r="X33" s="2197" t="s">
        <v>202</v>
      </c>
      <c r="Y33" s="2197">
        <v>1195</v>
      </c>
      <c r="Z33" s="2197">
        <v>1324</v>
      </c>
      <c r="AA33" s="2197">
        <v>507</v>
      </c>
      <c r="AB33" s="2197">
        <v>1598</v>
      </c>
      <c r="AC33" s="2197">
        <v>4203</v>
      </c>
      <c r="AD33" s="2197">
        <v>1421</v>
      </c>
      <c r="AE33" s="2333"/>
      <c r="AF33" s="2333"/>
      <c r="AG33" s="2333"/>
      <c r="AH33" s="2333"/>
      <c r="AI33" s="2333"/>
      <c r="AJ33" s="2333"/>
      <c r="AK33" s="599">
        <v>42592</v>
      </c>
      <c r="AL33" s="599">
        <v>42719</v>
      </c>
      <c r="AM33" s="2329" t="s">
        <v>1924</v>
      </c>
    </row>
    <row r="34" spans="1:39" s="600" customFormat="1" ht="62.25" customHeight="1">
      <c r="A34" s="2346"/>
      <c r="B34" s="2236"/>
      <c r="C34" s="2237"/>
      <c r="D34" s="2302"/>
      <c r="E34" s="2236"/>
      <c r="F34" s="2237"/>
      <c r="G34" s="2302"/>
      <c r="H34" s="2236"/>
      <c r="I34" s="2237"/>
      <c r="J34" s="624">
        <v>220</v>
      </c>
      <c r="K34" s="629" t="s">
        <v>816</v>
      </c>
      <c r="L34" s="626" t="s">
        <v>784</v>
      </c>
      <c r="M34" s="643">
        <v>5</v>
      </c>
      <c r="N34" s="2338"/>
      <c r="O34" s="2214"/>
      <c r="P34" s="2318"/>
      <c r="Q34" s="771">
        <f>V34/R33*100</f>
        <v>93</v>
      </c>
      <c r="R34" s="2327"/>
      <c r="S34" s="2285"/>
      <c r="T34" s="2192"/>
      <c r="U34" s="628" t="s">
        <v>817</v>
      </c>
      <c r="V34" s="1038">
        <v>232500000</v>
      </c>
      <c r="W34" s="2198"/>
      <c r="X34" s="2198"/>
      <c r="Y34" s="2198"/>
      <c r="Z34" s="2198"/>
      <c r="AA34" s="2198"/>
      <c r="AB34" s="2198"/>
      <c r="AC34" s="2198"/>
      <c r="AD34" s="2198"/>
      <c r="AE34" s="2334"/>
      <c r="AF34" s="2334"/>
      <c r="AG34" s="2334"/>
      <c r="AH34" s="2334"/>
      <c r="AI34" s="2334"/>
      <c r="AJ34" s="2334"/>
      <c r="AK34" s="599">
        <v>42592</v>
      </c>
      <c r="AL34" s="599">
        <v>42719</v>
      </c>
      <c r="AM34" s="2330"/>
    </row>
    <row r="35" spans="1:39" ht="40.5" customHeight="1">
      <c r="A35" s="2346"/>
      <c r="B35" s="2236"/>
      <c r="C35" s="2237"/>
      <c r="D35" s="2302"/>
      <c r="E35" s="2236"/>
      <c r="F35" s="2237"/>
      <c r="G35" s="2302"/>
      <c r="H35" s="2236"/>
      <c r="I35" s="2237"/>
      <c r="J35" s="624">
        <v>221</v>
      </c>
      <c r="K35" s="629" t="s">
        <v>818</v>
      </c>
      <c r="L35" s="626" t="s">
        <v>784</v>
      </c>
      <c r="M35" s="630">
        <v>1</v>
      </c>
      <c r="N35" s="2338"/>
      <c r="O35" s="2214"/>
      <c r="P35" s="2318"/>
      <c r="Q35" s="771">
        <f>V35/R33*100</f>
        <v>1.2</v>
      </c>
      <c r="R35" s="2327"/>
      <c r="S35" s="2285"/>
      <c r="T35" s="2192"/>
      <c r="U35" s="2191" t="s">
        <v>819</v>
      </c>
      <c r="V35" s="1038">
        <v>3000000</v>
      </c>
      <c r="W35" s="2198"/>
      <c r="X35" s="2198"/>
      <c r="Y35" s="2198"/>
      <c r="Z35" s="2198"/>
      <c r="AA35" s="2198"/>
      <c r="AB35" s="2198"/>
      <c r="AC35" s="2198"/>
      <c r="AD35" s="2198"/>
      <c r="AE35" s="2334"/>
      <c r="AF35" s="2334"/>
      <c r="AG35" s="2334"/>
      <c r="AH35" s="2334"/>
      <c r="AI35" s="2334"/>
      <c r="AJ35" s="2334"/>
      <c r="AK35" s="631">
        <v>42597</v>
      </c>
      <c r="AL35" s="632">
        <v>42724</v>
      </c>
      <c r="AM35" s="2330"/>
    </row>
    <row r="36" spans="1:39" ht="48" customHeight="1">
      <c r="A36" s="2346"/>
      <c r="B36" s="2236"/>
      <c r="C36" s="2237"/>
      <c r="D36" s="2303"/>
      <c r="E36" s="2304"/>
      <c r="F36" s="2305"/>
      <c r="G36" s="2303"/>
      <c r="H36" s="2304"/>
      <c r="I36" s="2305"/>
      <c r="J36" s="624">
        <v>222</v>
      </c>
      <c r="K36" s="625" t="s">
        <v>820</v>
      </c>
      <c r="L36" s="626" t="s">
        <v>784</v>
      </c>
      <c r="M36" s="630">
        <v>1</v>
      </c>
      <c r="N36" s="2338"/>
      <c r="O36" s="2230"/>
      <c r="P36" s="2318"/>
      <c r="Q36" s="771">
        <f>V36/R33*100</f>
        <v>0.8</v>
      </c>
      <c r="R36" s="2328"/>
      <c r="S36" s="2285"/>
      <c r="T36" s="2193"/>
      <c r="U36" s="2193"/>
      <c r="V36" s="1035">
        <v>2000000</v>
      </c>
      <c r="W36" s="2199"/>
      <c r="X36" s="2199"/>
      <c r="Y36" s="2199"/>
      <c r="Z36" s="2199"/>
      <c r="AA36" s="2199"/>
      <c r="AB36" s="2199"/>
      <c r="AC36" s="2199"/>
      <c r="AD36" s="2199"/>
      <c r="AE36" s="2335"/>
      <c r="AF36" s="2335"/>
      <c r="AG36" s="2335"/>
      <c r="AH36" s="2335"/>
      <c r="AI36" s="2335"/>
      <c r="AJ36" s="2335"/>
      <c r="AK36" s="631" t="s">
        <v>821</v>
      </c>
      <c r="AL36" s="631">
        <v>42724</v>
      </c>
      <c r="AM36" s="2331"/>
    </row>
    <row r="37" spans="1:39" ht="33" customHeight="1">
      <c r="A37" s="2346"/>
      <c r="B37" s="2236"/>
      <c r="C37" s="2237"/>
      <c r="D37" s="633">
        <v>24</v>
      </c>
      <c r="E37" s="634" t="s">
        <v>822</v>
      </c>
      <c r="F37" s="634"/>
      <c r="G37" s="634"/>
      <c r="H37" s="634"/>
      <c r="I37" s="634"/>
      <c r="J37" s="634"/>
      <c r="K37" s="634"/>
      <c r="L37" s="634"/>
      <c r="M37" s="634"/>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35"/>
      <c r="AL37" s="635"/>
      <c r="AM37" s="636"/>
    </row>
    <row r="38" spans="1:39" ht="27.75" customHeight="1">
      <c r="A38" s="2346"/>
      <c r="B38" s="2236"/>
      <c r="C38" s="2237"/>
      <c r="D38" s="2302"/>
      <c r="E38" s="2236"/>
      <c r="F38" s="2237"/>
      <c r="G38" s="637">
        <v>78</v>
      </c>
      <c r="H38" s="592" t="s">
        <v>823</v>
      </c>
      <c r="I38" s="593"/>
      <c r="J38" s="593"/>
      <c r="K38" s="593"/>
      <c r="L38" s="593"/>
      <c r="M38" s="593"/>
      <c r="N38" s="593"/>
      <c r="O38" s="593"/>
      <c r="P38" s="593"/>
      <c r="Q38" s="1046"/>
      <c r="R38" s="593"/>
      <c r="S38" s="593"/>
      <c r="T38" s="593"/>
      <c r="U38" s="593"/>
      <c r="V38" s="593"/>
      <c r="W38" s="593"/>
      <c r="X38" s="593"/>
      <c r="Y38" s="593"/>
      <c r="Z38" s="593"/>
      <c r="AA38" s="593"/>
      <c r="AB38" s="593"/>
      <c r="AC38" s="593"/>
      <c r="AD38" s="593"/>
      <c r="AE38" s="593"/>
      <c r="AF38" s="593"/>
      <c r="AG38" s="593"/>
      <c r="AH38" s="593"/>
      <c r="AI38" s="593"/>
      <c r="AJ38" s="593"/>
      <c r="AK38" s="593"/>
      <c r="AL38" s="638"/>
      <c r="AM38" s="639"/>
    </row>
    <row r="39" spans="1:39" ht="71.25">
      <c r="A39" s="2346"/>
      <c r="B39" s="2236"/>
      <c r="C39" s="2237"/>
      <c r="D39" s="2302"/>
      <c r="E39" s="2236"/>
      <c r="F39" s="2237"/>
      <c r="G39" s="2299"/>
      <c r="H39" s="2300"/>
      <c r="I39" s="2301"/>
      <c r="J39" s="2295">
        <v>226</v>
      </c>
      <c r="K39" s="2200" t="s">
        <v>824</v>
      </c>
      <c r="L39" s="2204" t="s">
        <v>784</v>
      </c>
      <c r="M39" s="2322">
        <v>12</v>
      </c>
      <c r="N39" s="640"/>
      <c r="O39" s="2213">
        <v>30</v>
      </c>
      <c r="P39" s="2191" t="s">
        <v>825</v>
      </c>
      <c r="Q39" s="2146">
        <f>+(V39+V40+V41+V42+V43+V44+V45)/R39</f>
        <v>0.4152123692856334</v>
      </c>
      <c r="R39" s="2326">
        <v>406038000</v>
      </c>
      <c r="S39" s="2191" t="s">
        <v>826</v>
      </c>
      <c r="T39" s="2191" t="s">
        <v>827</v>
      </c>
      <c r="U39" s="611" t="s">
        <v>828</v>
      </c>
      <c r="V39" s="1035">
        <v>6100000</v>
      </c>
      <c r="W39" s="2213">
        <v>20</v>
      </c>
      <c r="X39" s="2197" t="s">
        <v>202</v>
      </c>
      <c r="Y39" s="2279">
        <v>363</v>
      </c>
      <c r="Z39" s="2279">
        <v>705</v>
      </c>
      <c r="AA39" s="2279">
        <v>553</v>
      </c>
      <c r="AB39" s="2279">
        <v>835</v>
      </c>
      <c r="AC39" s="2279">
        <v>1717</v>
      </c>
      <c r="AD39" s="2279">
        <v>282</v>
      </c>
      <c r="AE39" s="2279">
        <v>141</v>
      </c>
      <c r="AF39" s="2279">
        <v>112</v>
      </c>
      <c r="AG39" s="2279"/>
      <c r="AH39" s="2279">
        <f>Y39+Z39+AA39+AB39+AC39+AD39+AE39+AF39</f>
        <v>4708</v>
      </c>
      <c r="AI39" s="2279"/>
      <c r="AJ39" s="2279"/>
      <c r="AK39" s="599">
        <v>42592</v>
      </c>
      <c r="AL39" s="599">
        <v>42719</v>
      </c>
      <c r="AM39" s="2290" t="s">
        <v>1924</v>
      </c>
    </row>
    <row r="40" spans="1:39" ht="71.25">
      <c r="A40" s="2346"/>
      <c r="B40" s="2236"/>
      <c r="C40" s="2237"/>
      <c r="D40" s="2302"/>
      <c r="E40" s="2236"/>
      <c r="F40" s="2237"/>
      <c r="G40" s="2302"/>
      <c r="H40" s="2236"/>
      <c r="I40" s="2237"/>
      <c r="J40" s="2332"/>
      <c r="K40" s="2201"/>
      <c r="L40" s="2204"/>
      <c r="M40" s="2322"/>
      <c r="N40" s="641"/>
      <c r="O40" s="2214"/>
      <c r="P40" s="2192"/>
      <c r="Q40" s="2337"/>
      <c r="R40" s="2327"/>
      <c r="S40" s="2192"/>
      <c r="T40" s="2192"/>
      <c r="U40" s="611" t="s">
        <v>829</v>
      </c>
      <c r="V40" s="1035">
        <v>6100000</v>
      </c>
      <c r="W40" s="2214"/>
      <c r="X40" s="2198"/>
      <c r="Y40" s="2280"/>
      <c r="Z40" s="2280"/>
      <c r="AA40" s="2280"/>
      <c r="AB40" s="2280"/>
      <c r="AC40" s="2280"/>
      <c r="AD40" s="2280"/>
      <c r="AE40" s="2280"/>
      <c r="AF40" s="2280"/>
      <c r="AG40" s="2280"/>
      <c r="AH40" s="2280"/>
      <c r="AI40" s="2280"/>
      <c r="AJ40" s="2280"/>
      <c r="AK40" s="599">
        <v>42593</v>
      </c>
      <c r="AL40" s="599">
        <v>42720</v>
      </c>
      <c r="AM40" s="2290"/>
    </row>
    <row r="41" spans="1:39" ht="71.25">
      <c r="A41" s="2346"/>
      <c r="B41" s="2236"/>
      <c r="C41" s="2237"/>
      <c r="D41" s="2302"/>
      <c r="E41" s="2236"/>
      <c r="F41" s="2237"/>
      <c r="G41" s="2302"/>
      <c r="H41" s="2236"/>
      <c r="I41" s="2237"/>
      <c r="J41" s="2332"/>
      <c r="K41" s="2201"/>
      <c r="L41" s="2204"/>
      <c r="M41" s="2322"/>
      <c r="N41" s="641"/>
      <c r="O41" s="2214"/>
      <c r="P41" s="2192"/>
      <c r="Q41" s="2337"/>
      <c r="R41" s="2327"/>
      <c r="S41" s="2192"/>
      <c r="T41" s="2192"/>
      <c r="U41" s="611" t="s">
        <v>830</v>
      </c>
      <c r="V41" s="1035">
        <v>6100000</v>
      </c>
      <c r="W41" s="2214"/>
      <c r="X41" s="2198"/>
      <c r="Y41" s="2280"/>
      <c r="Z41" s="2280"/>
      <c r="AA41" s="2280"/>
      <c r="AB41" s="2280"/>
      <c r="AC41" s="2280"/>
      <c r="AD41" s="2280"/>
      <c r="AE41" s="2280"/>
      <c r="AF41" s="2280"/>
      <c r="AG41" s="2280"/>
      <c r="AH41" s="2280"/>
      <c r="AI41" s="2280"/>
      <c r="AJ41" s="2280"/>
      <c r="AK41" s="599">
        <v>42594</v>
      </c>
      <c r="AL41" s="599">
        <v>42721</v>
      </c>
      <c r="AM41" s="2290"/>
    </row>
    <row r="42" spans="1:39" ht="39" customHeight="1">
      <c r="A42" s="2346"/>
      <c r="B42" s="2236"/>
      <c r="C42" s="2237"/>
      <c r="D42" s="2302"/>
      <c r="E42" s="2236"/>
      <c r="F42" s="2237"/>
      <c r="G42" s="2302"/>
      <c r="H42" s="2236"/>
      <c r="I42" s="2237"/>
      <c r="J42" s="2332"/>
      <c r="K42" s="2201"/>
      <c r="L42" s="2204"/>
      <c r="M42" s="2322"/>
      <c r="N42" s="641"/>
      <c r="O42" s="2214"/>
      <c r="P42" s="2192"/>
      <c r="Q42" s="2337"/>
      <c r="R42" s="2327"/>
      <c r="S42" s="2192"/>
      <c r="T42" s="2192"/>
      <c r="U42" s="611" t="s">
        <v>831</v>
      </c>
      <c r="V42" s="1035">
        <v>23400000</v>
      </c>
      <c r="W42" s="2214"/>
      <c r="X42" s="2198"/>
      <c r="Y42" s="2280"/>
      <c r="Z42" s="2280"/>
      <c r="AA42" s="2280"/>
      <c r="AB42" s="2280"/>
      <c r="AC42" s="2280"/>
      <c r="AD42" s="2280"/>
      <c r="AE42" s="2280"/>
      <c r="AF42" s="2280"/>
      <c r="AG42" s="2280"/>
      <c r="AH42" s="2280"/>
      <c r="AI42" s="2280"/>
      <c r="AJ42" s="2280"/>
      <c r="AK42" s="599">
        <v>42592</v>
      </c>
      <c r="AL42" s="599">
        <v>42719</v>
      </c>
      <c r="AM42" s="2290"/>
    </row>
    <row r="43" spans="1:39" ht="96.75" customHeight="1">
      <c r="A43" s="2346"/>
      <c r="B43" s="2236"/>
      <c r="C43" s="2237"/>
      <c r="D43" s="2302"/>
      <c r="E43" s="2236"/>
      <c r="F43" s="2237"/>
      <c r="G43" s="2302"/>
      <c r="H43" s="2236"/>
      <c r="I43" s="2237"/>
      <c r="J43" s="2332"/>
      <c r="K43" s="2201"/>
      <c r="L43" s="2204"/>
      <c r="M43" s="2322"/>
      <c r="N43" s="641"/>
      <c r="O43" s="2214"/>
      <c r="P43" s="2192"/>
      <c r="Q43" s="2337"/>
      <c r="R43" s="2327"/>
      <c r="S43" s="2192"/>
      <c r="T43" s="2192"/>
      <c r="U43" s="611" t="s">
        <v>832</v>
      </c>
      <c r="V43" s="1035">
        <v>60000000</v>
      </c>
      <c r="W43" s="2214"/>
      <c r="X43" s="2198"/>
      <c r="Y43" s="2280"/>
      <c r="Z43" s="2280"/>
      <c r="AA43" s="2280"/>
      <c r="AB43" s="2280"/>
      <c r="AC43" s="2280"/>
      <c r="AD43" s="2280"/>
      <c r="AE43" s="2280"/>
      <c r="AF43" s="2280"/>
      <c r="AG43" s="2280"/>
      <c r="AH43" s="2280"/>
      <c r="AI43" s="2280"/>
      <c r="AJ43" s="2280"/>
      <c r="AK43" s="599">
        <v>42628</v>
      </c>
      <c r="AL43" s="599">
        <v>42724</v>
      </c>
      <c r="AM43" s="2290"/>
    </row>
    <row r="44" spans="1:39" ht="57">
      <c r="A44" s="2346"/>
      <c r="B44" s="2236"/>
      <c r="C44" s="2237"/>
      <c r="D44" s="2302"/>
      <c r="E44" s="2236"/>
      <c r="F44" s="2237"/>
      <c r="G44" s="2302"/>
      <c r="H44" s="2236"/>
      <c r="I44" s="2237"/>
      <c r="J44" s="2332"/>
      <c r="K44" s="2201"/>
      <c r="L44" s="2204"/>
      <c r="M44" s="2322"/>
      <c r="N44" s="641" t="s">
        <v>833</v>
      </c>
      <c r="O44" s="2214"/>
      <c r="P44" s="2192"/>
      <c r="Q44" s="2337"/>
      <c r="R44" s="2327"/>
      <c r="S44" s="2192"/>
      <c r="T44" s="2192"/>
      <c r="U44" s="611" t="s">
        <v>834</v>
      </c>
      <c r="V44" s="1035">
        <v>26892000</v>
      </c>
      <c r="W44" s="2214"/>
      <c r="X44" s="2198"/>
      <c r="Y44" s="2280"/>
      <c r="Z44" s="2280"/>
      <c r="AA44" s="2280"/>
      <c r="AB44" s="2280"/>
      <c r="AC44" s="2280"/>
      <c r="AD44" s="2280"/>
      <c r="AE44" s="2280"/>
      <c r="AF44" s="2280"/>
      <c r="AG44" s="2280"/>
      <c r="AH44" s="2280"/>
      <c r="AI44" s="2280"/>
      <c r="AJ44" s="2280"/>
      <c r="AK44" s="599">
        <v>42628</v>
      </c>
      <c r="AL44" s="599">
        <v>42724</v>
      </c>
      <c r="AM44" s="2290"/>
    </row>
    <row r="45" spans="1:39" ht="57">
      <c r="A45" s="2346"/>
      <c r="B45" s="2236"/>
      <c r="C45" s="2237"/>
      <c r="D45" s="2302"/>
      <c r="E45" s="2236"/>
      <c r="F45" s="2237"/>
      <c r="G45" s="2302"/>
      <c r="H45" s="2236"/>
      <c r="I45" s="2237"/>
      <c r="J45" s="2296"/>
      <c r="K45" s="2202"/>
      <c r="L45" s="2205"/>
      <c r="M45" s="2336"/>
      <c r="N45" s="641" t="s">
        <v>835</v>
      </c>
      <c r="O45" s="2214"/>
      <c r="P45" s="2192"/>
      <c r="Q45" s="2147"/>
      <c r="R45" s="2327"/>
      <c r="S45" s="2192"/>
      <c r="T45" s="2192"/>
      <c r="U45" s="611" t="s">
        <v>836</v>
      </c>
      <c r="V45" s="1035">
        <v>40000000</v>
      </c>
      <c r="W45" s="2214"/>
      <c r="X45" s="2198"/>
      <c r="Y45" s="2280"/>
      <c r="Z45" s="2280"/>
      <c r="AA45" s="2280"/>
      <c r="AB45" s="2280"/>
      <c r="AC45" s="2280"/>
      <c r="AD45" s="2280"/>
      <c r="AE45" s="2280"/>
      <c r="AF45" s="2280"/>
      <c r="AG45" s="2280"/>
      <c r="AH45" s="2280"/>
      <c r="AI45" s="2280"/>
      <c r="AJ45" s="2280"/>
      <c r="AK45" s="599" t="s">
        <v>837</v>
      </c>
      <c r="AL45" s="599">
        <v>42724</v>
      </c>
      <c r="AM45" s="2290"/>
    </row>
    <row r="46" spans="1:39" ht="85.5">
      <c r="A46" s="2346"/>
      <c r="B46" s="2236"/>
      <c r="C46" s="2237"/>
      <c r="D46" s="2302"/>
      <c r="E46" s="2236"/>
      <c r="F46" s="2237"/>
      <c r="G46" s="2302"/>
      <c r="H46" s="2236"/>
      <c r="I46" s="2237"/>
      <c r="J46" s="603">
        <v>227</v>
      </c>
      <c r="K46" s="642" t="s">
        <v>838</v>
      </c>
      <c r="L46" s="605" t="s">
        <v>784</v>
      </c>
      <c r="M46" s="643">
        <v>12</v>
      </c>
      <c r="N46" s="641"/>
      <c r="O46" s="2214"/>
      <c r="P46" s="2192"/>
      <c r="Q46" s="386">
        <f>+V46/R39</f>
        <v>0.338145690797413</v>
      </c>
      <c r="R46" s="2327"/>
      <c r="S46" s="2192"/>
      <c r="T46" s="2192"/>
      <c r="U46" s="596" t="s">
        <v>839</v>
      </c>
      <c r="V46" s="1035">
        <v>137300000</v>
      </c>
      <c r="W46" s="2214"/>
      <c r="X46" s="2198"/>
      <c r="Y46" s="2280"/>
      <c r="Z46" s="2280"/>
      <c r="AA46" s="2280"/>
      <c r="AB46" s="2280"/>
      <c r="AC46" s="2280"/>
      <c r="AD46" s="2280"/>
      <c r="AE46" s="2280"/>
      <c r="AF46" s="2280"/>
      <c r="AG46" s="2280"/>
      <c r="AH46" s="2280"/>
      <c r="AI46" s="2280"/>
      <c r="AJ46" s="2280"/>
      <c r="AK46" s="599">
        <v>42602</v>
      </c>
      <c r="AL46" s="599">
        <v>42724</v>
      </c>
      <c r="AM46" s="2290"/>
    </row>
    <row r="47" spans="1:41" ht="71.25">
      <c r="A47" s="2346"/>
      <c r="B47" s="2236"/>
      <c r="C47" s="2237"/>
      <c r="D47" s="2302"/>
      <c r="E47" s="2236"/>
      <c r="F47" s="2237"/>
      <c r="G47" s="2302"/>
      <c r="H47" s="2236"/>
      <c r="I47" s="2237"/>
      <c r="J47" s="603">
        <v>228</v>
      </c>
      <c r="K47" s="625" t="s">
        <v>840</v>
      </c>
      <c r="L47" s="605" t="s">
        <v>784</v>
      </c>
      <c r="M47" s="643">
        <v>2</v>
      </c>
      <c r="N47" s="641"/>
      <c r="O47" s="2214"/>
      <c r="P47" s="2192"/>
      <c r="Q47" s="386">
        <f>+V47/R39</f>
        <v>0.07375171781951442</v>
      </c>
      <c r="R47" s="2327"/>
      <c r="S47" s="2192"/>
      <c r="T47" s="2192"/>
      <c r="U47" s="596" t="s">
        <v>841</v>
      </c>
      <c r="V47" s="1035">
        <v>29946000</v>
      </c>
      <c r="W47" s="2214"/>
      <c r="X47" s="2198"/>
      <c r="Y47" s="2280"/>
      <c r="Z47" s="2280"/>
      <c r="AA47" s="2280"/>
      <c r="AB47" s="2280"/>
      <c r="AC47" s="2280"/>
      <c r="AD47" s="2280"/>
      <c r="AE47" s="2280"/>
      <c r="AF47" s="2280"/>
      <c r="AG47" s="2280"/>
      <c r="AH47" s="2280"/>
      <c r="AI47" s="2280"/>
      <c r="AJ47" s="2280"/>
      <c r="AK47" s="599">
        <v>42607</v>
      </c>
      <c r="AL47" s="599">
        <v>42719</v>
      </c>
      <c r="AM47" s="2290"/>
      <c r="AN47" s="582"/>
      <c r="AO47" s="582"/>
    </row>
    <row r="48" spans="1:41" ht="79.5" customHeight="1">
      <c r="A48" s="2346"/>
      <c r="B48" s="2236"/>
      <c r="C48" s="2237"/>
      <c r="D48" s="2302"/>
      <c r="E48" s="2236"/>
      <c r="F48" s="2237"/>
      <c r="G48" s="2302"/>
      <c r="H48" s="2236"/>
      <c r="I48" s="2237"/>
      <c r="J48" s="603">
        <v>229</v>
      </c>
      <c r="K48" s="642" t="s">
        <v>842</v>
      </c>
      <c r="L48" s="605" t="s">
        <v>784</v>
      </c>
      <c r="M48" s="643">
        <v>13</v>
      </c>
      <c r="N48" s="641"/>
      <c r="O48" s="2214"/>
      <c r="P48" s="2192"/>
      <c r="Q48" s="386">
        <f>+V48/R39</f>
        <v>0.10269974731429078</v>
      </c>
      <c r="R48" s="2327"/>
      <c r="S48" s="2192"/>
      <c r="T48" s="2192"/>
      <c r="U48" s="596" t="s">
        <v>843</v>
      </c>
      <c r="V48" s="1035">
        <v>41700000</v>
      </c>
      <c r="W48" s="2214"/>
      <c r="X48" s="2198"/>
      <c r="Y48" s="2280"/>
      <c r="Z48" s="2280"/>
      <c r="AA48" s="2280"/>
      <c r="AB48" s="2280"/>
      <c r="AC48" s="2280"/>
      <c r="AD48" s="2280"/>
      <c r="AE48" s="2280"/>
      <c r="AF48" s="2280"/>
      <c r="AG48" s="2280"/>
      <c r="AH48" s="2280"/>
      <c r="AI48" s="2280"/>
      <c r="AJ48" s="2280"/>
      <c r="AK48" s="599">
        <v>42597</v>
      </c>
      <c r="AL48" s="599">
        <v>42719</v>
      </c>
      <c r="AM48" s="2290"/>
      <c r="AN48" s="582"/>
      <c r="AO48" s="582"/>
    </row>
    <row r="49" spans="1:41" ht="71.25">
      <c r="A49" s="2346"/>
      <c r="B49" s="2236"/>
      <c r="C49" s="2237"/>
      <c r="D49" s="2302"/>
      <c r="E49" s="2236"/>
      <c r="F49" s="2237"/>
      <c r="G49" s="2302"/>
      <c r="H49" s="2236"/>
      <c r="I49" s="2237"/>
      <c r="J49" s="2197">
        <v>230</v>
      </c>
      <c r="K49" s="2320" t="s">
        <v>844</v>
      </c>
      <c r="L49" s="2203" t="s">
        <v>784</v>
      </c>
      <c r="M49" s="2321">
        <v>1</v>
      </c>
      <c r="N49" s="641"/>
      <c r="O49" s="2214"/>
      <c r="P49" s="2192"/>
      <c r="Q49" s="2146">
        <f>+(V49+V50)/R39</f>
        <v>0.07019047478314838</v>
      </c>
      <c r="R49" s="2327"/>
      <c r="S49" s="2192"/>
      <c r="T49" s="2192"/>
      <c r="U49" s="628" t="s">
        <v>845</v>
      </c>
      <c r="V49" s="1038">
        <v>13500000</v>
      </c>
      <c r="W49" s="2214"/>
      <c r="X49" s="2198"/>
      <c r="Y49" s="2280"/>
      <c r="Z49" s="2280"/>
      <c r="AA49" s="2280"/>
      <c r="AB49" s="2280"/>
      <c r="AC49" s="2280"/>
      <c r="AD49" s="2280"/>
      <c r="AE49" s="2280"/>
      <c r="AF49" s="2280"/>
      <c r="AG49" s="2280"/>
      <c r="AH49" s="2280"/>
      <c r="AI49" s="2280"/>
      <c r="AJ49" s="2280"/>
      <c r="AK49" s="631">
        <v>42628</v>
      </c>
      <c r="AL49" s="631">
        <v>42724</v>
      </c>
      <c r="AM49" s="2290"/>
      <c r="AN49" s="582"/>
      <c r="AO49" s="582"/>
    </row>
    <row r="50" spans="1:39" ht="57">
      <c r="A50" s="2346"/>
      <c r="B50" s="2236"/>
      <c r="C50" s="2237"/>
      <c r="D50" s="2302"/>
      <c r="E50" s="2236"/>
      <c r="F50" s="2237"/>
      <c r="G50" s="2302"/>
      <c r="H50" s="2236"/>
      <c r="I50" s="2237"/>
      <c r="J50" s="2198"/>
      <c r="K50" s="2310"/>
      <c r="L50" s="2204"/>
      <c r="M50" s="2322"/>
      <c r="N50" s="641"/>
      <c r="O50" s="2214"/>
      <c r="P50" s="2192"/>
      <c r="Q50" s="2337"/>
      <c r="R50" s="2328"/>
      <c r="S50" s="2192"/>
      <c r="T50" s="2192"/>
      <c r="U50" s="644" t="s">
        <v>846</v>
      </c>
      <c r="V50" s="1039">
        <v>15000000</v>
      </c>
      <c r="W50" s="2214"/>
      <c r="X50" s="2198"/>
      <c r="Y50" s="2280"/>
      <c r="Z50" s="2280"/>
      <c r="AA50" s="2280"/>
      <c r="AB50" s="2280"/>
      <c r="AC50" s="2280"/>
      <c r="AD50" s="2280"/>
      <c r="AE50" s="2280"/>
      <c r="AF50" s="2280"/>
      <c r="AG50" s="2281"/>
      <c r="AH50" s="2280"/>
      <c r="AI50" s="2281"/>
      <c r="AJ50" s="2281"/>
      <c r="AK50" s="632">
        <v>42597</v>
      </c>
      <c r="AL50" s="632">
        <v>42719</v>
      </c>
      <c r="AM50" s="2290"/>
    </row>
    <row r="51" spans="1:39" ht="35.25" customHeight="1">
      <c r="A51" s="2346"/>
      <c r="B51" s="2236"/>
      <c r="C51" s="2237"/>
      <c r="D51" s="2302"/>
      <c r="E51" s="2236"/>
      <c r="F51" s="2237"/>
      <c r="G51" s="2302"/>
      <c r="H51" s="2236"/>
      <c r="I51" s="2237"/>
      <c r="J51" s="2315">
        <v>229</v>
      </c>
      <c r="K51" s="2191" t="s">
        <v>842</v>
      </c>
      <c r="L51" s="2258" t="s">
        <v>847</v>
      </c>
      <c r="M51" s="2269">
        <v>13</v>
      </c>
      <c r="N51" s="2279" t="s">
        <v>848</v>
      </c>
      <c r="O51" s="2213">
        <v>31</v>
      </c>
      <c r="P51" s="2323" t="s">
        <v>849</v>
      </c>
      <c r="Q51" s="2325">
        <f>+V51/R51</f>
        <v>0.16960075981140396</v>
      </c>
      <c r="R51" s="2326">
        <v>58962000</v>
      </c>
      <c r="S51" s="2285" t="s">
        <v>850</v>
      </c>
      <c r="T51" s="2285" t="s">
        <v>851</v>
      </c>
      <c r="U51" s="2318" t="s">
        <v>852</v>
      </c>
      <c r="V51" s="2319">
        <v>10000000</v>
      </c>
      <c r="W51" s="2194">
        <v>20</v>
      </c>
      <c r="X51" s="2250" t="s">
        <v>202</v>
      </c>
      <c r="Y51" s="2268">
        <v>363</v>
      </c>
      <c r="Z51" s="2268">
        <v>705</v>
      </c>
      <c r="AA51" s="2268">
        <v>553</v>
      </c>
      <c r="AB51" s="2268">
        <v>835</v>
      </c>
      <c r="AC51" s="2268">
        <v>1717</v>
      </c>
      <c r="AD51" s="2268">
        <v>282</v>
      </c>
      <c r="AE51" s="2268">
        <v>112</v>
      </c>
      <c r="AF51" s="2268">
        <v>141</v>
      </c>
      <c r="AG51" s="2287"/>
      <c r="AH51" s="2268">
        <v>4708</v>
      </c>
      <c r="AI51" s="2287"/>
      <c r="AJ51" s="2287"/>
      <c r="AK51" s="2311">
        <v>42415</v>
      </c>
      <c r="AL51" s="2313">
        <v>42571</v>
      </c>
      <c r="AM51" s="2290"/>
    </row>
    <row r="52" spans="1:39" ht="83.25" customHeight="1">
      <c r="A52" s="2346"/>
      <c r="B52" s="2236"/>
      <c r="C52" s="2237"/>
      <c r="D52" s="2302"/>
      <c r="E52" s="2236"/>
      <c r="F52" s="2237"/>
      <c r="G52" s="2302"/>
      <c r="H52" s="2236"/>
      <c r="I52" s="2237"/>
      <c r="J52" s="2317"/>
      <c r="K52" s="2193"/>
      <c r="L52" s="2260"/>
      <c r="M52" s="2271"/>
      <c r="N52" s="2280"/>
      <c r="O52" s="2214"/>
      <c r="P52" s="2324"/>
      <c r="Q52" s="2325"/>
      <c r="R52" s="2327"/>
      <c r="S52" s="2285"/>
      <c r="T52" s="2286"/>
      <c r="U52" s="2318"/>
      <c r="V52" s="2319"/>
      <c r="W52" s="2195"/>
      <c r="X52" s="2251"/>
      <c r="Y52" s="2268"/>
      <c r="Z52" s="2268"/>
      <c r="AA52" s="2268"/>
      <c r="AB52" s="2268"/>
      <c r="AC52" s="2268"/>
      <c r="AD52" s="2268"/>
      <c r="AE52" s="2268"/>
      <c r="AF52" s="2268"/>
      <c r="AG52" s="2291"/>
      <c r="AH52" s="2268"/>
      <c r="AI52" s="2291"/>
      <c r="AJ52" s="2291"/>
      <c r="AK52" s="2312"/>
      <c r="AL52" s="2314"/>
      <c r="AM52" s="2290"/>
    </row>
    <row r="53" spans="1:39" ht="49.5" customHeight="1">
      <c r="A53" s="2346"/>
      <c r="B53" s="2236"/>
      <c r="C53" s="2237"/>
      <c r="D53" s="2302"/>
      <c r="E53" s="2236"/>
      <c r="F53" s="2237"/>
      <c r="G53" s="2302"/>
      <c r="H53" s="2236"/>
      <c r="I53" s="2237"/>
      <c r="J53" s="2315">
        <v>227</v>
      </c>
      <c r="K53" s="2191" t="s">
        <v>838</v>
      </c>
      <c r="L53" s="2258" t="s">
        <v>847</v>
      </c>
      <c r="M53" s="2269">
        <v>12</v>
      </c>
      <c r="N53" s="2280"/>
      <c r="O53" s="2214"/>
      <c r="P53" s="2324"/>
      <c r="Q53" s="2215">
        <f>+(V53+V54+V55+V56)/R51</f>
        <v>0.830399240188596</v>
      </c>
      <c r="R53" s="2327"/>
      <c r="S53" s="2285"/>
      <c r="T53" s="2286"/>
      <c r="U53" s="618" t="s">
        <v>853</v>
      </c>
      <c r="V53" s="1036">
        <v>10000000</v>
      </c>
      <c r="W53" s="2195"/>
      <c r="X53" s="2251"/>
      <c r="Y53" s="2268"/>
      <c r="Z53" s="2268"/>
      <c r="AA53" s="2268"/>
      <c r="AB53" s="2268"/>
      <c r="AC53" s="2268"/>
      <c r="AD53" s="2268"/>
      <c r="AE53" s="2268"/>
      <c r="AF53" s="2268"/>
      <c r="AG53" s="2291"/>
      <c r="AH53" s="2268"/>
      <c r="AI53" s="2291"/>
      <c r="AJ53" s="2291"/>
      <c r="AK53" s="645">
        <v>42444</v>
      </c>
      <c r="AL53" s="647">
        <v>42638</v>
      </c>
      <c r="AM53" s="2290"/>
    </row>
    <row r="54" spans="1:39" ht="49.5" customHeight="1">
      <c r="A54" s="2346"/>
      <c r="B54" s="2236"/>
      <c r="C54" s="2237"/>
      <c r="D54" s="2302"/>
      <c r="E54" s="2236"/>
      <c r="F54" s="2237"/>
      <c r="G54" s="2302"/>
      <c r="H54" s="2236"/>
      <c r="I54" s="2237"/>
      <c r="J54" s="2316"/>
      <c r="K54" s="2192"/>
      <c r="L54" s="2259"/>
      <c r="M54" s="2270"/>
      <c r="N54" s="2280"/>
      <c r="O54" s="2214"/>
      <c r="P54" s="2324"/>
      <c r="Q54" s="2216"/>
      <c r="R54" s="2327"/>
      <c r="S54" s="2285"/>
      <c r="T54" s="2286"/>
      <c r="U54" s="649" t="s">
        <v>854</v>
      </c>
      <c r="V54" s="1036">
        <v>8962000</v>
      </c>
      <c r="W54" s="2195"/>
      <c r="X54" s="2251"/>
      <c r="Y54" s="2268"/>
      <c r="Z54" s="2268"/>
      <c r="AA54" s="2268"/>
      <c r="AB54" s="2268"/>
      <c r="AC54" s="2268"/>
      <c r="AD54" s="2268"/>
      <c r="AE54" s="2268"/>
      <c r="AF54" s="2268"/>
      <c r="AG54" s="2291"/>
      <c r="AH54" s="2268"/>
      <c r="AI54" s="2291"/>
      <c r="AJ54" s="2291"/>
      <c r="AK54" s="645">
        <v>42415</v>
      </c>
      <c r="AL54" s="647">
        <v>42536</v>
      </c>
      <c r="AM54" s="2290"/>
    </row>
    <row r="55" spans="1:39" ht="50.25" customHeight="1">
      <c r="A55" s="2346"/>
      <c r="B55" s="2236"/>
      <c r="C55" s="2237"/>
      <c r="D55" s="2302"/>
      <c r="E55" s="2236"/>
      <c r="F55" s="2237"/>
      <c r="G55" s="2302"/>
      <c r="H55" s="2236"/>
      <c r="I55" s="2237"/>
      <c r="J55" s="2316"/>
      <c r="K55" s="2192"/>
      <c r="L55" s="2259"/>
      <c r="M55" s="2270"/>
      <c r="N55" s="2280"/>
      <c r="O55" s="2214"/>
      <c r="P55" s="2324"/>
      <c r="Q55" s="2216"/>
      <c r="R55" s="2327"/>
      <c r="S55" s="2285"/>
      <c r="T55" s="2286"/>
      <c r="U55" s="649" t="s">
        <v>855</v>
      </c>
      <c r="V55" s="1036">
        <v>15000000</v>
      </c>
      <c r="W55" s="2195"/>
      <c r="X55" s="2251"/>
      <c r="Y55" s="2268"/>
      <c r="Z55" s="2268"/>
      <c r="AA55" s="2268"/>
      <c r="AB55" s="2268"/>
      <c r="AC55" s="2268"/>
      <c r="AD55" s="2268"/>
      <c r="AE55" s="2268"/>
      <c r="AF55" s="2268"/>
      <c r="AG55" s="2291"/>
      <c r="AH55" s="2268"/>
      <c r="AI55" s="2291"/>
      <c r="AJ55" s="2291"/>
      <c r="AK55" s="645">
        <v>42510</v>
      </c>
      <c r="AL55" s="647">
        <v>42719</v>
      </c>
      <c r="AM55" s="2290"/>
    </row>
    <row r="56" spans="1:39" ht="42.75">
      <c r="A56" s="2346"/>
      <c r="B56" s="2236"/>
      <c r="C56" s="2237"/>
      <c r="D56" s="2303"/>
      <c r="E56" s="2304"/>
      <c r="F56" s="2305"/>
      <c r="G56" s="2303"/>
      <c r="H56" s="2304"/>
      <c r="I56" s="2305"/>
      <c r="J56" s="2317"/>
      <c r="K56" s="2193"/>
      <c r="L56" s="2260"/>
      <c r="M56" s="2271"/>
      <c r="N56" s="2281"/>
      <c r="O56" s="2230"/>
      <c r="P56" s="2324"/>
      <c r="Q56" s="2217"/>
      <c r="R56" s="2328"/>
      <c r="S56" s="2285"/>
      <c r="T56" s="2286"/>
      <c r="U56" s="649" t="s">
        <v>856</v>
      </c>
      <c r="V56" s="1040">
        <v>15000000</v>
      </c>
      <c r="W56" s="2196"/>
      <c r="X56" s="2289"/>
      <c r="Y56" s="2268"/>
      <c r="Z56" s="2268"/>
      <c r="AA56" s="2268"/>
      <c r="AB56" s="2268"/>
      <c r="AC56" s="2268"/>
      <c r="AD56" s="2268"/>
      <c r="AE56" s="2268"/>
      <c r="AF56" s="2268"/>
      <c r="AG56" s="2288"/>
      <c r="AH56" s="2268"/>
      <c r="AI56" s="2288"/>
      <c r="AJ56" s="2288"/>
      <c r="AK56" s="645">
        <v>42512</v>
      </c>
      <c r="AL56" s="647">
        <v>42658</v>
      </c>
      <c r="AM56" s="2290"/>
    </row>
    <row r="57" spans="1:39" ht="32.25" customHeight="1">
      <c r="A57" s="2346"/>
      <c r="B57" s="2236"/>
      <c r="C57" s="2237"/>
      <c r="D57" s="650">
        <v>25</v>
      </c>
      <c r="E57" s="651" t="s">
        <v>857</v>
      </c>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3"/>
    </row>
    <row r="58" spans="1:39" ht="32.25" customHeight="1">
      <c r="A58" s="2346"/>
      <c r="B58" s="2236"/>
      <c r="C58" s="2237"/>
      <c r="D58" s="2299"/>
      <c r="E58" s="2300"/>
      <c r="F58" s="2301"/>
      <c r="G58" s="654">
        <v>79</v>
      </c>
      <c r="H58" s="638" t="s">
        <v>858</v>
      </c>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39"/>
    </row>
    <row r="59" spans="1:39" ht="79.5" customHeight="1">
      <c r="A59" s="2346"/>
      <c r="B59" s="2236"/>
      <c r="C59" s="2237"/>
      <c r="D59" s="2302"/>
      <c r="E59" s="2236"/>
      <c r="F59" s="2237"/>
      <c r="G59" s="2218"/>
      <c r="H59" s="2222"/>
      <c r="I59" s="2223"/>
      <c r="J59" s="624">
        <v>231</v>
      </c>
      <c r="K59" s="656" t="s">
        <v>859</v>
      </c>
      <c r="L59" s="626" t="s">
        <v>784</v>
      </c>
      <c r="M59" s="606">
        <v>1</v>
      </c>
      <c r="N59" s="2211" t="s">
        <v>860</v>
      </c>
      <c r="O59" s="2213">
        <v>32</v>
      </c>
      <c r="P59" s="2231" t="s">
        <v>861</v>
      </c>
      <c r="Q59" s="1047">
        <f>+(V59)/(R59+R60+R61)</f>
        <v>0.17543859649122806</v>
      </c>
      <c r="R59" s="609">
        <v>3000000</v>
      </c>
      <c r="S59" s="2191" t="s">
        <v>862</v>
      </c>
      <c r="T59" s="2191" t="s">
        <v>863</v>
      </c>
      <c r="U59" s="649" t="s">
        <v>864</v>
      </c>
      <c r="V59" s="1036">
        <v>3000000</v>
      </c>
      <c r="W59" s="2194">
        <v>20</v>
      </c>
      <c r="X59" s="2197" t="s">
        <v>202</v>
      </c>
      <c r="Y59" s="2185">
        <v>367</v>
      </c>
      <c r="Z59" s="2185">
        <v>414</v>
      </c>
      <c r="AA59" s="2185">
        <v>157</v>
      </c>
      <c r="AB59" s="2185">
        <v>497</v>
      </c>
      <c r="AC59" s="2185">
        <v>1355</v>
      </c>
      <c r="AD59" s="2185"/>
      <c r="AE59" s="2185"/>
      <c r="AF59" s="2292">
        <v>466</v>
      </c>
      <c r="AG59" s="2292"/>
      <c r="AH59" s="2227"/>
      <c r="AI59" s="658"/>
      <c r="AJ59" s="658"/>
      <c r="AK59" s="659">
        <v>42628</v>
      </c>
      <c r="AL59" s="660">
        <v>42716</v>
      </c>
      <c r="AM59" s="2197" t="s">
        <v>1924</v>
      </c>
    </row>
    <row r="60" spans="1:39" ht="71.25">
      <c r="A60" s="2346"/>
      <c r="B60" s="2236"/>
      <c r="C60" s="2237"/>
      <c r="D60" s="2302"/>
      <c r="E60" s="2236"/>
      <c r="F60" s="2237"/>
      <c r="G60" s="2221"/>
      <c r="H60" s="2219"/>
      <c r="I60" s="2220"/>
      <c r="J60" s="624">
        <v>232</v>
      </c>
      <c r="K60" s="656" t="s">
        <v>865</v>
      </c>
      <c r="L60" s="626" t="s">
        <v>784</v>
      </c>
      <c r="M60" s="606">
        <v>12</v>
      </c>
      <c r="N60" s="2212"/>
      <c r="O60" s="2214"/>
      <c r="P60" s="2232"/>
      <c r="Q60" s="1047">
        <f>+(V60)/(R59+R60+R61)</f>
        <v>0.2631578947368421</v>
      </c>
      <c r="R60" s="609">
        <v>4500000</v>
      </c>
      <c r="S60" s="2192"/>
      <c r="T60" s="2192"/>
      <c r="U60" s="649" t="s">
        <v>866</v>
      </c>
      <c r="V60" s="1036">
        <v>4500000</v>
      </c>
      <c r="W60" s="2195"/>
      <c r="X60" s="2198"/>
      <c r="Y60" s="2186"/>
      <c r="Z60" s="2186"/>
      <c r="AA60" s="2186"/>
      <c r="AB60" s="2186"/>
      <c r="AC60" s="2186"/>
      <c r="AD60" s="2186"/>
      <c r="AE60" s="2186"/>
      <c r="AF60" s="2293"/>
      <c r="AG60" s="2293"/>
      <c r="AH60" s="2228"/>
      <c r="AI60" s="661"/>
      <c r="AJ60" s="661"/>
      <c r="AK60" s="645">
        <v>42628</v>
      </c>
      <c r="AL60" s="647">
        <v>42716</v>
      </c>
      <c r="AM60" s="2198"/>
    </row>
    <row r="61" spans="1:39" ht="42.75">
      <c r="A61" s="2346"/>
      <c r="B61" s="2236"/>
      <c r="C61" s="2237"/>
      <c r="D61" s="2302"/>
      <c r="E61" s="2236"/>
      <c r="F61" s="2237"/>
      <c r="G61" s="2221"/>
      <c r="H61" s="2219"/>
      <c r="I61" s="2220"/>
      <c r="J61" s="2295">
        <v>233</v>
      </c>
      <c r="K61" s="2297" t="s">
        <v>867</v>
      </c>
      <c r="L61" s="2203" t="s">
        <v>784</v>
      </c>
      <c r="M61" s="2185">
        <v>1</v>
      </c>
      <c r="N61" s="2212"/>
      <c r="O61" s="2214"/>
      <c r="P61" s="2232"/>
      <c r="Q61" s="2215">
        <f>+(V61+V62)/(R59+R60+R61)</f>
        <v>0.5614035087719298</v>
      </c>
      <c r="R61" s="2188">
        <v>9600000</v>
      </c>
      <c r="S61" s="2192"/>
      <c r="T61" s="2192"/>
      <c r="U61" s="649" t="s">
        <v>868</v>
      </c>
      <c r="V61" s="1036">
        <v>3600000</v>
      </c>
      <c r="W61" s="2195"/>
      <c r="X61" s="2198"/>
      <c r="Y61" s="2186"/>
      <c r="Z61" s="2186"/>
      <c r="AA61" s="2186"/>
      <c r="AB61" s="2186"/>
      <c r="AC61" s="2186"/>
      <c r="AD61" s="2186"/>
      <c r="AE61" s="2186"/>
      <c r="AF61" s="2293"/>
      <c r="AG61" s="2293"/>
      <c r="AH61" s="2228"/>
      <c r="AI61" s="661"/>
      <c r="AJ61" s="661"/>
      <c r="AK61" s="645">
        <v>42592</v>
      </c>
      <c r="AL61" s="647">
        <v>42719</v>
      </c>
      <c r="AM61" s="2198"/>
    </row>
    <row r="62" spans="1:39" ht="71.25">
      <c r="A62" s="2346"/>
      <c r="B62" s="2236"/>
      <c r="C62" s="2237"/>
      <c r="D62" s="2302"/>
      <c r="E62" s="2236"/>
      <c r="F62" s="2237"/>
      <c r="G62" s="2221"/>
      <c r="H62" s="2219"/>
      <c r="I62" s="2220"/>
      <c r="J62" s="2296"/>
      <c r="K62" s="2298"/>
      <c r="L62" s="2205"/>
      <c r="M62" s="2187"/>
      <c r="N62" s="2226"/>
      <c r="O62" s="2230"/>
      <c r="P62" s="2233"/>
      <c r="Q62" s="2217"/>
      <c r="R62" s="2190"/>
      <c r="S62" s="2193"/>
      <c r="T62" s="2193"/>
      <c r="U62" s="649" t="s">
        <v>869</v>
      </c>
      <c r="V62" s="1036">
        <v>6000000</v>
      </c>
      <c r="W62" s="2196"/>
      <c r="X62" s="2199"/>
      <c r="Y62" s="2187"/>
      <c r="Z62" s="2187"/>
      <c r="AA62" s="2187"/>
      <c r="AB62" s="2187"/>
      <c r="AC62" s="2187"/>
      <c r="AD62" s="2187"/>
      <c r="AE62" s="2187"/>
      <c r="AF62" s="2294"/>
      <c r="AG62" s="2294"/>
      <c r="AH62" s="2229"/>
      <c r="AI62" s="662"/>
      <c r="AJ62" s="662"/>
      <c r="AK62" s="645">
        <v>42592</v>
      </c>
      <c r="AL62" s="647">
        <v>42719</v>
      </c>
      <c r="AM62" s="2198"/>
    </row>
    <row r="63" spans="1:39" ht="64.5" customHeight="1">
      <c r="A63" s="2346"/>
      <c r="B63" s="2236"/>
      <c r="C63" s="2237"/>
      <c r="D63" s="2302"/>
      <c r="E63" s="2236"/>
      <c r="F63" s="2237"/>
      <c r="G63" s="2221"/>
      <c r="H63" s="2219"/>
      <c r="I63" s="2220"/>
      <c r="J63" s="663">
        <v>233</v>
      </c>
      <c r="K63" s="664" t="s">
        <v>867</v>
      </c>
      <c r="L63" s="665" t="s">
        <v>847</v>
      </c>
      <c r="M63" s="666">
        <v>1</v>
      </c>
      <c r="N63" s="2279" t="s">
        <v>870</v>
      </c>
      <c r="O63" s="2213">
        <v>33</v>
      </c>
      <c r="P63" s="2231" t="s">
        <v>871</v>
      </c>
      <c r="Q63" s="1047">
        <f>+(V63+V64)/R63</f>
        <v>0.7936507936507936</v>
      </c>
      <c r="R63" s="2306">
        <v>18900000</v>
      </c>
      <c r="S63" s="2285" t="s">
        <v>850</v>
      </c>
      <c r="T63" s="2285" t="s">
        <v>872</v>
      </c>
      <c r="U63" s="649" t="s">
        <v>873</v>
      </c>
      <c r="V63" s="1037">
        <v>5000000</v>
      </c>
      <c r="W63" s="2227">
        <v>20</v>
      </c>
      <c r="X63" s="2250" t="s">
        <v>202</v>
      </c>
      <c r="Y63" s="2268">
        <v>67</v>
      </c>
      <c r="Z63" s="2268">
        <v>92</v>
      </c>
      <c r="AA63" s="2268">
        <v>88</v>
      </c>
      <c r="AB63" s="2268">
        <v>137</v>
      </c>
      <c r="AC63" s="2268">
        <v>30</v>
      </c>
      <c r="AD63" s="2268">
        <v>58</v>
      </c>
      <c r="AE63" s="2268"/>
      <c r="AF63" s="2268"/>
      <c r="AG63" s="2287"/>
      <c r="AH63" s="2268">
        <v>472</v>
      </c>
      <c r="AI63" s="2287"/>
      <c r="AJ63" s="2287"/>
      <c r="AK63" s="645">
        <v>42410</v>
      </c>
      <c r="AL63" s="647">
        <v>42543</v>
      </c>
      <c r="AM63" s="2198"/>
    </row>
    <row r="64" spans="1:39" ht="40.5" customHeight="1">
      <c r="A64" s="2346"/>
      <c r="B64" s="2236"/>
      <c r="C64" s="2237"/>
      <c r="D64" s="2302"/>
      <c r="E64" s="2236"/>
      <c r="F64" s="2237"/>
      <c r="G64" s="2221"/>
      <c r="H64" s="2219"/>
      <c r="I64" s="2220"/>
      <c r="J64" s="2252">
        <v>232</v>
      </c>
      <c r="K64" s="2272" t="s">
        <v>865</v>
      </c>
      <c r="L64" s="2258" t="s">
        <v>847</v>
      </c>
      <c r="M64" s="2269">
        <v>12</v>
      </c>
      <c r="N64" s="2280"/>
      <c r="O64" s="2214"/>
      <c r="P64" s="2232"/>
      <c r="Q64" s="2215">
        <f>+(V65)/R63</f>
        <v>0.20634920634920634</v>
      </c>
      <c r="R64" s="2307"/>
      <c r="S64" s="2285"/>
      <c r="T64" s="2285"/>
      <c r="U64" s="649" t="s">
        <v>874</v>
      </c>
      <c r="V64" s="1037">
        <v>10000000</v>
      </c>
      <c r="W64" s="2228"/>
      <c r="X64" s="2251"/>
      <c r="Y64" s="2268"/>
      <c r="Z64" s="2268"/>
      <c r="AA64" s="2268"/>
      <c r="AB64" s="2268"/>
      <c r="AC64" s="2268"/>
      <c r="AD64" s="2268"/>
      <c r="AE64" s="2268"/>
      <c r="AF64" s="2268"/>
      <c r="AG64" s="2291"/>
      <c r="AH64" s="2268"/>
      <c r="AI64" s="2291"/>
      <c r="AJ64" s="2291"/>
      <c r="AK64" s="645">
        <v>42444</v>
      </c>
      <c r="AL64" s="647">
        <v>42638</v>
      </c>
      <c r="AM64" s="2198"/>
    </row>
    <row r="65" spans="1:39" ht="84" customHeight="1">
      <c r="A65" s="2346"/>
      <c r="B65" s="2236"/>
      <c r="C65" s="2237"/>
      <c r="D65" s="2302"/>
      <c r="E65" s="2236"/>
      <c r="F65" s="2237"/>
      <c r="G65" s="2238"/>
      <c r="H65" s="2239"/>
      <c r="I65" s="2240"/>
      <c r="J65" s="2254"/>
      <c r="K65" s="2274"/>
      <c r="L65" s="2260"/>
      <c r="M65" s="2271"/>
      <c r="N65" s="2281"/>
      <c r="O65" s="2230"/>
      <c r="P65" s="2232"/>
      <c r="Q65" s="2217"/>
      <c r="R65" s="2308"/>
      <c r="S65" s="2285"/>
      <c r="T65" s="2285"/>
      <c r="U65" s="649" t="s">
        <v>875</v>
      </c>
      <c r="V65" s="1037">
        <v>3900000</v>
      </c>
      <c r="W65" s="2229"/>
      <c r="X65" s="2289"/>
      <c r="Y65" s="2268"/>
      <c r="Z65" s="2268"/>
      <c r="AA65" s="2268"/>
      <c r="AB65" s="2268"/>
      <c r="AC65" s="2268"/>
      <c r="AD65" s="2268"/>
      <c r="AE65" s="2268"/>
      <c r="AF65" s="2268"/>
      <c r="AG65" s="2288"/>
      <c r="AH65" s="2268"/>
      <c r="AI65" s="2288"/>
      <c r="AJ65" s="2288"/>
      <c r="AK65" s="645">
        <v>42410</v>
      </c>
      <c r="AL65" s="647">
        <v>42543</v>
      </c>
      <c r="AM65" s="2199"/>
    </row>
    <row r="66" spans="1:39" ht="34.5" customHeight="1">
      <c r="A66" s="2346"/>
      <c r="B66" s="2236"/>
      <c r="C66" s="2237"/>
      <c r="D66" s="2302"/>
      <c r="E66" s="2236"/>
      <c r="F66" s="2237"/>
      <c r="G66" s="667">
        <v>80</v>
      </c>
      <c r="H66" s="638" t="s">
        <v>876</v>
      </c>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39"/>
      <c r="AM66" s="639"/>
    </row>
    <row r="67" spans="1:39" ht="100.5" thickBot="1">
      <c r="A67" s="2346"/>
      <c r="B67" s="2236"/>
      <c r="C67" s="2237"/>
      <c r="D67" s="2302"/>
      <c r="E67" s="2236"/>
      <c r="F67" s="2237"/>
      <c r="G67" s="2218"/>
      <c r="H67" s="2222"/>
      <c r="I67" s="2223"/>
      <c r="J67" s="668">
        <v>234</v>
      </c>
      <c r="K67" s="669" t="s">
        <v>877</v>
      </c>
      <c r="L67" s="670" t="s">
        <v>784</v>
      </c>
      <c r="M67" s="671">
        <v>1</v>
      </c>
      <c r="N67" s="2212" t="s">
        <v>878</v>
      </c>
      <c r="O67" s="2213">
        <v>34</v>
      </c>
      <c r="P67" s="2232" t="s">
        <v>879</v>
      </c>
      <c r="Q67" s="772">
        <f>+V67/R67</f>
        <v>0.1875</v>
      </c>
      <c r="R67" s="2188">
        <v>16000000</v>
      </c>
      <c r="S67" s="2192" t="s">
        <v>880</v>
      </c>
      <c r="T67" s="2192" t="s">
        <v>881</v>
      </c>
      <c r="U67" s="672" t="s">
        <v>882</v>
      </c>
      <c r="V67" s="1041">
        <v>3000000</v>
      </c>
      <c r="W67" s="2194">
        <v>20</v>
      </c>
      <c r="X67" s="2283" t="s">
        <v>202</v>
      </c>
      <c r="Y67" s="2186">
        <v>272</v>
      </c>
      <c r="Z67" s="2186">
        <v>306</v>
      </c>
      <c r="AA67" s="2186">
        <v>117</v>
      </c>
      <c r="AB67" s="2186">
        <v>368</v>
      </c>
      <c r="AC67" s="2186">
        <v>1003</v>
      </c>
      <c r="AD67" s="2186">
        <v>345</v>
      </c>
      <c r="AE67" s="2186"/>
      <c r="AF67" s="2186"/>
      <c r="AG67" s="2185"/>
      <c r="AH67" s="2186"/>
      <c r="AI67" s="2185"/>
      <c r="AJ67" s="2185"/>
      <c r="AK67" s="673">
        <v>42592</v>
      </c>
      <c r="AL67" s="674">
        <v>42719</v>
      </c>
      <c r="AM67" s="2290" t="s">
        <v>1924</v>
      </c>
    </row>
    <row r="68" spans="1:39" ht="63" customHeight="1">
      <c r="A68" s="2346"/>
      <c r="B68" s="2236"/>
      <c r="C68" s="2237"/>
      <c r="D68" s="2302"/>
      <c r="E68" s="2236"/>
      <c r="F68" s="2237"/>
      <c r="G68" s="2221"/>
      <c r="H68" s="2219"/>
      <c r="I68" s="2220"/>
      <c r="J68" s="2185">
        <v>235</v>
      </c>
      <c r="K68" s="2309" t="s">
        <v>883</v>
      </c>
      <c r="L68" s="2203" t="s">
        <v>784</v>
      </c>
      <c r="M68" s="2227">
        <v>1</v>
      </c>
      <c r="N68" s="2212"/>
      <c r="O68" s="2214"/>
      <c r="P68" s="2232"/>
      <c r="Q68" s="2215">
        <f>+(V68+V69)/R67</f>
        <v>0.8125</v>
      </c>
      <c r="R68" s="2189"/>
      <c r="S68" s="2192"/>
      <c r="T68" s="2192"/>
      <c r="U68" s="649" t="s">
        <v>884</v>
      </c>
      <c r="V68" s="1036">
        <v>3000000</v>
      </c>
      <c r="W68" s="2195"/>
      <c r="X68" s="2283"/>
      <c r="Y68" s="2186"/>
      <c r="Z68" s="2186"/>
      <c r="AA68" s="2186"/>
      <c r="AB68" s="2186"/>
      <c r="AC68" s="2186"/>
      <c r="AD68" s="2186"/>
      <c r="AE68" s="2186"/>
      <c r="AF68" s="2186"/>
      <c r="AG68" s="2186"/>
      <c r="AH68" s="2186"/>
      <c r="AI68" s="2186"/>
      <c r="AJ68" s="2186"/>
      <c r="AK68" s="645">
        <v>42592</v>
      </c>
      <c r="AL68" s="647">
        <v>42719</v>
      </c>
      <c r="AM68" s="2290"/>
    </row>
    <row r="69" spans="1:39" ht="38.25" customHeight="1">
      <c r="A69" s="2346"/>
      <c r="B69" s="2236"/>
      <c r="C69" s="2237"/>
      <c r="D69" s="2302"/>
      <c r="E69" s="2236"/>
      <c r="F69" s="2237"/>
      <c r="G69" s="2221"/>
      <c r="H69" s="2219"/>
      <c r="I69" s="2220"/>
      <c r="J69" s="2186"/>
      <c r="K69" s="2310"/>
      <c r="L69" s="2204"/>
      <c r="M69" s="2228"/>
      <c r="N69" s="2212"/>
      <c r="O69" s="2230"/>
      <c r="P69" s="2232"/>
      <c r="Q69" s="2216"/>
      <c r="R69" s="2190"/>
      <c r="S69" s="2192"/>
      <c r="T69" s="2208"/>
      <c r="U69" s="675" t="s">
        <v>885</v>
      </c>
      <c r="V69" s="1037">
        <v>10000000</v>
      </c>
      <c r="W69" s="2195"/>
      <c r="X69" s="2283"/>
      <c r="Y69" s="2186"/>
      <c r="Z69" s="2186"/>
      <c r="AA69" s="2186"/>
      <c r="AB69" s="2186"/>
      <c r="AC69" s="2186"/>
      <c r="AD69" s="2186"/>
      <c r="AE69" s="2186"/>
      <c r="AF69" s="2186"/>
      <c r="AG69" s="2187"/>
      <c r="AH69" s="2186"/>
      <c r="AI69" s="2187"/>
      <c r="AJ69" s="2187"/>
      <c r="AK69" s="659">
        <v>42592</v>
      </c>
      <c r="AL69" s="660">
        <v>42719</v>
      </c>
      <c r="AM69" s="2290"/>
    </row>
    <row r="70" spans="1:39" ht="99.75">
      <c r="A70" s="2346"/>
      <c r="B70" s="2236"/>
      <c r="C70" s="2237"/>
      <c r="D70" s="2302"/>
      <c r="E70" s="2236"/>
      <c r="F70" s="2237"/>
      <c r="G70" s="2221"/>
      <c r="H70" s="2219"/>
      <c r="I70" s="2220"/>
      <c r="J70" s="663">
        <v>234</v>
      </c>
      <c r="K70" s="676" t="s">
        <v>877</v>
      </c>
      <c r="L70" s="665" t="s">
        <v>847</v>
      </c>
      <c r="M70" s="677">
        <v>1</v>
      </c>
      <c r="N70" s="2279" t="s">
        <v>886</v>
      </c>
      <c r="O70" s="2213">
        <v>35</v>
      </c>
      <c r="P70" s="2285" t="s">
        <v>887</v>
      </c>
      <c r="Q70" s="1047">
        <f>+V70/(R70+R71)</f>
        <v>0.5</v>
      </c>
      <c r="R70" s="609">
        <v>10000000</v>
      </c>
      <c r="S70" s="2285" t="s">
        <v>888</v>
      </c>
      <c r="T70" s="2285" t="s">
        <v>889</v>
      </c>
      <c r="U70" s="649" t="s">
        <v>890</v>
      </c>
      <c r="V70" s="1036">
        <v>10000000</v>
      </c>
      <c r="W70" s="2227">
        <v>20</v>
      </c>
      <c r="X70" s="2250" t="s">
        <v>891</v>
      </c>
      <c r="Y70" s="2268">
        <v>6</v>
      </c>
      <c r="Z70" s="2268">
        <v>7</v>
      </c>
      <c r="AA70" s="2268">
        <v>3</v>
      </c>
      <c r="AB70" s="2268">
        <v>8</v>
      </c>
      <c r="AC70" s="2268">
        <v>22</v>
      </c>
      <c r="AD70" s="2268">
        <v>8</v>
      </c>
      <c r="AE70" s="2287"/>
      <c r="AF70" s="2268"/>
      <c r="AG70" s="2287"/>
      <c r="AH70" s="2267"/>
      <c r="AI70" s="2261"/>
      <c r="AJ70" s="2267"/>
      <c r="AK70" s="645">
        <v>42410</v>
      </c>
      <c r="AL70" s="647">
        <v>42543</v>
      </c>
      <c r="AM70" s="2290"/>
    </row>
    <row r="71" spans="1:39" ht="71.25" customHeight="1">
      <c r="A71" s="2346"/>
      <c r="B71" s="2236"/>
      <c r="C71" s="2237"/>
      <c r="D71" s="2302"/>
      <c r="E71" s="2236"/>
      <c r="F71" s="2237"/>
      <c r="G71" s="2238"/>
      <c r="H71" s="2239"/>
      <c r="I71" s="2240"/>
      <c r="J71" s="663">
        <v>235</v>
      </c>
      <c r="K71" s="676" t="s">
        <v>883</v>
      </c>
      <c r="L71" s="665" t="s">
        <v>847</v>
      </c>
      <c r="M71" s="657">
        <v>1</v>
      </c>
      <c r="N71" s="2281"/>
      <c r="O71" s="2230"/>
      <c r="P71" s="2285"/>
      <c r="Q71" s="1047">
        <f>+V71/(R70+R71)</f>
        <v>0.5</v>
      </c>
      <c r="R71" s="609">
        <v>10000000</v>
      </c>
      <c r="S71" s="2285"/>
      <c r="T71" s="2286"/>
      <c r="U71" s="649" t="s">
        <v>892</v>
      </c>
      <c r="V71" s="1036">
        <v>10000000</v>
      </c>
      <c r="W71" s="2229"/>
      <c r="X71" s="2289"/>
      <c r="Y71" s="2268"/>
      <c r="Z71" s="2268"/>
      <c r="AA71" s="2268"/>
      <c r="AB71" s="2268"/>
      <c r="AC71" s="2268"/>
      <c r="AD71" s="2268"/>
      <c r="AE71" s="2288"/>
      <c r="AF71" s="2268"/>
      <c r="AG71" s="2288"/>
      <c r="AH71" s="2267"/>
      <c r="AI71" s="2263"/>
      <c r="AJ71" s="2267"/>
      <c r="AK71" s="645">
        <v>42410</v>
      </c>
      <c r="AL71" s="647">
        <v>42543</v>
      </c>
      <c r="AM71" s="2290"/>
    </row>
    <row r="72" spans="1:39" ht="38.25" customHeight="1">
      <c r="A72" s="2346"/>
      <c r="B72" s="2236"/>
      <c r="C72" s="2237"/>
      <c r="D72" s="2302"/>
      <c r="E72" s="2236"/>
      <c r="F72" s="2237"/>
      <c r="G72" s="667">
        <v>81</v>
      </c>
      <c r="H72" s="638" t="s">
        <v>893</v>
      </c>
      <c r="I72" s="655"/>
      <c r="J72" s="655"/>
      <c r="K72" s="655"/>
      <c r="L72" s="655"/>
      <c r="M72" s="655"/>
      <c r="N72" s="655"/>
      <c r="O72" s="655"/>
      <c r="P72" s="655"/>
      <c r="Q72" s="655"/>
      <c r="R72" s="655"/>
      <c r="S72" s="655"/>
      <c r="T72" s="655"/>
      <c r="U72" s="655"/>
      <c r="V72" s="655"/>
      <c r="W72" s="655"/>
      <c r="X72" s="655"/>
      <c r="Y72" s="655"/>
      <c r="Z72" s="655"/>
      <c r="AA72" s="655"/>
      <c r="AB72" s="655"/>
      <c r="AC72" s="655"/>
      <c r="AD72" s="655"/>
      <c r="AE72" s="655"/>
      <c r="AF72" s="655"/>
      <c r="AG72" s="655"/>
      <c r="AH72" s="655"/>
      <c r="AI72" s="655"/>
      <c r="AJ72" s="655"/>
      <c r="AK72" s="655"/>
      <c r="AL72" s="655"/>
      <c r="AM72" s="639"/>
    </row>
    <row r="73" spans="1:39" s="581" customFormat="1" ht="48" customHeight="1">
      <c r="A73" s="2346"/>
      <c r="B73" s="2236"/>
      <c r="C73" s="2237"/>
      <c r="D73" s="2302"/>
      <c r="E73" s="2236"/>
      <c r="F73" s="2237"/>
      <c r="G73" s="2218"/>
      <c r="H73" s="2222"/>
      <c r="I73" s="2223"/>
      <c r="J73" s="2269">
        <v>236</v>
      </c>
      <c r="K73" s="2272" t="s">
        <v>894</v>
      </c>
      <c r="L73" s="2203" t="s">
        <v>784</v>
      </c>
      <c r="M73" s="2269">
        <v>4</v>
      </c>
      <c r="N73" s="2211" t="s">
        <v>895</v>
      </c>
      <c r="O73" s="2213">
        <v>36</v>
      </c>
      <c r="P73" s="2231" t="s">
        <v>896</v>
      </c>
      <c r="Q73" s="2275">
        <f>+(V73+V74+V75)/$R$73</f>
        <v>0.18258141543463902</v>
      </c>
      <c r="R73" s="2188">
        <f>SUM(V73:V85)</f>
        <v>314928000</v>
      </c>
      <c r="S73" s="2191" t="s">
        <v>897</v>
      </c>
      <c r="T73" s="2191" t="s">
        <v>898</v>
      </c>
      <c r="U73" s="1533" t="s">
        <v>899</v>
      </c>
      <c r="V73" s="1534">
        <v>700000</v>
      </c>
      <c r="W73" s="2194">
        <v>20</v>
      </c>
      <c r="X73" s="2282" t="s">
        <v>202</v>
      </c>
      <c r="Y73" s="2264">
        <v>2019</v>
      </c>
      <c r="Z73" s="2264">
        <v>2274</v>
      </c>
      <c r="AA73" s="2264">
        <v>865</v>
      </c>
      <c r="AB73" s="2264">
        <v>2734</v>
      </c>
      <c r="AC73" s="2264">
        <v>7443</v>
      </c>
      <c r="AD73" s="2264">
        <v>2562</v>
      </c>
      <c r="AE73" s="2264"/>
      <c r="AF73" s="2264"/>
      <c r="AG73" s="2278"/>
      <c r="AH73" s="2264"/>
      <c r="AI73" s="2264"/>
      <c r="AJ73" s="2264"/>
      <c r="AK73" s="645">
        <v>42594</v>
      </c>
      <c r="AL73" s="645">
        <v>42719</v>
      </c>
      <c r="AM73" s="2180" t="s">
        <v>1925</v>
      </c>
    </row>
    <row r="74" spans="1:39" s="581" customFormat="1" ht="71.25">
      <c r="A74" s="2346"/>
      <c r="B74" s="2236"/>
      <c r="C74" s="2237"/>
      <c r="D74" s="2302"/>
      <c r="E74" s="2236"/>
      <c r="F74" s="2237"/>
      <c r="G74" s="2221"/>
      <c r="H74" s="2219"/>
      <c r="I74" s="2220"/>
      <c r="J74" s="2270"/>
      <c r="K74" s="2273"/>
      <c r="L74" s="2204"/>
      <c r="M74" s="2270"/>
      <c r="N74" s="2212"/>
      <c r="O74" s="2214"/>
      <c r="P74" s="2232"/>
      <c r="Q74" s="2276"/>
      <c r="R74" s="2189"/>
      <c r="S74" s="2192"/>
      <c r="T74" s="2192"/>
      <c r="U74" s="1533" t="s">
        <v>900</v>
      </c>
      <c r="V74" s="1534">
        <v>16000000</v>
      </c>
      <c r="W74" s="2195"/>
      <c r="X74" s="2283"/>
      <c r="Y74" s="2265"/>
      <c r="Z74" s="2265"/>
      <c r="AA74" s="2265"/>
      <c r="AB74" s="2265"/>
      <c r="AC74" s="2265"/>
      <c r="AD74" s="2265"/>
      <c r="AE74" s="2265"/>
      <c r="AF74" s="2265"/>
      <c r="AG74" s="2278"/>
      <c r="AH74" s="2265"/>
      <c r="AI74" s="2265"/>
      <c r="AJ74" s="2265"/>
      <c r="AK74" s="645">
        <v>42597</v>
      </c>
      <c r="AL74" s="645">
        <v>42719</v>
      </c>
      <c r="AM74" s="2180"/>
    </row>
    <row r="75" spans="1:39" s="581" customFormat="1" ht="57" customHeight="1">
      <c r="A75" s="2346"/>
      <c r="B75" s="2236"/>
      <c r="C75" s="2237"/>
      <c r="D75" s="2302"/>
      <c r="E75" s="2236"/>
      <c r="F75" s="2237"/>
      <c r="G75" s="2221"/>
      <c r="H75" s="2219"/>
      <c r="I75" s="2220"/>
      <c r="J75" s="2271"/>
      <c r="K75" s="2274"/>
      <c r="L75" s="2205"/>
      <c r="M75" s="2271"/>
      <c r="N75" s="2212"/>
      <c r="O75" s="2214"/>
      <c r="P75" s="2232"/>
      <c r="Q75" s="2277"/>
      <c r="R75" s="2189"/>
      <c r="S75" s="2192"/>
      <c r="T75" s="2192"/>
      <c r="U75" s="1533" t="s">
        <v>901</v>
      </c>
      <c r="V75" s="1534">
        <v>40800000</v>
      </c>
      <c r="W75" s="2195"/>
      <c r="X75" s="2283"/>
      <c r="Y75" s="2265"/>
      <c r="Z75" s="2265"/>
      <c r="AA75" s="2265"/>
      <c r="AB75" s="2265"/>
      <c r="AC75" s="2265"/>
      <c r="AD75" s="2265"/>
      <c r="AE75" s="2265"/>
      <c r="AF75" s="2265"/>
      <c r="AG75" s="2278"/>
      <c r="AH75" s="2265"/>
      <c r="AI75" s="2265"/>
      <c r="AJ75" s="2265"/>
      <c r="AK75" s="645">
        <v>42627</v>
      </c>
      <c r="AL75" s="645">
        <v>42786</v>
      </c>
      <c r="AM75" s="2180"/>
    </row>
    <row r="76" spans="1:39" s="581" customFormat="1" ht="56.25" customHeight="1">
      <c r="A76" s="2346"/>
      <c r="B76" s="2236"/>
      <c r="C76" s="2237"/>
      <c r="D76" s="2302"/>
      <c r="E76" s="2236"/>
      <c r="F76" s="2237"/>
      <c r="G76" s="2221"/>
      <c r="H76" s="2219"/>
      <c r="I76" s="2220"/>
      <c r="J76" s="2269">
        <v>237</v>
      </c>
      <c r="K76" s="2272" t="s">
        <v>902</v>
      </c>
      <c r="L76" s="2203" t="s">
        <v>784</v>
      </c>
      <c r="M76" s="2269">
        <v>50</v>
      </c>
      <c r="N76" s="2212"/>
      <c r="O76" s="2214"/>
      <c r="P76" s="2232"/>
      <c r="Q76" s="2275">
        <f>+(V76+V77+V78+V79+V80)/R73</f>
        <v>0.15559111923995325</v>
      </c>
      <c r="R76" s="2189"/>
      <c r="S76" s="2192"/>
      <c r="T76" s="2192"/>
      <c r="U76" s="664" t="s">
        <v>903</v>
      </c>
      <c r="V76" s="1534">
        <v>15000000</v>
      </c>
      <c r="W76" s="2195"/>
      <c r="X76" s="2283"/>
      <c r="Y76" s="2265"/>
      <c r="Z76" s="2265"/>
      <c r="AA76" s="2265"/>
      <c r="AB76" s="2265"/>
      <c r="AC76" s="2265"/>
      <c r="AD76" s="2265"/>
      <c r="AE76" s="2265"/>
      <c r="AF76" s="2265"/>
      <c r="AG76" s="2278"/>
      <c r="AH76" s="2265"/>
      <c r="AI76" s="2265"/>
      <c r="AJ76" s="2265"/>
      <c r="AK76" s="645">
        <v>42597</v>
      </c>
      <c r="AL76" s="645">
        <v>42719</v>
      </c>
      <c r="AM76" s="2180"/>
    </row>
    <row r="77" spans="1:39" s="581" customFormat="1" ht="35.25" customHeight="1">
      <c r="A77" s="2346"/>
      <c r="B77" s="2236"/>
      <c r="C77" s="2237"/>
      <c r="D77" s="2302"/>
      <c r="E77" s="2236"/>
      <c r="F77" s="2237"/>
      <c r="G77" s="2221"/>
      <c r="H77" s="2219"/>
      <c r="I77" s="2220"/>
      <c r="J77" s="2270"/>
      <c r="K77" s="2273"/>
      <c r="L77" s="2204"/>
      <c r="M77" s="2270"/>
      <c r="N77" s="2212"/>
      <c r="O77" s="2214"/>
      <c r="P77" s="2232"/>
      <c r="Q77" s="2276"/>
      <c r="R77" s="2189"/>
      <c r="S77" s="2192"/>
      <c r="T77" s="2192"/>
      <c r="U77" s="664" t="s">
        <v>904</v>
      </c>
      <c r="V77" s="1534">
        <v>21600000</v>
      </c>
      <c r="W77" s="2195"/>
      <c r="X77" s="2283"/>
      <c r="Y77" s="2265"/>
      <c r="Z77" s="2265"/>
      <c r="AA77" s="2265"/>
      <c r="AB77" s="2265"/>
      <c r="AC77" s="2265"/>
      <c r="AD77" s="2265"/>
      <c r="AE77" s="2265"/>
      <c r="AF77" s="2265"/>
      <c r="AG77" s="2278"/>
      <c r="AH77" s="2265"/>
      <c r="AI77" s="2265"/>
      <c r="AJ77" s="2265"/>
      <c r="AK77" s="645">
        <v>42597</v>
      </c>
      <c r="AL77" s="645">
        <v>42719</v>
      </c>
      <c r="AM77" s="2180"/>
    </row>
    <row r="78" spans="1:39" s="581" customFormat="1" ht="61.5" customHeight="1">
      <c r="A78" s="2346"/>
      <c r="B78" s="2236"/>
      <c r="C78" s="2237"/>
      <c r="D78" s="2302"/>
      <c r="E78" s="2236"/>
      <c r="F78" s="2237"/>
      <c r="G78" s="2221"/>
      <c r="H78" s="2219"/>
      <c r="I78" s="2220"/>
      <c r="J78" s="2270"/>
      <c r="K78" s="2273"/>
      <c r="L78" s="2204"/>
      <c r="M78" s="2270"/>
      <c r="N78" s="2212"/>
      <c r="O78" s="2214"/>
      <c r="P78" s="2232"/>
      <c r="Q78" s="2276"/>
      <c r="R78" s="2189"/>
      <c r="S78" s="2192"/>
      <c r="T78" s="2192"/>
      <c r="U78" s="664" t="s">
        <v>905</v>
      </c>
      <c r="V78" s="1534">
        <v>4000000</v>
      </c>
      <c r="W78" s="2195"/>
      <c r="X78" s="2283"/>
      <c r="Y78" s="2265"/>
      <c r="Z78" s="2265"/>
      <c r="AA78" s="2265"/>
      <c r="AB78" s="2265"/>
      <c r="AC78" s="2265"/>
      <c r="AD78" s="2265"/>
      <c r="AE78" s="2265"/>
      <c r="AF78" s="2265"/>
      <c r="AG78" s="2278"/>
      <c r="AH78" s="2265"/>
      <c r="AI78" s="2265"/>
      <c r="AJ78" s="2265"/>
      <c r="AK78" s="645">
        <v>42597</v>
      </c>
      <c r="AL78" s="645">
        <v>42719</v>
      </c>
      <c r="AM78" s="2180"/>
    </row>
    <row r="79" spans="1:39" s="581" customFormat="1" ht="57" customHeight="1">
      <c r="A79" s="2346"/>
      <c r="B79" s="2236"/>
      <c r="C79" s="2237"/>
      <c r="D79" s="2302"/>
      <c r="E79" s="2236"/>
      <c r="F79" s="2237"/>
      <c r="G79" s="2221"/>
      <c r="H79" s="2219"/>
      <c r="I79" s="2220"/>
      <c r="J79" s="2270"/>
      <c r="K79" s="2273"/>
      <c r="L79" s="2204"/>
      <c r="M79" s="2270"/>
      <c r="N79" s="2212"/>
      <c r="O79" s="2214"/>
      <c r="P79" s="2232"/>
      <c r="Q79" s="2276"/>
      <c r="R79" s="2189"/>
      <c r="S79" s="2192"/>
      <c r="T79" s="2192"/>
      <c r="U79" s="664" t="s">
        <v>906</v>
      </c>
      <c r="V79" s="1534">
        <v>3400000</v>
      </c>
      <c r="W79" s="2195"/>
      <c r="X79" s="2283"/>
      <c r="Y79" s="2265"/>
      <c r="Z79" s="2265"/>
      <c r="AA79" s="2265"/>
      <c r="AB79" s="2265"/>
      <c r="AC79" s="2265"/>
      <c r="AD79" s="2265"/>
      <c r="AE79" s="2265"/>
      <c r="AF79" s="2265"/>
      <c r="AG79" s="2278"/>
      <c r="AH79" s="2265"/>
      <c r="AI79" s="2265"/>
      <c r="AJ79" s="2265"/>
      <c r="AK79" s="646">
        <v>42597</v>
      </c>
      <c r="AL79" s="646">
        <v>42719</v>
      </c>
      <c r="AM79" s="2180"/>
    </row>
    <row r="80" spans="1:39" s="581" customFormat="1" ht="57" customHeight="1">
      <c r="A80" s="2346"/>
      <c r="B80" s="2236"/>
      <c r="C80" s="2237"/>
      <c r="D80" s="2302"/>
      <c r="E80" s="2236"/>
      <c r="F80" s="2237"/>
      <c r="G80" s="2221"/>
      <c r="H80" s="2219"/>
      <c r="I80" s="2220"/>
      <c r="J80" s="2271"/>
      <c r="K80" s="2274"/>
      <c r="L80" s="2205"/>
      <c r="M80" s="2271"/>
      <c r="N80" s="2212"/>
      <c r="O80" s="2214"/>
      <c r="P80" s="2232"/>
      <c r="Q80" s="2277"/>
      <c r="R80" s="2189"/>
      <c r="S80" s="2192"/>
      <c r="T80" s="2192"/>
      <c r="U80" s="664" t="s">
        <v>907</v>
      </c>
      <c r="V80" s="1534">
        <f>16000000-11000000</f>
        <v>5000000</v>
      </c>
      <c r="W80" s="2195"/>
      <c r="X80" s="2283"/>
      <c r="Y80" s="2265"/>
      <c r="Z80" s="2265"/>
      <c r="AA80" s="2265"/>
      <c r="AB80" s="2265"/>
      <c r="AC80" s="2265"/>
      <c r="AD80" s="2265"/>
      <c r="AE80" s="2265"/>
      <c r="AF80" s="2265"/>
      <c r="AG80" s="2278"/>
      <c r="AH80" s="2265"/>
      <c r="AI80" s="2265"/>
      <c r="AJ80" s="2265"/>
      <c r="AK80" s="645">
        <v>42597</v>
      </c>
      <c r="AL80" s="645">
        <v>42719</v>
      </c>
      <c r="AM80" s="2180"/>
    </row>
    <row r="81" spans="1:39" s="581" customFormat="1" ht="71.25">
      <c r="A81" s="2346"/>
      <c r="B81" s="2236"/>
      <c r="C81" s="2237"/>
      <c r="D81" s="2302"/>
      <c r="E81" s="2236"/>
      <c r="F81" s="2237"/>
      <c r="G81" s="2221"/>
      <c r="H81" s="2219"/>
      <c r="I81" s="2220"/>
      <c r="J81" s="2269">
        <v>238</v>
      </c>
      <c r="K81" s="2349" t="s">
        <v>908</v>
      </c>
      <c r="L81" s="2203" t="s">
        <v>784</v>
      </c>
      <c r="M81" s="2269">
        <v>12</v>
      </c>
      <c r="N81" s="2212"/>
      <c r="O81" s="2214"/>
      <c r="P81" s="2232"/>
      <c r="Q81" s="2275">
        <f>+(V81+V82)/R73</f>
        <v>0.21465223797185387</v>
      </c>
      <c r="R81" s="2189"/>
      <c r="S81" s="2192"/>
      <c r="T81" s="2192"/>
      <c r="U81" s="1535" t="s">
        <v>909</v>
      </c>
      <c r="V81" s="1536">
        <v>56800000</v>
      </c>
      <c r="W81" s="2195"/>
      <c r="X81" s="2283"/>
      <c r="Y81" s="2265"/>
      <c r="Z81" s="2265"/>
      <c r="AA81" s="2265"/>
      <c r="AB81" s="2265"/>
      <c r="AC81" s="2265"/>
      <c r="AD81" s="2265"/>
      <c r="AE81" s="2265"/>
      <c r="AF81" s="2265"/>
      <c r="AG81" s="2278"/>
      <c r="AH81" s="2265"/>
      <c r="AI81" s="2265"/>
      <c r="AJ81" s="2265"/>
      <c r="AK81" s="645">
        <v>42597</v>
      </c>
      <c r="AL81" s="645">
        <v>42719</v>
      </c>
      <c r="AM81" s="2180"/>
    </row>
    <row r="82" spans="1:39" s="581" customFormat="1" ht="35.25" customHeight="1">
      <c r="A82" s="2346"/>
      <c r="B82" s="2236"/>
      <c r="C82" s="2237"/>
      <c r="D82" s="2302"/>
      <c r="E82" s="2236"/>
      <c r="F82" s="2237"/>
      <c r="G82" s="2221"/>
      <c r="H82" s="2219"/>
      <c r="I82" s="2220"/>
      <c r="J82" s="2271"/>
      <c r="K82" s="2350"/>
      <c r="L82" s="2205"/>
      <c r="M82" s="2271"/>
      <c r="N82" s="2212"/>
      <c r="O82" s="2214"/>
      <c r="P82" s="2232"/>
      <c r="Q82" s="2277"/>
      <c r="R82" s="2189"/>
      <c r="S82" s="2192"/>
      <c r="T82" s="2192"/>
      <c r="U82" s="1535" t="s">
        <v>910</v>
      </c>
      <c r="V82" s="1536">
        <v>10800000</v>
      </c>
      <c r="W82" s="2195"/>
      <c r="X82" s="2283"/>
      <c r="Y82" s="2265"/>
      <c r="Z82" s="2265"/>
      <c r="AA82" s="2265"/>
      <c r="AB82" s="2265"/>
      <c r="AC82" s="2265"/>
      <c r="AD82" s="2265"/>
      <c r="AE82" s="2265"/>
      <c r="AF82" s="2265"/>
      <c r="AG82" s="2278"/>
      <c r="AH82" s="2265"/>
      <c r="AI82" s="2265"/>
      <c r="AJ82" s="2265"/>
      <c r="AK82" s="645">
        <v>42597</v>
      </c>
      <c r="AL82" s="645">
        <v>42719</v>
      </c>
      <c r="AM82" s="2180"/>
    </row>
    <row r="83" spans="1:39" ht="57">
      <c r="A83" s="2346"/>
      <c r="B83" s="2236"/>
      <c r="C83" s="2237"/>
      <c r="D83" s="2302"/>
      <c r="E83" s="2236"/>
      <c r="F83" s="2237"/>
      <c r="G83" s="2221"/>
      <c r="H83" s="2219"/>
      <c r="I83" s="2220"/>
      <c r="J83" s="606">
        <v>239</v>
      </c>
      <c r="K83" s="642" t="s">
        <v>911</v>
      </c>
      <c r="L83" s="626" t="s">
        <v>784</v>
      </c>
      <c r="M83" s="606">
        <v>1</v>
      </c>
      <c r="N83" s="2212"/>
      <c r="O83" s="2214"/>
      <c r="P83" s="2232"/>
      <c r="Q83" s="1047">
        <f>+V83/R73</f>
        <v>0.190608647055835</v>
      </c>
      <c r="R83" s="2189"/>
      <c r="S83" s="2192"/>
      <c r="T83" s="2192"/>
      <c r="U83" s="618" t="s">
        <v>912</v>
      </c>
      <c r="V83" s="1036">
        <v>60028000</v>
      </c>
      <c r="W83" s="2195"/>
      <c r="X83" s="2283"/>
      <c r="Y83" s="2265"/>
      <c r="Z83" s="2265"/>
      <c r="AA83" s="2265"/>
      <c r="AB83" s="2265"/>
      <c r="AC83" s="2265"/>
      <c r="AD83" s="2265"/>
      <c r="AE83" s="2265"/>
      <c r="AF83" s="2265"/>
      <c r="AG83" s="2278"/>
      <c r="AH83" s="2265"/>
      <c r="AI83" s="2265"/>
      <c r="AJ83" s="2265"/>
      <c r="AK83" s="645">
        <v>42625</v>
      </c>
      <c r="AL83" s="647">
        <v>42819</v>
      </c>
      <c r="AM83" s="2180"/>
    </row>
    <row r="84" spans="1:39" ht="54" customHeight="1">
      <c r="A84" s="2346"/>
      <c r="B84" s="2236"/>
      <c r="C84" s="2237"/>
      <c r="D84" s="2302"/>
      <c r="E84" s="2236"/>
      <c r="F84" s="2237"/>
      <c r="G84" s="2221"/>
      <c r="H84" s="2219"/>
      <c r="I84" s="2220"/>
      <c r="J84" s="2185">
        <v>240</v>
      </c>
      <c r="K84" s="2200" t="s">
        <v>913</v>
      </c>
      <c r="L84" s="2344" t="s">
        <v>914</v>
      </c>
      <c r="M84" s="2185">
        <v>1</v>
      </c>
      <c r="N84" s="2212"/>
      <c r="O84" s="2214"/>
      <c r="P84" s="2232"/>
      <c r="Q84" s="2215">
        <f>+(V84+V85)/R73</f>
        <v>0.25656658029771884</v>
      </c>
      <c r="R84" s="2189"/>
      <c r="S84" s="2192"/>
      <c r="T84" s="2192"/>
      <c r="U84" s="618" t="s">
        <v>915</v>
      </c>
      <c r="V84" s="1036">
        <f>20000000+50000000</f>
        <v>70000000</v>
      </c>
      <c r="W84" s="2195"/>
      <c r="X84" s="2283"/>
      <c r="Y84" s="2265"/>
      <c r="Z84" s="2265"/>
      <c r="AA84" s="2265"/>
      <c r="AB84" s="2265"/>
      <c r="AC84" s="2265"/>
      <c r="AD84" s="2265"/>
      <c r="AE84" s="2265"/>
      <c r="AF84" s="2265"/>
      <c r="AG84" s="2278"/>
      <c r="AH84" s="2265"/>
      <c r="AI84" s="2265"/>
      <c r="AJ84" s="2265"/>
      <c r="AK84" s="645">
        <v>42597</v>
      </c>
      <c r="AL84" s="647">
        <v>42719</v>
      </c>
      <c r="AM84" s="2180"/>
    </row>
    <row r="85" spans="1:39" ht="45.75" customHeight="1">
      <c r="A85" s="2346"/>
      <c r="B85" s="2236"/>
      <c r="C85" s="2237"/>
      <c r="D85" s="2302"/>
      <c r="E85" s="2236"/>
      <c r="F85" s="2237"/>
      <c r="G85" s="2221"/>
      <c r="H85" s="2219"/>
      <c r="I85" s="2220"/>
      <c r="J85" s="2187"/>
      <c r="K85" s="2202"/>
      <c r="L85" s="2345"/>
      <c r="M85" s="2187"/>
      <c r="N85" s="2226"/>
      <c r="O85" s="2230"/>
      <c r="P85" s="2233"/>
      <c r="Q85" s="2217"/>
      <c r="R85" s="2190"/>
      <c r="S85" s="2193"/>
      <c r="T85" s="2193"/>
      <c r="U85" s="678" t="s">
        <v>916</v>
      </c>
      <c r="V85" s="1037">
        <v>10800000</v>
      </c>
      <c r="W85" s="2196"/>
      <c r="X85" s="2284"/>
      <c r="Y85" s="2266"/>
      <c r="Z85" s="2266"/>
      <c r="AA85" s="2266"/>
      <c r="AB85" s="2266"/>
      <c r="AC85" s="2266"/>
      <c r="AD85" s="2266"/>
      <c r="AE85" s="2266"/>
      <c r="AF85" s="2266"/>
      <c r="AG85" s="2278"/>
      <c r="AH85" s="2266"/>
      <c r="AI85" s="2266"/>
      <c r="AJ85" s="2266"/>
      <c r="AK85" s="645">
        <v>42638</v>
      </c>
      <c r="AL85" s="647">
        <v>42719</v>
      </c>
      <c r="AM85" s="2180"/>
    </row>
    <row r="86" spans="1:39" ht="42.75">
      <c r="A86" s="2346"/>
      <c r="B86" s="2236"/>
      <c r="C86" s="2237"/>
      <c r="D86" s="2302"/>
      <c r="E86" s="2236"/>
      <c r="F86" s="2237"/>
      <c r="G86" s="2221"/>
      <c r="H86" s="2219"/>
      <c r="I86" s="2220"/>
      <c r="J86" s="2252">
        <v>238</v>
      </c>
      <c r="K86" s="2255" t="s">
        <v>908</v>
      </c>
      <c r="L86" s="2258" t="s">
        <v>847</v>
      </c>
      <c r="M86" s="2227">
        <v>12</v>
      </c>
      <c r="N86" s="2279" t="s">
        <v>917</v>
      </c>
      <c r="O86" s="2213">
        <v>37</v>
      </c>
      <c r="P86" s="2232" t="s">
        <v>918</v>
      </c>
      <c r="Q86" s="2215">
        <f>+(V86+V87+V88)/R86</f>
        <v>0.352642467556893</v>
      </c>
      <c r="R86" s="2188">
        <v>85072000</v>
      </c>
      <c r="S86" s="2191" t="s">
        <v>919</v>
      </c>
      <c r="T86" s="2191" t="s">
        <v>920</v>
      </c>
      <c r="U86" s="649" t="s">
        <v>921</v>
      </c>
      <c r="V86" s="1036">
        <v>10000000</v>
      </c>
      <c r="W86" s="2227">
        <v>20</v>
      </c>
      <c r="X86" s="2282" t="s">
        <v>202</v>
      </c>
      <c r="Y86" s="2268">
        <v>2109</v>
      </c>
      <c r="Z86" s="2268">
        <v>2274</v>
      </c>
      <c r="AA86" s="2268">
        <v>865</v>
      </c>
      <c r="AB86" s="2268">
        <v>2734</v>
      </c>
      <c r="AC86" s="2268">
        <v>7443</v>
      </c>
      <c r="AD86" s="2268">
        <v>2562</v>
      </c>
      <c r="AE86" s="2268"/>
      <c r="AF86" s="2268"/>
      <c r="AG86" s="2264"/>
      <c r="AH86" s="2267"/>
      <c r="AI86" s="2261"/>
      <c r="AJ86" s="2261"/>
      <c r="AK86" s="645">
        <v>42410</v>
      </c>
      <c r="AL86" s="647">
        <v>42543</v>
      </c>
      <c r="AM86" s="2180"/>
    </row>
    <row r="87" spans="1:39" ht="57" customHeight="1">
      <c r="A87" s="2346"/>
      <c r="B87" s="2236"/>
      <c r="C87" s="2237"/>
      <c r="D87" s="2302"/>
      <c r="E87" s="2236"/>
      <c r="F87" s="2237"/>
      <c r="G87" s="2221"/>
      <c r="H87" s="2219"/>
      <c r="I87" s="2220"/>
      <c r="J87" s="2253"/>
      <c r="K87" s="2256"/>
      <c r="L87" s="2259"/>
      <c r="M87" s="2228"/>
      <c r="N87" s="2280"/>
      <c r="O87" s="2214"/>
      <c r="P87" s="2232"/>
      <c r="Q87" s="2216"/>
      <c r="R87" s="2189"/>
      <c r="S87" s="2192"/>
      <c r="T87" s="2192"/>
      <c r="U87" s="649" t="s">
        <v>922</v>
      </c>
      <c r="V87" s="1036">
        <v>10000000</v>
      </c>
      <c r="W87" s="2228"/>
      <c r="X87" s="2283"/>
      <c r="Y87" s="2268"/>
      <c r="Z87" s="2268"/>
      <c r="AA87" s="2268"/>
      <c r="AB87" s="2268"/>
      <c r="AC87" s="2268"/>
      <c r="AD87" s="2268"/>
      <c r="AE87" s="2268"/>
      <c r="AF87" s="2268"/>
      <c r="AG87" s="2265"/>
      <c r="AH87" s="2267"/>
      <c r="AI87" s="2262"/>
      <c r="AJ87" s="2262"/>
      <c r="AK87" s="645">
        <v>42410</v>
      </c>
      <c r="AL87" s="647">
        <v>42543</v>
      </c>
      <c r="AM87" s="2180"/>
    </row>
    <row r="88" spans="1:39" ht="71.25">
      <c r="A88" s="2346"/>
      <c r="B88" s="2236"/>
      <c r="C88" s="2237"/>
      <c r="D88" s="2302"/>
      <c r="E88" s="2236"/>
      <c r="F88" s="2237"/>
      <c r="G88" s="2221"/>
      <c r="H88" s="2219"/>
      <c r="I88" s="2220"/>
      <c r="J88" s="2254"/>
      <c r="K88" s="2257"/>
      <c r="L88" s="2260"/>
      <c r="M88" s="2229"/>
      <c r="N88" s="2280"/>
      <c r="O88" s="2214"/>
      <c r="P88" s="2232"/>
      <c r="Q88" s="2217"/>
      <c r="R88" s="2189"/>
      <c r="S88" s="2192"/>
      <c r="T88" s="2192"/>
      <c r="U88" s="649" t="s">
        <v>923</v>
      </c>
      <c r="V88" s="1036">
        <v>10000000</v>
      </c>
      <c r="W88" s="2228"/>
      <c r="X88" s="2283"/>
      <c r="Y88" s="2268"/>
      <c r="Z88" s="2268"/>
      <c r="AA88" s="2268"/>
      <c r="AB88" s="2268"/>
      <c r="AC88" s="2268"/>
      <c r="AD88" s="2268"/>
      <c r="AE88" s="2268"/>
      <c r="AF88" s="2268"/>
      <c r="AG88" s="2265"/>
      <c r="AH88" s="2267"/>
      <c r="AI88" s="2262"/>
      <c r="AJ88" s="2262"/>
      <c r="AK88" s="645">
        <v>42410</v>
      </c>
      <c r="AL88" s="647">
        <v>42543</v>
      </c>
      <c r="AM88" s="2180"/>
    </row>
    <row r="89" spans="1:39" ht="71.25">
      <c r="A89" s="2346"/>
      <c r="B89" s="2236"/>
      <c r="C89" s="2237"/>
      <c r="D89" s="2302"/>
      <c r="E89" s="2236"/>
      <c r="F89" s="2237"/>
      <c r="G89" s="2221"/>
      <c r="H89" s="2219"/>
      <c r="I89" s="2220"/>
      <c r="J89" s="663">
        <v>237</v>
      </c>
      <c r="K89" s="676" t="s">
        <v>902</v>
      </c>
      <c r="L89" s="665" t="s">
        <v>847</v>
      </c>
      <c r="M89" s="657">
        <v>50</v>
      </c>
      <c r="N89" s="2280"/>
      <c r="O89" s="2214"/>
      <c r="P89" s="2232"/>
      <c r="Q89" s="1047">
        <f>+V89/R86</f>
        <v>0.1786721835621591</v>
      </c>
      <c r="R89" s="2189"/>
      <c r="S89" s="2192"/>
      <c r="T89" s="2192"/>
      <c r="U89" s="649" t="s">
        <v>924</v>
      </c>
      <c r="V89" s="1036">
        <v>15200000</v>
      </c>
      <c r="W89" s="2228"/>
      <c r="X89" s="2283"/>
      <c r="Y89" s="2268"/>
      <c r="Z89" s="2268"/>
      <c r="AA89" s="2268"/>
      <c r="AB89" s="2268"/>
      <c r="AC89" s="2268"/>
      <c r="AD89" s="2268"/>
      <c r="AE89" s="2268"/>
      <c r="AF89" s="2268"/>
      <c r="AG89" s="2265"/>
      <c r="AH89" s="2267"/>
      <c r="AI89" s="2262"/>
      <c r="AJ89" s="2262"/>
      <c r="AK89" s="645">
        <v>42410</v>
      </c>
      <c r="AL89" s="647">
        <v>42543</v>
      </c>
      <c r="AM89" s="2180"/>
    </row>
    <row r="90" spans="1:39" ht="57">
      <c r="A90" s="2346"/>
      <c r="B90" s="2236"/>
      <c r="C90" s="2237"/>
      <c r="D90" s="2302"/>
      <c r="E90" s="2236"/>
      <c r="F90" s="2237"/>
      <c r="G90" s="2221"/>
      <c r="H90" s="2219"/>
      <c r="I90" s="2220"/>
      <c r="J90" s="2252">
        <v>240</v>
      </c>
      <c r="K90" s="2255" t="s">
        <v>913</v>
      </c>
      <c r="L90" s="2258" t="s">
        <v>847</v>
      </c>
      <c r="M90" s="2227">
        <v>1</v>
      </c>
      <c r="N90" s="2280"/>
      <c r="O90" s="2214"/>
      <c r="P90" s="2232"/>
      <c r="Q90" s="2215">
        <f>+(V90+V91+V92+V93)/R86</f>
        <v>0.4686853488809479</v>
      </c>
      <c r="R90" s="2189"/>
      <c r="S90" s="2192"/>
      <c r="T90" s="2192"/>
      <c r="U90" s="649" t="s">
        <v>925</v>
      </c>
      <c r="V90" s="1036">
        <v>5000000</v>
      </c>
      <c r="W90" s="2228"/>
      <c r="X90" s="2283"/>
      <c r="Y90" s="2268"/>
      <c r="Z90" s="2268"/>
      <c r="AA90" s="2268"/>
      <c r="AB90" s="2268"/>
      <c r="AC90" s="2268"/>
      <c r="AD90" s="2268"/>
      <c r="AE90" s="2268"/>
      <c r="AF90" s="2268"/>
      <c r="AG90" s="2265"/>
      <c r="AH90" s="2267"/>
      <c r="AI90" s="2262"/>
      <c r="AJ90" s="2262"/>
      <c r="AK90" s="645">
        <v>42533</v>
      </c>
      <c r="AL90" s="647">
        <v>42623</v>
      </c>
      <c r="AM90" s="2180"/>
    </row>
    <row r="91" spans="1:39" ht="71.25" customHeight="1">
      <c r="A91" s="2346"/>
      <c r="B91" s="2236"/>
      <c r="C91" s="2237"/>
      <c r="D91" s="2302"/>
      <c r="E91" s="2236"/>
      <c r="F91" s="2237"/>
      <c r="G91" s="2221"/>
      <c r="H91" s="2219"/>
      <c r="I91" s="2220"/>
      <c r="J91" s="2253"/>
      <c r="K91" s="2256"/>
      <c r="L91" s="2259"/>
      <c r="M91" s="2228"/>
      <c r="N91" s="2280"/>
      <c r="O91" s="2214"/>
      <c r="P91" s="2232"/>
      <c r="Q91" s="2216"/>
      <c r="R91" s="2189"/>
      <c r="S91" s="2192"/>
      <c r="T91" s="2192"/>
      <c r="U91" s="649" t="s">
        <v>926</v>
      </c>
      <c r="V91" s="1036">
        <v>0</v>
      </c>
      <c r="W91" s="2228"/>
      <c r="X91" s="2283"/>
      <c r="Y91" s="2268"/>
      <c r="Z91" s="2268"/>
      <c r="AA91" s="2268"/>
      <c r="AB91" s="2268"/>
      <c r="AC91" s="2268"/>
      <c r="AD91" s="2268"/>
      <c r="AE91" s="2268"/>
      <c r="AF91" s="2268"/>
      <c r="AG91" s="2265"/>
      <c r="AH91" s="2267"/>
      <c r="AI91" s="2262"/>
      <c r="AJ91" s="2262"/>
      <c r="AK91" s="645">
        <v>42410</v>
      </c>
      <c r="AL91" s="647">
        <v>42543</v>
      </c>
      <c r="AM91" s="2180"/>
    </row>
    <row r="92" spans="1:39" ht="57">
      <c r="A92" s="2346"/>
      <c r="B92" s="2236"/>
      <c r="C92" s="2237"/>
      <c r="D92" s="2302"/>
      <c r="E92" s="2236"/>
      <c r="F92" s="2237"/>
      <c r="G92" s="2221"/>
      <c r="H92" s="2219"/>
      <c r="I92" s="2220"/>
      <c r="J92" s="2253"/>
      <c r="K92" s="2256"/>
      <c r="L92" s="2259"/>
      <c r="M92" s="2228"/>
      <c r="N92" s="2280"/>
      <c r="O92" s="2214"/>
      <c r="P92" s="2232"/>
      <c r="Q92" s="2216"/>
      <c r="R92" s="2189"/>
      <c r="S92" s="2192"/>
      <c r="T92" s="2192"/>
      <c r="U92" s="649" t="s">
        <v>927</v>
      </c>
      <c r="V92" s="1036">
        <v>4872000</v>
      </c>
      <c r="W92" s="2228"/>
      <c r="X92" s="2283"/>
      <c r="Y92" s="2268"/>
      <c r="Z92" s="2268"/>
      <c r="AA92" s="2268"/>
      <c r="AB92" s="2268"/>
      <c r="AC92" s="2268"/>
      <c r="AD92" s="2268"/>
      <c r="AE92" s="2268"/>
      <c r="AF92" s="2268"/>
      <c r="AG92" s="2265"/>
      <c r="AH92" s="2267"/>
      <c r="AI92" s="2262"/>
      <c r="AJ92" s="2262"/>
      <c r="AK92" s="645">
        <v>42480</v>
      </c>
      <c r="AL92" s="647">
        <v>42600</v>
      </c>
      <c r="AM92" s="2180"/>
    </row>
    <row r="93" spans="1:39" ht="70.5" customHeight="1">
      <c r="A93" s="2346"/>
      <c r="B93" s="2236"/>
      <c r="C93" s="2237"/>
      <c r="D93" s="2302"/>
      <c r="E93" s="2236"/>
      <c r="F93" s="2237"/>
      <c r="G93" s="2238"/>
      <c r="H93" s="2239"/>
      <c r="I93" s="2240"/>
      <c r="J93" s="2254"/>
      <c r="K93" s="2257"/>
      <c r="L93" s="2260"/>
      <c r="M93" s="2229"/>
      <c r="N93" s="2281"/>
      <c r="O93" s="2230"/>
      <c r="P93" s="2233"/>
      <c r="Q93" s="2217"/>
      <c r="R93" s="2190"/>
      <c r="S93" s="2193"/>
      <c r="T93" s="2193"/>
      <c r="U93" s="649" t="s">
        <v>928</v>
      </c>
      <c r="V93" s="1036">
        <v>30000000</v>
      </c>
      <c r="W93" s="2229"/>
      <c r="X93" s="2284"/>
      <c r="Y93" s="2268"/>
      <c r="Z93" s="2268"/>
      <c r="AA93" s="2268"/>
      <c r="AB93" s="2268"/>
      <c r="AC93" s="2268"/>
      <c r="AD93" s="2268"/>
      <c r="AE93" s="2268"/>
      <c r="AF93" s="2268"/>
      <c r="AG93" s="2266"/>
      <c r="AH93" s="2267"/>
      <c r="AI93" s="2263"/>
      <c r="AJ93" s="2263"/>
      <c r="AK93" s="645">
        <v>42512</v>
      </c>
      <c r="AL93" s="647">
        <v>42658</v>
      </c>
      <c r="AM93" s="2180"/>
    </row>
    <row r="94" spans="1:39" ht="36" customHeight="1">
      <c r="A94" s="2346"/>
      <c r="B94" s="2236"/>
      <c r="C94" s="2237"/>
      <c r="D94" s="2302"/>
      <c r="E94" s="2236"/>
      <c r="F94" s="2237"/>
      <c r="G94" s="679">
        <v>82</v>
      </c>
      <c r="H94" s="680" t="s">
        <v>929</v>
      </c>
      <c r="I94" s="681"/>
      <c r="J94" s="681"/>
      <c r="K94" s="681"/>
      <c r="L94" s="681"/>
      <c r="M94" s="681"/>
      <c r="N94" s="681"/>
      <c r="O94" s="681"/>
      <c r="P94" s="681"/>
      <c r="Q94" s="681"/>
      <c r="R94" s="681"/>
      <c r="S94" s="681"/>
      <c r="T94" s="681"/>
      <c r="U94" s="681"/>
      <c r="V94" s="681"/>
      <c r="W94" s="681"/>
      <c r="X94" s="681"/>
      <c r="Y94" s="681"/>
      <c r="Z94" s="681"/>
      <c r="AA94" s="681"/>
      <c r="AB94" s="681"/>
      <c r="AC94" s="681"/>
      <c r="AD94" s="681"/>
      <c r="AE94" s="681"/>
      <c r="AF94" s="681"/>
      <c r="AG94" s="681"/>
      <c r="AH94" s="681"/>
      <c r="AI94" s="681"/>
      <c r="AJ94" s="681"/>
      <c r="AK94" s="681"/>
      <c r="AL94" s="681"/>
      <c r="AM94" s="682"/>
    </row>
    <row r="95" spans="1:39" ht="51" customHeight="1">
      <c r="A95" s="2346"/>
      <c r="B95" s="2236"/>
      <c r="C95" s="2237"/>
      <c r="D95" s="2302"/>
      <c r="E95" s="2236"/>
      <c r="F95" s="2237"/>
      <c r="G95" s="2218"/>
      <c r="H95" s="2222"/>
      <c r="I95" s="2223"/>
      <c r="J95" s="2185">
        <v>241</v>
      </c>
      <c r="K95" s="2200" t="s">
        <v>930</v>
      </c>
      <c r="L95" s="2203" t="s">
        <v>784</v>
      </c>
      <c r="M95" s="2227">
        <v>1</v>
      </c>
      <c r="N95" s="2211" t="s">
        <v>931</v>
      </c>
      <c r="O95" s="2213">
        <v>38</v>
      </c>
      <c r="P95" s="2231" t="s">
        <v>932</v>
      </c>
      <c r="Q95" s="2215">
        <f>+(V95+V96+V97)/R95</f>
        <v>0.5625</v>
      </c>
      <c r="R95" s="2188">
        <v>80000000</v>
      </c>
      <c r="S95" s="2191" t="s">
        <v>897</v>
      </c>
      <c r="T95" s="2191" t="s">
        <v>933</v>
      </c>
      <c r="U95" s="683" t="s">
        <v>934</v>
      </c>
      <c r="V95" s="1036">
        <v>10000000</v>
      </c>
      <c r="W95" s="2227">
        <v>20</v>
      </c>
      <c r="X95" s="2250" t="s">
        <v>202</v>
      </c>
      <c r="Y95" s="2185">
        <v>1058</v>
      </c>
      <c r="Z95" s="2185">
        <v>1191</v>
      </c>
      <c r="AA95" s="2185">
        <v>453</v>
      </c>
      <c r="AB95" s="2185">
        <v>1432</v>
      </c>
      <c r="AC95" s="2185">
        <v>3899</v>
      </c>
      <c r="AD95" s="2185">
        <v>1342</v>
      </c>
      <c r="AE95" s="2185"/>
      <c r="AF95" s="2185"/>
      <c r="AG95" s="2185"/>
      <c r="AH95" s="2185"/>
      <c r="AI95" s="2185"/>
      <c r="AJ95" s="2185"/>
      <c r="AK95" s="645">
        <v>42597</v>
      </c>
      <c r="AL95" s="647">
        <v>42719</v>
      </c>
      <c r="AM95" s="2181" t="s">
        <v>1924</v>
      </c>
    </row>
    <row r="96" spans="1:39" ht="57">
      <c r="A96" s="2346"/>
      <c r="B96" s="2236"/>
      <c r="C96" s="2237"/>
      <c r="D96" s="2302"/>
      <c r="E96" s="2236"/>
      <c r="F96" s="2237"/>
      <c r="G96" s="2221"/>
      <c r="H96" s="2219"/>
      <c r="I96" s="2220"/>
      <c r="J96" s="2186"/>
      <c r="K96" s="2201"/>
      <c r="L96" s="2204"/>
      <c r="M96" s="2228"/>
      <c r="N96" s="2212"/>
      <c r="O96" s="2214"/>
      <c r="P96" s="2232"/>
      <c r="Q96" s="2216"/>
      <c r="R96" s="2189"/>
      <c r="S96" s="2192"/>
      <c r="T96" s="2192"/>
      <c r="U96" s="683" t="s">
        <v>935</v>
      </c>
      <c r="V96" s="1036">
        <v>28000000</v>
      </c>
      <c r="W96" s="2228"/>
      <c r="X96" s="2251"/>
      <c r="Y96" s="2186"/>
      <c r="Z96" s="2186"/>
      <c r="AA96" s="2186"/>
      <c r="AB96" s="2186"/>
      <c r="AC96" s="2186"/>
      <c r="AD96" s="2186"/>
      <c r="AE96" s="2186"/>
      <c r="AF96" s="2186"/>
      <c r="AG96" s="2186"/>
      <c r="AH96" s="2186"/>
      <c r="AI96" s="2186"/>
      <c r="AJ96" s="2186"/>
      <c r="AK96" s="684">
        <v>42638</v>
      </c>
      <c r="AL96" s="647">
        <v>42719</v>
      </c>
      <c r="AM96" s="2234"/>
    </row>
    <row r="97" spans="1:39" ht="33" customHeight="1">
      <c r="A97" s="2346"/>
      <c r="B97" s="2236"/>
      <c r="C97" s="2237"/>
      <c r="D97" s="2302"/>
      <c r="E97" s="2236"/>
      <c r="F97" s="2237"/>
      <c r="G97" s="2221"/>
      <c r="H97" s="2219"/>
      <c r="I97" s="2220"/>
      <c r="J97" s="2187"/>
      <c r="K97" s="2202"/>
      <c r="L97" s="2205"/>
      <c r="M97" s="2229"/>
      <c r="N97" s="2212"/>
      <c r="O97" s="2214"/>
      <c r="P97" s="2232"/>
      <c r="Q97" s="2217"/>
      <c r="R97" s="2189"/>
      <c r="S97" s="2192"/>
      <c r="T97" s="2192"/>
      <c r="U97" s="683" t="s">
        <v>936</v>
      </c>
      <c r="V97" s="1036">
        <v>7000000</v>
      </c>
      <c r="W97" s="2228"/>
      <c r="X97" s="2251"/>
      <c r="Y97" s="2186"/>
      <c r="Z97" s="2186"/>
      <c r="AA97" s="2186"/>
      <c r="AB97" s="2186"/>
      <c r="AC97" s="2186"/>
      <c r="AD97" s="2186"/>
      <c r="AE97" s="2186"/>
      <c r="AF97" s="2186"/>
      <c r="AG97" s="2186"/>
      <c r="AH97" s="2186"/>
      <c r="AI97" s="2186"/>
      <c r="AJ97" s="2186"/>
      <c r="AK97" s="645">
        <v>42638</v>
      </c>
      <c r="AL97" s="647">
        <v>42719</v>
      </c>
      <c r="AM97" s="2234"/>
    </row>
    <row r="98" spans="1:39" ht="116.25" customHeight="1">
      <c r="A98" s="2347"/>
      <c r="B98" s="2236"/>
      <c r="C98" s="2237"/>
      <c r="D98" s="2303"/>
      <c r="E98" s="2304"/>
      <c r="F98" s="2305"/>
      <c r="G98" s="2238"/>
      <c r="H98" s="2239"/>
      <c r="I98" s="2240"/>
      <c r="J98" s="685">
        <v>242</v>
      </c>
      <c r="K98" s="686" t="s">
        <v>937</v>
      </c>
      <c r="L98" s="687" t="s">
        <v>784</v>
      </c>
      <c r="M98" s="658">
        <v>1</v>
      </c>
      <c r="N98" s="2212"/>
      <c r="O98" s="2214"/>
      <c r="P98" s="2232"/>
      <c r="Q98" s="1048">
        <f>+(V98)/R95</f>
        <v>0.4375</v>
      </c>
      <c r="R98" s="2190"/>
      <c r="S98" s="2208"/>
      <c r="T98" s="2208"/>
      <c r="U98" s="675" t="s">
        <v>938</v>
      </c>
      <c r="V98" s="1037">
        <v>35000000</v>
      </c>
      <c r="W98" s="2228"/>
      <c r="X98" s="2251"/>
      <c r="Y98" s="2186"/>
      <c r="Z98" s="2186"/>
      <c r="AA98" s="2186"/>
      <c r="AB98" s="2186"/>
      <c r="AC98" s="2186"/>
      <c r="AD98" s="2186"/>
      <c r="AE98" s="2186"/>
      <c r="AF98" s="2186"/>
      <c r="AG98" s="2187"/>
      <c r="AH98" s="2186"/>
      <c r="AI98" s="2187"/>
      <c r="AJ98" s="2187"/>
      <c r="AK98" s="659">
        <v>42638</v>
      </c>
      <c r="AL98" s="660">
        <v>42719</v>
      </c>
      <c r="AM98" s="2235"/>
    </row>
    <row r="99" spans="1:39" ht="32.25" customHeight="1">
      <c r="A99" s="688">
        <v>5</v>
      </c>
      <c r="B99" s="689" t="s">
        <v>34</v>
      </c>
      <c r="C99" s="690"/>
      <c r="D99" s="690"/>
      <c r="E99" s="690"/>
      <c r="F99" s="690"/>
      <c r="G99" s="690"/>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1"/>
    </row>
    <row r="100" spans="1:39" ht="29.25" customHeight="1">
      <c r="A100" s="2236"/>
      <c r="B100" s="2236"/>
      <c r="C100" s="2237"/>
      <c r="D100" s="692">
        <v>26</v>
      </c>
      <c r="E100" s="693" t="s">
        <v>939</v>
      </c>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5"/>
    </row>
    <row r="101" spans="1:39" ht="26.25" customHeight="1">
      <c r="A101" s="2236"/>
      <c r="B101" s="2236"/>
      <c r="C101" s="2237"/>
      <c r="D101" s="2218"/>
      <c r="E101" s="2222"/>
      <c r="F101" s="2223"/>
      <c r="G101" s="679">
        <v>84</v>
      </c>
      <c r="H101" s="638" t="s">
        <v>940</v>
      </c>
      <c r="I101" s="655"/>
      <c r="J101" s="655"/>
      <c r="K101" s="655"/>
      <c r="L101" s="655"/>
      <c r="M101" s="655"/>
      <c r="N101" s="655"/>
      <c r="O101" s="655"/>
      <c r="P101" s="655"/>
      <c r="Q101" s="655"/>
      <c r="R101" s="655"/>
      <c r="S101" s="655"/>
      <c r="T101" s="655"/>
      <c r="U101" s="655"/>
      <c r="V101" s="655"/>
      <c r="W101" s="655"/>
      <c r="X101" s="655"/>
      <c r="Y101" s="655"/>
      <c r="Z101" s="655"/>
      <c r="AA101" s="655"/>
      <c r="AB101" s="655"/>
      <c r="AC101" s="655"/>
      <c r="AD101" s="655"/>
      <c r="AE101" s="655"/>
      <c r="AF101" s="655"/>
      <c r="AG101" s="655"/>
      <c r="AH101" s="655"/>
      <c r="AI101" s="655"/>
      <c r="AJ101" s="655"/>
      <c r="AK101" s="655"/>
      <c r="AL101" s="655"/>
      <c r="AM101" s="639"/>
    </row>
    <row r="102" spans="1:39" ht="57">
      <c r="A102" s="2236"/>
      <c r="B102" s="2236"/>
      <c r="C102" s="2237"/>
      <c r="D102" s="2221"/>
      <c r="E102" s="2219"/>
      <c r="F102" s="2220"/>
      <c r="G102" s="2241"/>
      <c r="H102" s="2242"/>
      <c r="I102" s="2243"/>
      <c r="J102" s="2227">
        <v>247</v>
      </c>
      <c r="K102" s="2191" t="s">
        <v>941</v>
      </c>
      <c r="L102" s="2211" t="s">
        <v>942</v>
      </c>
      <c r="M102" s="2227">
        <v>1</v>
      </c>
      <c r="N102" s="2211" t="s">
        <v>943</v>
      </c>
      <c r="O102" s="2213">
        <v>42</v>
      </c>
      <c r="P102" s="2191" t="s">
        <v>944</v>
      </c>
      <c r="Q102" s="2215">
        <v>1</v>
      </c>
      <c r="R102" s="2188">
        <v>25000000</v>
      </c>
      <c r="S102" s="2191" t="s">
        <v>945</v>
      </c>
      <c r="T102" s="2191" t="s">
        <v>946</v>
      </c>
      <c r="U102" s="683" t="s">
        <v>947</v>
      </c>
      <c r="V102" s="1036">
        <v>4000000</v>
      </c>
      <c r="W102" s="2227">
        <v>20</v>
      </c>
      <c r="X102" s="2197" t="s">
        <v>202</v>
      </c>
      <c r="Y102" s="2182"/>
      <c r="Z102" s="2182"/>
      <c r="AA102" s="2182"/>
      <c r="AB102" s="2182"/>
      <c r="AC102" s="2185">
        <v>100</v>
      </c>
      <c r="AD102" s="2182"/>
      <c r="AE102" s="2182"/>
      <c r="AF102" s="2182"/>
      <c r="AG102" s="2182"/>
      <c r="AH102" s="2182"/>
      <c r="AI102" s="2182"/>
      <c r="AJ102" s="2182"/>
      <c r="AK102" s="645">
        <v>42597</v>
      </c>
      <c r="AL102" s="647">
        <v>42719</v>
      </c>
      <c r="AM102" s="2180" t="s">
        <v>1926</v>
      </c>
    </row>
    <row r="103" spans="1:39" ht="45.75" customHeight="1">
      <c r="A103" s="2236"/>
      <c r="B103" s="2236"/>
      <c r="C103" s="2237"/>
      <c r="D103" s="2221"/>
      <c r="E103" s="2219"/>
      <c r="F103" s="2220"/>
      <c r="G103" s="2244"/>
      <c r="H103" s="2245"/>
      <c r="I103" s="2246"/>
      <c r="J103" s="2228"/>
      <c r="K103" s="2192"/>
      <c r="L103" s="2212"/>
      <c r="M103" s="2228"/>
      <c r="N103" s="2212"/>
      <c r="O103" s="2214"/>
      <c r="P103" s="2192"/>
      <c r="Q103" s="2216"/>
      <c r="R103" s="2189"/>
      <c r="S103" s="2192"/>
      <c r="T103" s="2192"/>
      <c r="U103" s="683" t="s">
        <v>948</v>
      </c>
      <c r="V103" s="1036">
        <v>11000000</v>
      </c>
      <c r="W103" s="2228"/>
      <c r="X103" s="2198"/>
      <c r="Y103" s="2183"/>
      <c r="Z103" s="2183"/>
      <c r="AA103" s="2183"/>
      <c r="AB103" s="2183"/>
      <c r="AC103" s="2186"/>
      <c r="AD103" s="2183"/>
      <c r="AE103" s="2183"/>
      <c r="AF103" s="2183"/>
      <c r="AG103" s="2183"/>
      <c r="AH103" s="2183"/>
      <c r="AI103" s="2183"/>
      <c r="AJ103" s="2183"/>
      <c r="AK103" s="645">
        <v>42597</v>
      </c>
      <c r="AL103" s="647">
        <v>42719</v>
      </c>
      <c r="AM103" s="2180"/>
    </row>
    <row r="104" spans="1:39" ht="57">
      <c r="A104" s="2236"/>
      <c r="B104" s="2236"/>
      <c r="C104" s="2237"/>
      <c r="D104" s="2238"/>
      <c r="E104" s="2239"/>
      <c r="F104" s="2240"/>
      <c r="G104" s="2247"/>
      <c r="H104" s="2248"/>
      <c r="I104" s="2249"/>
      <c r="J104" s="2229"/>
      <c r="K104" s="2193"/>
      <c r="L104" s="2226"/>
      <c r="M104" s="2229"/>
      <c r="N104" s="2226"/>
      <c r="O104" s="2230"/>
      <c r="P104" s="2193"/>
      <c r="Q104" s="2217"/>
      <c r="R104" s="2190"/>
      <c r="S104" s="2193"/>
      <c r="T104" s="2193"/>
      <c r="U104" s="618" t="s">
        <v>949</v>
      </c>
      <c r="V104" s="1036">
        <v>10000000</v>
      </c>
      <c r="W104" s="2228"/>
      <c r="X104" s="2198"/>
      <c r="Y104" s="2184"/>
      <c r="Z104" s="2184"/>
      <c r="AA104" s="2184"/>
      <c r="AB104" s="2184"/>
      <c r="AC104" s="2187"/>
      <c r="AD104" s="2184"/>
      <c r="AE104" s="2184"/>
      <c r="AF104" s="2184"/>
      <c r="AG104" s="2184"/>
      <c r="AH104" s="2184"/>
      <c r="AI104" s="2184"/>
      <c r="AJ104" s="2184"/>
      <c r="AK104" s="645">
        <v>42597</v>
      </c>
      <c r="AL104" s="647">
        <v>42719</v>
      </c>
      <c r="AM104" s="2180"/>
    </row>
    <row r="105" spans="1:39" ht="25.5" customHeight="1">
      <c r="A105" s="2236"/>
      <c r="B105" s="2236"/>
      <c r="C105" s="2237"/>
      <c r="D105" s="696">
        <v>27</v>
      </c>
      <c r="E105" s="693" t="s">
        <v>225</v>
      </c>
      <c r="F105" s="694"/>
      <c r="G105" s="694"/>
      <c r="H105" s="694"/>
      <c r="I105" s="694"/>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52"/>
      <c r="AM105" s="653"/>
    </row>
    <row r="106" spans="1:39" ht="28.5" customHeight="1">
      <c r="A106" s="2236"/>
      <c r="B106" s="2236"/>
      <c r="C106" s="2237"/>
      <c r="D106" s="2218"/>
      <c r="E106" s="2219"/>
      <c r="F106" s="2220"/>
      <c r="G106" s="679">
        <v>85</v>
      </c>
      <c r="H106" s="592" t="s">
        <v>226</v>
      </c>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4"/>
    </row>
    <row r="107" spans="1:39" ht="116.25" customHeight="1">
      <c r="A107" s="2236"/>
      <c r="B107" s="2236"/>
      <c r="C107" s="2237"/>
      <c r="D107" s="2221"/>
      <c r="E107" s="2219"/>
      <c r="F107" s="2220"/>
      <c r="G107" s="2218"/>
      <c r="H107" s="2222"/>
      <c r="I107" s="2223"/>
      <c r="J107" s="2185">
        <v>250</v>
      </c>
      <c r="K107" s="2200" t="s">
        <v>950</v>
      </c>
      <c r="L107" s="2224" t="s">
        <v>784</v>
      </c>
      <c r="M107" s="2185">
        <v>3</v>
      </c>
      <c r="N107" s="2211" t="s">
        <v>951</v>
      </c>
      <c r="O107" s="2213">
        <v>39</v>
      </c>
      <c r="P107" s="2191" t="s">
        <v>952</v>
      </c>
      <c r="Q107" s="2215">
        <f>+(V107+V108+V109)/R107</f>
        <v>0.23083333333333333</v>
      </c>
      <c r="R107" s="2188">
        <v>300000000</v>
      </c>
      <c r="S107" s="2191" t="s">
        <v>953</v>
      </c>
      <c r="T107" s="2191" t="s">
        <v>954</v>
      </c>
      <c r="U107" s="697" t="s">
        <v>955</v>
      </c>
      <c r="V107" s="1042">
        <v>33750000</v>
      </c>
      <c r="W107" s="2209">
        <v>20</v>
      </c>
      <c r="X107" s="2197" t="s">
        <v>956</v>
      </c>
      <c r="Y107" s="2185">
        <v>31154</v>
      </c>
      <c r="Z107" s="2185">
        <v>35075</v>
      </c>
      <c r="AA107" s="2185">
        <v>13344</v>
      </c>
      <c r="AB107" s="2185">
        <v>42175</v>
      </c>
      <c r="AC107" s="2185">
        <v>114821</v>
      </c>
      <c r="AD107" s="2185">
        <v>39524</v>
      </c>
      <c r="AE107" s="2206"/>
      <c r="AF107" s="2206"/>
      <c r="AG107" s="2206"/>
      <c r="AH107" s="2206"/>
      <c r="AI107" s="2206"/>
      <c r="AJ107" s="2206"/>
      <c r="AK107" s="645">
        <v>42628</v>
      </c>
      <c r="AL107" s="647">
        <v>42719</v>
      </c>
      <c r="AM107" s="2180" t="s">
        <v>1924</v>
      </c>
    </row>
    <row r="108" spans="1:39" ht="90" customHeight="1">
      <c r="A108" s="2236"/>
      <c r="B108" s="2236"/>
      <c r="C108" s="2237"/>
      <c r="D108" s="2221"/>
      <c r="E108" s="2219"/>
      <c r="F108" s="2220"/>
      <c r="G108" s="2221"/>
      <c r="H108" s="2219"/>
      <c r="I108" s="2220"/>
      <c r="J108" s="2186"/>
      <c r="K108" s="2201"/>
      <c r="L108" s="2225"/>
      <c r="M108" s="2186"/>
      <c r="N108" s="2212"/>
      <c r="O108" s="2214"/>
      <c r="P108" s="2192"/>
      <c r="Q108" s="2216"/>
      <c r="R108" s="2189"/>
      <c r="S108" s="2192"/>
      <c r="T108" s="2192"/>
      <c r="U108" s="697" t="s">
        <v>957</v>
      </c>
      <c r="V108" s="1042">
        <v>18000000</v>
      </c>
      <c r="W108" s="2210"/>
      <c r="X108" s="2198"/>
      <c r="Y108" s="2186"/>
      <c r="Z108" s="2186"/>
      <c r="AA108" s="2186"/>
      <c r="AB108" s="2186"/>
      <c r="AC108" s="2186"/>
      <c r="AD108" s="2186"/>
      <c r="AE108" s="2207"/>
      <c r="AF108" s="2207"/>
      <c r="AG108" s="2207"/>
      <c r="AH108" s="2207"/>
      <c r="AI108" s="2207"/>
      <c r="AJ108" s="2207"/>
      <c r="AK108" s="645">
        <v>42597</v>
      </c>
      <c r="AL108" s="647">
        <v>42719</v>
      </c>
      <c r="AM108" s="2180"/>
    </row>
    <row r="109" spans="1:39" ht="56.25" customHeight="1">
      <c r="A109" s="2236"/>
      <c r="B109" s="2236"/>
      <c r="C109" s="2237"/>
      <c r="D109" s="2221"/>
      <c r="E109" s="2219"/>
      <c r="F109" s="2220"/>
      <c r="G109" s="2221"/>
      <c r="H109" s="2219"/>
      <c r="I109" s="2220"/>
      <c r="J109" s="2186"/>
      <c r="K109" s="2201"/>
      <c r="L109" s="2225"/>
      <c r="M109" s="2186"/>
      <c r="N109" s="2212"/>
      <c r="O109" s="2214"/>
      <c r="P109" s="2192"/>
      <c r="Q109" s="2216"/>
      <c r="R109" s="2189"/>
      <c r="S109" s="2192"/>
      <c r="T109" s="2192"/>
      <c r="U109" s="697" t="s">
        <v>958</v>
      </c>
      <c r="V109" s="1042">
        <v>17500000</v>
      </c>
      <c r="W109" s="2210"/>
      <c r="X109" s="2198"/>
      <c r="Y109" s="2186"/>
      <c r="Z109" s="2186"/>
      <c r="AA109" s="2186"/>
      <c r="AB109" s="2186"/>
      <c r="AC109" s="2186"/>
      <c r="AD109" s="2186"/>
      <c r="AE109" s="2207"/>
      <c r="AF109" s="2207"/>
      <c r="AG109" s="2207"/>
      <c r="AH109" s="2207"/>
      <c r="AI109" s="2207"/>
      <c r="AJ109" s="2207"/>
      <c r="AK109" s="645">
        <v>42628</v>
      </c>
      <c r="AL109" s="647">
        <v>42719</v>
      </c>
      <c r="AM109" s="2180"/>
    </row>
    <row r="110" spans="1:39" ht="99" customHeight="1">
      <c r="A110" s="2236"/>
      <c r="B110" s="2236"/>
      <c r="C110" s="2237"/>
      <c r="D110" s="2221"/>
      <c r="E110" s="2219"/>
      <c r="F110" s="2220"/>
      <c r="G110" s="2221"/>
      <c r="H110" s="2219"/>
      <c r="I110" s="2220"/>
      <c r="J110" s="2185">
        <v>251</v>
      </c>
      <c r="K110" s="2200" t="s">
        <v>959</v>
      </c>
      <c r="L110" s="2203" t="s">
        <v>784</v>
      </c>
      <c r="M110" s="2185">
        <v>1</v>
      </c>
      <c r="N110" s="2212"/>
      <c r="O110" s="2214"/>
      <c r="P110" s="2192"/>
      <c r="Q110" s="2215">
        <f>+(V110+V111+V112+V113+V114)/R107</f>
        <v>0.6858333333333333</v>
      </c>
      <c r="R110" s="2189"/>
      <c r="S110" s="2192"/>
      <c r="T110" s="2208"/>
      <c r="U110" s="697" t="s">
        <v>960</v>
      </c>
      <c r="V110" s="1042">
        <v>16250000</v>
      </c>
      <c r="W110" s="2210"/>
      <c r="X110" s="2198"/>
      <c r="Y110" s="2186"/>
      <c r="Z110" s="2186"/>
      <c r="AA110" s="2186"/>
      <c r="AB110" s="2186"/>
      <c r="AC110" s="2186"/>
      <c r="AD110" s="2186"/>
      <c r="AE110" s="2207"/>
      <c r="AF110" s="2207"/>
      <c r="AG110" s="2207"/>
      <c r="AH110" s="2207"/>
      <c r="AI110" s="2207"/>
      <c r="AJ110" s="2207"/>
      <c r="AK110" s="645">
        <v>42597</v>
      </c>
      <c r="AL110" s="647">
        <v>42719</v>
      </c>
      <c r="AM110" s="2180"/>
    </row>
    <row r="111" spans="1:39" ht="97.5" customHeight="1">
      <c r="A111" s="2236"/>
      <c r="B111" s="2236"/>
      <c r="C111" s="2237"/>
      <c r="D111" s="2221"/>
      <c r="E111" s="2219"/>
      <c r="F111" s="2220"/>
      <c r="G111" s="2221"/>
      <c r="H111" s="2219"/>
      <c r="I111" s="2220"/>
      <c r="J111" s="2186"/>
      <c r="K111" s="2201"/>
      <c r="L111" s="2204"/>
      <c r="M111" s="2186"/>
      <c r="N111" s="2212"/>
      <c r="O111" s="2214"/>
      <c r="P111" s="2192"/>
      <c r="Q111" s="2216"/>
      <c r="R111" s="2189"/>
      <c r="S111" s="2192"/>
      <c r="T111" s="2208"/>
      <c r="U111" s="697" t="s">
        <v>961</v>
      </c>
      <c r="V111" s="1042">
        <v>22500000</v>
      </c>
      <c r="W111" s="2210"/>
      <c r="X111" s="2198"/>
      <c r="Y111" s="2186"/>
      <c r="Z111" s="2186"/>
      <c r="AA111" s="2186"/>
      <c r="AB111" s="2186"/>
      <c r="AC111" s="2186"/>
      <c r="AD111" s="2186"/>
      <c r="AE111" s="2207"/>
      <c r="AF111" s="2207"/>
      <c r="AG111" s="2207"/>
      <c r="AH111" s="2207"/>
      <c r="AI111" s="2207"/>
      <c r="AJ111" s="2207"/>
      <c r="AK111" s="645">
        <v>42628</v>
      </c>
      <c r="AL111" s="647">
        <v>42719</v>
      </c>
      <c r="AM111" s="2180"/>
    </row>
    <row r="112" spans="1:39" ht="90" customHeight="1">
      <c r="A112" s="2236"/>
      <c r="B112" s="2236"/>
      <c r="C112" s="2237"/>
      <c r="D112" s="2221"/>
      <c r="E112" s="2219"/>
      <c r="F112" s="2220"/>
      <c r="G112" s="2221"/>
      <c r="H112" s="2219"/>
      <c r="I112" s="2220"/>
      <c r="J112" s="2186"/>
      <c r="K112" s="2201"/>
      <c r="L112" s="2204"/>
      <c r="M112" s="2186"/>
      <c r="N112" s="2212"/>
      <c r="O112" s="2214"/>
      <c r="P112" s="2192"/>
      <c r="Q112" s="2216"/>
      <c r="R112" s="2189"/>
      <c r="S112" s="2192"/>
      <c r="T112" s="2208"/>
      <c r="U112" s="697" t="s">
        <v>962</v>
      </c>
      <c r="V112" s="1042">
        <v>15000000</v>
      </c>
      <c r="W112" s="2210"/>
      <c r="X112" s="2198"/>
      <c r="Y112" s="2186"/>
      <c r="Z112" s="2186"/>
      <c r="AA112" s="2186"/>
      <c r="AB112" s="2186"/>
      <c r="AC112" s="2186"/>
      <c r="AD112" s="2186"/>
      <c r="AE112" s="2207"/>
      <c r="AF112" s="2207"/>
      <c r="AG112" s="2207"/>
      <c r="AH112" s="2207"/>
      <c r="AI112" s="2207"/>
      <c r="AJ112" s="2207"/>
      <c r="AK112" s="645">
        <v>42628</v>
      </c>
      <c r="AL112" s="647">
        <v>42719</v>
      </c>
      <c r="AM112" s="2180"/>
    </row>
    <row r="113" spans="1:39" ht="52.5" customHeight="1">
      <c r="A113" s="2236"/>
      <c r="B113" s="2236"/>
      <c r="C113" s="2237"/>
      <c r="D113" s="2221"/>
      <c r="E113" s="2219"/>
      <c r="F113" s="2220"/>
      <c r="G113" s="2221"/>
      <c r="H113" s="2219"/>
      <c r="I113" s="2220"/>
      <c r="J113" s="2186"/>
      <c r="K113" s="2201"/>
      <c r="L113" s="2204"/>
      <c r="M113" s="2186"/>
      <c r="N113" s="2212"/>
      <c r="O113" s="2214"/>
      <c r="P113" s="2192"/>
      <c r="Q113" s="2216"/>
      <c r="R113" s="2189"/>
      <c r="S113" s="2192"/>
      <c r="T113" s="2208"/>
      <c r="U113" s="697" t="s">
        <v>963</v>
      </c>
      <c r="V113" s="1042">
        <f>100000000+35000000</f>
        <v>135000000</v>
      </c>
      <c r="W113" s="2210"/>
      <c r="X113" s="2198"/>
      <c r="Y113" s="2186"/>
      <c r="Z113" s="2186"/>
      <c r="AA113" s="2186"/>
      <c r="AB113" s="2186"/>
      <c r="AC113" s="2186"/>
      <c r="AD113" s="2186"/>
      <c r="AE113" s="2207"/>
      <c r="AF113" s="2207"/>
      <c r="AG113" s="2207"/>
      <c r="AH113" s="2207"/>
      <c r="AI113" s="2207"/>
      <c r="AJ113" s="2207"/>
      <c r="AK113" s="645">
        <v>42628</v>
      </c>
      <c r="AL113" s="647">
        <v>42719</v>
      </c>
      <c r="AM113" s="2180"/>
    </row>
    <row r="114" spans="1:39" ht="52.5" customHeight="1">
      <c r="A114" s="2236"/>
      <c r="B114" s="2236"/>
      <c r="C114" s="2237"/>
      <c r="D114" s="2221"/>
      <c r="E114" s="2219"/>
      <c r="F114" s="2220"/>
      <c r="G114" s="2221"/>
      <c r="H114" s="2219"/>
      <c r="I114" s="2220"/>
      <c r="J114" s="2187"/>
      <c r="K114" s="2202"/>
      <c r="L114" s="2205"/>
      <c r="M114" s="2187"/>
      <c r="N114" s="2212"/>
      <c r="O114" s="2214"/>
      <c r="P114" s="2192"/>
      <c r="Q114" s="2217"/>
      <c r="R114" s="2189"/>
      <c r="S114" s="2192"/>
      <c r="T114" s="2208"/>
      <c r="U114" s="697" t="s">
        <v>958</v>
      </c>
      <c r="V114" s="1042">
        <v>17000000</v>
      </c>
      <c r="W114" s="2210"/>
      <c r="X114" s="2198"/>
      <c r="Y114" s="2186"/>
      <c r="Z114" s="2186"/>
      <c r="AA114" s="2186"/>
      <c r="AB114" s="2186"/>
      <c r="AC114" s="2186"/>
      <c r="AD114" s="2186"/>
      <c r="AE114" s="2207"/>
      <c r="AF114" s="2207"/>
      <c r="AG114" s="2207"/>
      <c r="AH114" s="2207"/>
      <c r="AI114" s="2207"/>
      <c r="AJ114" s="2207"/>
      <c r="AK114" s="645">
        <v>42597</v>
      </c>
      <c r="AL114" s="647">
        <v>42719</v>
      </c>
      <c r="AM114" s="2180"/>
    </row>
    <row r="115" spans="1:39" ht="99.75" customHeight="1">
      <c r="A115" s="2236"/>
      <c r="B115" s="2236"/>
      <c r="C115" s="2237"/>
      <c r="D115" s="2221"/>
      <c r="E115" s="2219"/>
      <c r="F115" s="2220"/>
      <c r="G115" s="2221"/>
      <c r="H115" s="2219"/>
      <c r="I115" s="2220"/>
      <c r="J115" s="685">
        <v>254</v>
      </c>
      <c r="K115" s="686" t="s">
        <v>964</v>
      </c>
      <c r="L115" s="698" t="s">
        <v>784</v>
      </c>
      <c r="M115" s="658">
        <v>1</v>
      </c>
      <c r="N115" s="2212"/>
      <c r="O115" s="2214"/>
      <c r="P115" s="2192"/>
      <c r="Q115" s="1048">
        <f>+V115/R107</f>
        <v>0.08333333333333333</v>
      </c>
      <c r="R115" s="2189"/>
      <c r="S115" s="2192"/>
      <c r="T115" s="2208"/>
      <c r="U115" s="619" t="s">
        <v>965</v>
      </c>
      <c r="V115" s="1037">
        <v>25000000</v>
      </c>
      <c r="W115" s="2210"/>
      <c r="X115" s="2198"/>
      <c r="Y115" s="2186"/>
      <c r="Z115" s="2186"/>
      <c r="AA115" s="2186"/>
      <c r="AB115" s="2186"/>
      <c r="AC115" s="2186"/>
      <c r="AD115" s="2186"/>
      <c r="AE115" s="2207"/>
      <c r="AF115" s="2207"/>
      <c r="AG115" s="2207"/>
      <c r="AH115" s="2207"/>
      <c r="AI115" s="2207"/>
      <c r="AJ115" s="2207"/>
      <c r="AK115" s="659">
        <v>42597</v>
      </c>
      <c r="AL115" s="660">
        <v>42719</v>
      </c>
      <c r="AM115" s="2181"/>
    </row>
    <row r="116" spans="1:39" ht="36" customHeight="1">
      <c r="A116" s="2236"/>
      <c r="B116" s="2236"/>
      <c r="C116" s="2237"/>
      <c r="D116" s="2221"/>
      <c r="E116" s="2219"/>
      <c r="F116" s="2220"/>
      <c r="G116" s="679">
        <v>86</v>
      </c>
      <c r="H116" s="638" t="s">
        <v>966</v>
      </c>
      <c r="I116" s="655"/>
      <c r="J116" s="655"/>
      <c r="K116" s="655"/>
      <c r="L116" s="655"/>
      <c r="M116" s="655"/>
      <c r="N116" s="655"/>
      <c r="O116" s="655"/>
      <c r="P116" s="655"/>
      <c r="Q116" s="655"/>
      <c r="R116" s="655"/>
      <c r="S116" s="655"/>
      <c r="T116" s="655"/>
      <c r="U116" s="655"/>
      <c r="V116" s="655"/>
      <c r="W116" s="638"/>
      <c r="X116" s="655"/>
      <c r="Y116" s="655"/>
      <c r="Z116" s="655"/>
      <c r="AA116" s="655"/>
      <c r="AB116" s="655"/>
      <c r="AC116" s="655"/>
      <c r="AD116" s="655"/>
      <c r="AE116" s="655"/>
      <c r="AF116" s="655"/>
      <c r="AG116" s="655"/>
      <c r="AH116" s="655"/>
      <c r="AI116" s="655"/>
      <c r="AJ116" s="655"/>
      <c r="AK116" s="655"/>
      <c r="AL116" s="655"/>
      <c r="AM116" s="639"/>
    </row>
    <row r="117" spans="1:39" ht="51" customHeight="1">
      <c r="A117" s="2236"/>
      <c r="B117" s="2236"/>
      <c r="C117" s="2237"/>
      <c r="D117" s="2221"/>
      <c r="E117" s="2219"/>
      <c r="F117" s="2220"/>
      <c r="G117" s="2218"/>
      <c r="H117" s="2222"/>
      <c r="I117" s="2223"/>
      <c r="J117" s="2185">
        <v>255</v>
      </c>
      <c r="K117" s="2191" t="s">
        <v>967</v>
      </c>
      <c r="L117" s="2211" t="s">
        <v>968</v>
      </c>
      <c r="M117" s="2227">
        <v>12</v>
      </c>
      <c r="N117" s="2211" t="s">
        <v>969</v>
      </c>
      <c r="O117" s="2213">
        <v>40</v>
      </c>
      <c r="P117" s="2231" t="s">
        <v>970</v>
      </c>
      <c r="Q117" s="2215">
        <v>1</v>
      </c>
      <c r="R117" s="2188">
        <v>76685000</v>
      </c>
      <c r="S117" s="2191" t="s">
        <v>971</v>
      </c>
      <c r="T117" s="2191" t="s">
        <v>972</v>
      </c>
      <c r="U117" s="683" t="s">
        <v>973</v>
      </c>
      <c r="V117" s="1036">
        <v>15000000</v>
      </c>
      <c r="W117" s="2194">
        <v>20</v>
      </c>
      <c r="X117" s="2197" t="s">
        <v>202</v>
      </c>
      <c r="Y117" s="2182"/>
      <c r="Z117" s="2182"/>
      <c r="AA117" s="2182"/>
      <c r="AB117" s="2182"/>
      <c r="AC117" s="2185">
        <v>4200</v>
      </c>
      <c r="AD117" s="2182"/>
      <c r="AE117" s="2182"/>
      <c r="AF117" s="2182"/>
      <c r="AG117" s="2182"/>
      <c r="AH117" s="2182"/>
      <c r="AI117" s="2182"/>
      <c r="AJ117" s="2182"/>
      <c r="AK117" s="645">
        <v>42628</v>
      </c>
      <c r="AL117" s="647">
        <v>42719</v>
      </c>
      <c r="AM117" s="2180" t="s">
        <v>1924</v>
      </c>
    </row>
    <row r="118" spans="1:39" ht="57">
      <c r="A118" s="2236"/>
      <c r="B118" s="2236"/>
      <c r="C118" s="2237"/>
      <c r="D118" s="2221"/>
      <c r="E118" s="2219"/>
      <c r="F118" s="2220"/>
      <c r="G118" s="2221"/>
      <c r="H118" s="2219"/>
      <c r="I118" s="2220"/>
      <c r="J118" s="2186"/>
      <c r="K118" s="2192"/>
      <c r="L118" s="2212"/>
      <c r="M118" s="2228"/>
      <c r="N118" s="2212"/>
      <c r="O118" s="2214"/>
      <c r="P118" s="2232"/>
      <c r="Q118" s="2216"/>
      <c r="R118" s="2189"/>
      <c r="S118" s="2192"/>
      <c r="T118" s="2192"/>
      <c r="U118" s="683" t="s">
        <v>974</v>
      </c>
      <c r="V118" s="1036">
        <v>15000000</v>
      </c>
      <c r="W118" s="2195"/>
      <c r="X118" s="2198"/>
      <c r="Y118" s="2183"/>
      <c r="Z118" s="2183"/>
      <c r="AA118" s="2183"/>
      <c r="AB118" s="2183"/>
      <c r="AC118" s="2186"/>
      <c r="AD118" s="2183"/>
      <c r="AE118" s="2183"/>
      <c r="AF118" s="2183"/>
      <c r="AG118" s="2183"/>
      <c r="AH118" s="2183"/>
      <c r="AI118" s="2183"/>
      <c r="AJ118" s="2183"/>
      <c r="AK118" s="645">
        <v>42628</v>
      </c>
      <c r="AL118" s="648">
        <v>42719</v>
      </c>
      <c r="AM118" s="2180"/>
    </row>
    <row r="119" spans="1:39" ht="38.25" customHeight="1">
      <c r="A119" s="2236"/>
      <c r="B119" s="2236"/>
      <c r="C119" s="2237"/>
      <c r="D119" s="2221"/>
      <c r="E119" s="2219"/>
      <c r="F119" s="2220"/>
      <c r="G119" s="2221"/>
      <c r="H119" s="2219"/>
      <c r="I119" s="2220"/>
      <c r="J119" s="2186"/>
      <c r="K119" s="2192"/>
      <c r="L119" s="2212"/>
      <c r="M119" s="2228"/>
      <c r="N119" s="2212"/>
      <c r="O119" s="2214"/>
      <c r="P119" s="2232"/>
      <c r="Q119" s="2216"/>
      <c r="R119" s="2189"/>
      <c r="S119" s="2192"/>
      <c r="T119" s="2192"/>
      <c r="U119" s="683" t="s">
        <v>975</v>
      </c>
      <c r="V119" s="1036">
        <v>1000000</v>
      </c>
      <c r="W119" s="2195"/>
      <c r="X119" s="2198"/>
      <c r="Y119" s="2183"/>
      <c r="Z119" s="2183"/>
      <c r="AA119" s="2183"/>
      <c r="AB119" s="2183"/>
      <c r="AC119" s="2186"/>
      <c r="AD119" s="2183"/>
      <c r="AE119" s="2183"/>
      <c r="AF119" s="2183"/>
      <c r="AG119" s="2183"/>
      <c r="AH119" s="2183"/>
      <c r="AI119" s="2183"/>
      <c r="AJ119" s="2183"/>
      <c r="AK119" s="645">
        <v>42653</v>
      </c>
      <c r="AL119" s="648">
        <v>42699</v>
      </c>
      <c r="AM119" s="2180"/>
    </row>
    <row r="120" spans="1:39" ht="66.75" customHeight="1">
      <c r="A120" s="2236"/>
      <c r="B120" s="2236"/>
      <c r="C120" s="2237"/>
      <c r="D120" s="2221"/>
      <c r="E120" s="2219"/>
      <c r="F120" s="2220"/>
      <c r="G120" s="2221"/>
      <c r="H120" s="2219"/>
      <c r="I120" s="2220"/>
      <c r="J120" s="2186"/>
      <c r="K120" s="2192"/>
      <c r="L120" s="2212"/>
      <c r="M120" s="2228"/>
      <c r="N120" s="2212"/>
      <c r="O120" s="2214"/>
      <c r="P120" s="2232"/>
      <c r="Q120" s="2216"/>
      <c r="R120" s="2189"/>
      <c r="S120" s="2192"/>
      <c r="T120" s="2192"/>
      <c r="U120" s="683" t="s">
        <v>976</v>
      </c>
      <c r="V120" s="1036">
        <v>5000000</v>
      </c>
      <c r="W120" s="2195"/>
      <c r="X120" s="2198"/>
      <c r="Y120" s="2183"/>
      <c r="Z120" s="2183"/>
      <c r="AA120" s="2183"/>
      <c r="AB120" s="2183"/>
      <c r="AC120" s="2186"/>
      <c r="AD120" s="2183"/>
      <c r="AE120" s="2183"/>
      <c r="AF120" s="2183"/>
      <c r="AG120" s="2183"/>
      <c r="AH120" s="2183"/>
      <c r="AI120" s="2183"/>
      <c r="AJ120" s="2183"/>
      <c r="AK120" s="645">
        <v>42628</v>
      </c>
      <c r="AL120" s="647">
        <v>42719</v>
      </c>
      <c r="AM120" s="2180"/>
    </row>
    <row r="121" spans="1:39" ht="109.5" customHeight="1">
      <c r="A121" s="2236"/>
      <c r="B121" s="2236"/>
      <c r="C121" s="2237"/>
      <c r="D121" s="2221"/>
      <c r="E121" s="2219"/>
      <c r="F121" s="2220"/>
      <c r="G121" s="2221"/>
      <c r="H121" s="2219"/>
      <c r="I121" s="2220"/>
      <c r="J121" s="2186"/>
      <c r="K121" s="2192"/>
      <c r="L121" s="2212"/>
      <c r="M121" s="2228"/>
      <c r="N121" s="2212"/>
      <c r="O121" s="2214"/>
      <c r="P121" s="2232"/>
      <c r="Q121" s="2216"/>
      <c r="R121" s="2189"/>
      <c r="S121" s="2192"/>
      <c r="T121" s="2192"/>
      <c r="U121" s="683" t="s">
        <v>977</v>
      </c>
      <c r="V121" s="1036">
        <v>20000000</v>
      </c>
      <c r="W121" s="2195"/>
      <c r="X121" s="2198"/>
      <c r="Y121" s="2183"/>
      <c r="Z121" s="2183"/>
      <c r="AA121" s="2183"/>
      <c r="AB121" s="2183"/>
      <c r="AC121" s="2186"/>
      <c r="AD121" s="2183"/>
      <c r="AE121" s="2183"/>
      <c r="AF121" s="2183"/>
      <c r="AG121" s="2183"/>
      <c r="AH121" s="2183"/>
      <c r="AI121" s="2183"/>
      <c r="AJ121" s="2183"/>
      <c r="AK121" s="645">
        <v>42628</v>
      </c>
      <c r="AL121" s="647">
        <v>42719</v>
      </c>
      <c r="AM121" s="2180"/>
    </row>
    <row r="122" spans="1:39" ht="60" customHeight="1">
      <c r="A122" s="2236"/>
      <c r="B122" s="2236"/>
      <c r="C122" s="2237"/>
      <c r="D122" s="2221"/>
      <c r="E122" s="2219"/>
      <c r="F122" s="2220"/>
      <c r="G122" s="2221"/>
      <c r="H122" s="2219"/>
      <c r="I122" s="2220"/>
      <c r="J122" s="2186"/>
      <c r="K122" s="2192"/>
      <c r="L122" s="2212"/>
      <c r="M122" s="2228"/>
      <c r="N122" s="2212"/>
      <c r="O122" s="2214"/>
      <c r="P122" s="2232"/>
      <c r="Q122" s="2216"/>
      <c r="R122" s="2189"/>
      <c r="S122" s="2192"/>
      <c r="T122" s="2192"/>
      <c r="U122" s="618" t="s">
        <v>978</v>
      </c>
      <c r="V122" s="1036">
        <v>4000000</v>
      </c>
      <c r="W122" s="2195"/>
      <c r="X122" s="2198"/>
      <c r="Y122" s="2183"/>
      <c r="Z122" s="2183"/>
      <c r="AA122" s="2183"/>
      <c r="AB122" s="2183"/>
      <c r="AC122" s="2186"/>
      <c r="AD122" s="2183"/>
      <c r="AE122" s="2183"/>
      <c r="AF122" s="2183"/>
      <c r="AG122" s="2183"/>
      <c r="AH122" s="2183"/>
      <c r="AI122" s="2183"/>
      <c r="AJ122" s="2183"/>
      <c r="AK122" s="645">
        <v>42597</v>
      </c>
      <c r="AL122" s="647">
        <v>42719</v>
      </c>
      <c r="AM122" s="2180"/>
    </row>
    <row r="123" spans="1:39" ht="71.25" customHeight="1">
      <c r="A123" s="2236"/>
      <c r="B123" s="2236"/>
      <c r="C123" s="2237"/>
      <c r="D123" s="2221"/>
      <c r="E123" s="2219"/>
      <c r="F123" s="2220"/>
      <c r="G123" s="2221"/>
      <c r="H123" s="2219"/>
      <c r="I123" s="2220"/>
      <c r="J123" s="2186"/>
      <c r="K123" s="2192"/>
      <c r="L123" s="2212"/>
      <c r="M123" s="2228"/>
      <c r="N123" s="2212"/>
      <c r="O123" s="2214"/>
      <c r="P123" s="2232"/>
      <c r="Q123" s="2216"/>
      <c r="R123" s="2189"/>
      <c r="S123" s="2192"/>
      <c r="T123" s="2192"/>
      <c r="U123" s="618" t="s">
        <v>979</v>
      </c>
      <c r="V123" s="1036">
        <v>5885000</v>
      </c>
      <c r="W123" s="2195"/>
      <c r="X123" s="2198"/>
      <c r="Y123" s="2183"/>
      <c r="Z123" s="2183"/>
      <c r="AA123" s="2183"/>
      <c r="AB123" s="2183"/>
      <c r="AC123" s="2186"/>
      <c r="AD123" s="2183"/>
      <c r="AE123" s="2183"/>
      <c r="AF123" s="2183"/>
      <c r="AG123" s="2183"/>
      <c r="AH123" s="2183"/>
      <c r="AI123" s="2183"/>
      <c r="AJ123" s="2183"/>
      <c r="AK123" s="645">
        <v>42628</v>
      </c>
      <c r="AL123" s="647">
        <v>42719</v>
      </c>
      <c r="AM123" s="2180"/>
    </row>
    <row r="124" spans="1:39" ht="71.25">
      <c r="A124" s="2236"/>
      <c r="B124" s="2236"/>
      <c r="C124" s="2237"/>
      <c r="D124" s="2221"/>
      <c r="E124" s="2219"/>
      <c r="F124" s="2220"/>
      <c r="G124" s="2221"/>
      <c r="H124" s="2219"/>
      <c r="I124" s="2220"/>
      <c r="J124" s="2187"/>
      <c r="K124" s="2192"/>
      <c r="L124" s="2226"/>
      <c r="M124" s="2229"/>
      <c r="N124" s="2226"/>
      <c r="O124" s="2230"/>
      <c r="P124" s="2233"/>
      <c r="Q124" s="2217"/>
      <c r="R124" s="2190"/>
      <c r="S124" s="2193"/>
      <c r="T124" s="2193"/>
      <c r="U124" s="618" t="s">
        <v>980</v>
      </c>
      <c r="V124" s="1036">
        <v>10800000</v>
      </c>
      <c r="W124" s="2196"/>
      <c r="X124" s="2199"/>
      <c r="Y124" s="2184"/>
      <c r="Z124" s="2184"/>
      <c r="AA124" s="2184"/>
      <c r="AB124" s="2184"/>
      <c r="AC124" s="2187"/>
      <c r="AD124" s="2184"/>
      <c r="AE124" s="2184"/>
      <c r="AF124" s="2184"/>
      <c r="AG124" s="2184"/>
      <c r="AH124" s="2184"/>
      <c r="AI124" s="2184"/>
      <c r="AJ124" s="2184"/>
      <c r="AK124" s="645">
        <v>42628</v>
      </c>
      <c r="AL124" s="647">
        <v>42719</v>
      </c>
      <c r="AM124" s="2180"/>
    </row>
    <row r="125" spans="1:39" ht="112.5" customHeight="1" thickBot="1">
      <c r="A125" s="2236"/>
      <c r="B125" s="2236"/>
      <c r="C125" s="2237"/>
      <c r="D125" s="2221"/>
      <c r="E125" s="2219"/>
      <c r="F125" s="2220"/>
      <c r="G125" s="2221"/>
      <c r="H125" s="2219"/>
      <c r="I125" s="2220"/>
      <c r="J125" s="699">
        <v>255</v>
      </c>
      <c r="K125" s="700" t="s">
        <v>981</v>
      </c>
      <c r="L125" s="701" t="s">
        <v>847</v>
      </c>
      <c r="M125" s="702">
        <v>12</v>
      </c>
      <c r="N125" s="703" t="s">
        <v>982</v>
      </c>
      <c r="O125" s="704">
        <v>41</v>
      </c>
      <c r="P125" s="619" t="s">
        <v>983</v>
      </c>
      <c r="Q125" s="1048">
        <v>1</v>
      </c>
      <c r="R125" s="617">
        <v>3315000</v>
      </c>
      <c r="S125" s="640" t="s">
        <v>984</v>
      </c>
      <c r="T125" s="640" t="s">
        <v>985</v>
      </c>
      <c r="U125" s="675" t="s">
        <v>986</v>
      </c>
      <c r="V125" s="1037">
        <v>3315000</v>
      </c>
      <c r="W125" s="1336">
        <v>20</v>
      </c>
      <c r="X125" s="658" t="s">
        <v>1633</v>
      </c>
      <c r="Y125" s="705"/>
      <c r="Z125" s="705"/>
      <c r="AA125" s="705"/>
      <c r="AB125" s="705"/>
      <c r="AC125" s="706">
        <v>350</v>
      </c>
      <c r="AD125" s="705"/>
      <c r="AE125" s="705"/>
      <c r="AF125" s="705"/>
      <c r="AG125" s="705"/>
      <c r="AH125" s="707"/>
      <c r="AI125" s="707"/>
      <c r="AJ125" s="707"/>
      <c r="AK125" s="659">
        <v>42459</v>
      </c>
      <c r="AL125" s="660">
        <v>42485</v>
      </c>
      <c r="AM125" s="2181"/>
    </row>
    <row r="126" spans="1:41" s="719" customFormat="1" ht="31.5" customHeight="1" thickBot="1">
      <c r="A126" s="2177" t="s">
        <v>94</v>
      </c>
      <c r="B126" s="2178"/>
      <c r="C126" s="2178"/>
      <c r="D126" s="2178"/>
      <c r="E126" s="2178"/>
      <c r="F126" s="2178"/>
      <c r="G126" s="2178"/>
      <c r="H126" s="2178"/>
      <c r="I126" s="2178"/>
      <c r="J126" s="2178"/>
      <c r="K126" s="2178"/>
      <c r="L126" s="2178"/>
      <c r="M126" s="2178"/>
      <c r="N126" s="2178"/>
      <c r="O126" s="2178"/>
      <c r="P126" s="2178"/>
      <c r="Q126" s="2179"/>
      <c r="R126" s="708">
        <f>SUM(R16:R125)</f>
        <v>7721924915</v>
      </c>
      <c r="S126" s="709"/>
      <c r="T126" s="710"/>
      <c r="U126" s="711"/>
      <c r="V126" s="712">
        <f>SUM(V16:V125)</f>
        <v>7721924914.85</v>
      </c>
      <c r="W126" s="712"/>
      <c r="X126" s="713"/>
      <c r="Y126" s="714"/>
      <c r="Z126" s="714"/>
      <c r="AA126" s="714"/>
      <c r="AB126" s="714"/>
      <c r="AC126" s="714"/>
      <c r="AD126" s="714"/>
      <c r="AE126" s="714"/>
      <c r="AF126" s="714"/>
      <c r="AG126" s="714"/>
      <c r="AH126" s="714"/>
      <c r="AI126" s="714"/>
      <c r="AJ126" s="714"/>
      <c r="AK126" s="715"/>
      <c r="AL126" s="716"/>
      <c r="AM126" s="717"/>
      <c r="AN126" s="718"/>
      <c r="AO126" s="718"/>
    </row>
    <row r="127" spans="1:39" ht="14.25">
      <c r="A127" s="721"/>
      <c r="B127" s="721"/>
      <c r="C127" s="721"/>
      <c r="D127" s="721"/>
      <c r="E127" s="721"/>
      <c r="F127" s="721"/>
      <c r="G127" s="721"/>
      <c r="H127" s="721"/>
      <c r="I127" s="721"/>
      <c r="J127" s="721"/>
      <c r="K127" s="721"/>
      <c r="L127" s="722"/>
      <c r="M127" s="721"/>
      <c r="N127" s="721"/>
      <c r="O127" s="723"/>
      <c r="P127" s="724"/>
      <c r="Q127" s="725"/>
      <c r="R127" s="726"/>
      <c r="S127" s="721"/>
      <c r="T127" s="721"/>
      <c r="U127" s="727"/>
      <c r="V127" s="1043"/>
      <c r="W127" s="728"/>
      <c r="X127" s="727"/>
      <c r="Y127" s="720"/>
      <c r="Z127" s="720"/>
      <c r="AA127" s="720"/>
      <c r="AB127" s="720"/>
      <c r="AC127" s="720"/>
      <c r="AD127" s="720"/>
      <c r="AE127" s="720"/>
      <c r="AF127" s="720"/>
      <c r="AG127" s="720"/>
      <c r="AH127" s="720"/>
      <c r="AI127" s="720"/>
      <c r="AJ127" s="720"/>
      <c r="AK127" s="729"/>
      <c r="AL127" s="730"/>
      <c r="AM127" s="731"/>
    </row>
    <row r="128" spans="1:39" ht="14.25">
      <c r="A128" s="721"/>
      <c r="B128" s="721"/>
      <c r="C128" s="721"/>
      <c r="D128" s="721"/>
      <c r="E128" s="721"/>
      <c r="F128" s="721"/>
      <c r="G128" s="721"/>
      <c r="H128" s="721"/>
      <c r="I128" s="721"/>
      <c r="J128" s="721"/>
      <c r="K128" s="721"/>
      <c r="L128" s="722"/>
      <c r="M128" s="721"/>
      <c r="N128" s="721"/>
      <c r="O128" s="1657"/>
      <c r="P128" s="1658"/>
      <c r="Q128" s="1659"/>
      <c r="R128" s="1660"/>
      <c r="S128" s="1661"/>
      <c r="T128" s="1661"/>
      <c r="U128" s="1662"/>
      <c r="V128" s="1663"/>
      <c r="W128" s="1664"/>
      <c r="X128" s="1662"/>
      <c r="Y128" s="1661"/>
      <c r="Z128" s="1661"/>
      <c r="AA128" s="1661"/>
      <c r="AB128" s="1661"/>
      <c r="AC128" s="1661"/>
      <c r="AD128" s="1661"/>
      <c r="AE128" s="1661"/>
      <c r="AF128" s="1661"/>
      <c r="AG128" s="1661"/>
      <c r="AH128" s="1661"/>
      <c r="AI128" s="1661"/>
      <c r="AJ128" s="1661"/>
      <c r="AK128" s="729"/>
      <c r="AL128" s="730"/>
      <c r="AM128" s="731"/>
    </row>
    <row r="129" spans="1:39" ht="33" customHeight="1">
      <c r="A129" s="721"/>
      <c r="B129" s="721"/>
      <c r="C129" s="721"/>
      <c r="D129" s="721"/>
      <c r="E129" s="721"/>
      <c r="F129" s="721"/>
      <c r="G129" s="721"/>
      <c r="H129" s="721"/>
      <c r="I129" s="721"/>
      <c r="J129" s="721"/>
      <c r="K129" s="721"/>
      <c r="L129" s="722"/>
      <c r="M129" s="721"/>
      <c r="N129" s="721"/>
      <c r="O129" s="1657"/>
      <c r="P129" s="1658"/>
      <c r="Q129" s="1659"/>
      <c r="R129" s="1665"/>
      <c r="S129" s="1661"/>
      <c r="T129" s="581"/>
      <c r="U129" s="1666"/>
      <c r="V129" s="1667"/>
      <c r="W129" s="1668"/>
      <c r="X129" s="1666"/>
      <c r="Y129" s="581"/>
      <c r="Z129" s="581"/>
      <c r="AA129" s="581"/>
      <c r="AB129" s="581"/>
      <c r="AC129" s="581"/>
      <c r="AD129" s="581"/>
      <c r="AE129" s="581"/>
      <c r="AF129" s="581"/>
      <c r="AG129" s="581"/>
      <c r="AH129" s="581"/>
      <c r="AI129" s="581"/>
      <c r="AJ129" s="581"/>
      <c r="AK129" s="729"/>
      <c r="AL129" s="730"/>
      <c r="AM129" s="731"/>
    </row>
    <row r="130" spans="1:39" ht="14.25">
      <c r="A130" s="721"/>
      <c r="B130" s="721"/>
      <c r="C130" s="721"/>
      <c r="D130" s="721"/>
      <c r="E130" s="721"/>
      <c r="F130" s="721"/>
      <c r="G130" s="721"/>
      <c r="H130" s="721"/>
      <c r="I130" s="721"/>
      <c r="J130" s="721"/>
      <c r="K130" s="721"/>
      <c r="L130" s="722"/>
      <c r="M130" s="721"/>
      <c r="N130" s="721"/>
      <c r="O130" s="1657"/>
      <c r="P130" s="1658"/>
      <c r="Q130" s="1659"/>
      <c r="R130" s="1660"/>
      <c r="S130" s="1661"/>
      <c r="T130" s="581"/>
      <c r="U130" s="1666"/>
      <c r="V130" s="1669"/>
      <c r="W130" s="1668"/>
      <c r="X130" s="1666"/>
      <c r="Y130" s="581"/>
      <c r="Z130" s="581"/>
      <c r="AA130" s="581"/>
      <c r="AB130" s="581"/>
      <c r="AC130" s="581"/>
      <c r="AD130" s="581"/>
      <c r="AE130" s="581"/>
      <c r="AF130" s="581"/>
      <c r="AG130" s="581"/>
      <c r="AH130" s="581"/>
      <c r="AI130" s="581"/>
      <c r="AJ130" s="581"/>
      <c r="AK130" s="729"/>
      <c r="AL130" s="730"/>
      <c r="AM130" s="731"/>
    </row>
    <row r="135" spans="10:12" ht="15">
      <c r="J135" s="1218" t="s">
        <v>987</v>
      </c>
      <c r="K135" s="735"/>
      <c r="L135" s="736"/>
    </row>
    <row r="136" ht="14.25">
      <c r="J136" s="600" t="s">
        <v>988</v>
      </c>
    </row>
  </sheetData>
  <sheetProtection/>
  <mergeCells count="460">
    <mergeCell ref="R7:R15"/>
    <mergeCell ref="S7:S15"/>
    <mergeCell ref="T7:T15"/>
    <mergeCell ref="L7:L15"/>
    <mergeCell ref="M7:M15"/>
    <mergeCell ref="N7:N15"/>
    <mergeCell ref="O7:O15"/>
    <mergeCell ref="P7:P15"/>
    <mergeCell ref="Q7:Q15"/>
    <mergeCell ref="D7:D15"/>
    <mergeCell ref="E7:F15"/>
    <mergeCell ref="G7:G15"/>
    <mergeCell ref="H7:I15"/>
    <mergeCell ref="J7:J15"/>
    <mergeCell ref="K7:K15"/>
    <mergeCell ref="M81:M82"/>
    <mergeCell ref="AH8:AH15"/>
    <mergeCell ref="AI8:AI15"/>
    <mergeCell ref="AJ8:AJ15"/>
    <mergeCell ref="A1:AK4"/>
    <mergeCell ref="A5:M6"/>
    <mergeCell ref="N5:AM5"/>
    <mergeCell ref="Y6:AJ6"/>
    <mergeCell ref="A7:A15"/>
    <mergeCell ref="B7:C15"/>
    <mergeCell ref="M19:M20"/>
    <mergeCell ref="N19:N21"/>
    <mergeCell ref="N26:N31"/>
    <mergeCell ref="J30:J31"/>
    <mergeCell ref="K30:K31"/>
    <mergeCell ref="L30:L31"/>
    <mergeCell ref="M30:M31"/>
    <mergeCell ref="AE7:AJ7"/>
    <mergeCell ref="AK7:AK15"/>
    <mergeCell ref="AL7:AL15"/>
    <mergeCell ref="AM7:AM15"/>
    <mergeCell ref="A17:C98"/>
    <mergeCell ref="D18:F36"/>
    <mergeCell ref="G19:I31"/>
    <mergeCell ref="J19:J20"/>
    <mergeCell ref="K19:K20"/>
    <mergeCell ref="L19:L20"/>
    <mergeCell ref="T59:T62"/>
    <mergeCell ref="W59:W62"/>
    <mergeCell ref="X59:X62"/>
    <mergeCell ref="Y59:Y62"/>
    <mergeCell ref="Z59:Z62"/>
    <mergeCell ref="U7:U15"/>
    <mergeCell ref="V7:V15"/>
    <mergeCell ref="X7:X15"/>
    <mergeCell ref="Y7:AD7"/>
    <mergeCell ref="W8:W15"/>
    <mergeCell ref="Y8:Y15"/>
    <mergeCell ref="Z19:Z31"/>
    <mergeCell ref="Z8:Z15"/>
    <mergeCell ref="T33:T36"/>
    <mergeCell ref="W33:W36"/>
    <mergeCell ref="X33:X36"/>
    <mergeCell ref="Y33:Y36"/>
    <mergeCell ref="Z33:Z36"/>
    <mergeCell ref="AA19:AA31"/>
    <mergeCell ref="J84:J85"/>
    <mergeCell ref="K84:K85"/>
    <mergeCell ref="L84:L85"/>
    <mergeCell ref="M84:M85"/>
    <mergeCell ref="Y19:Y31"/>
    <mergeCell ref="Q22:Q23"/>
    <mergeCell ref="M51:M52"/>
    <mergeCell ref="N51:N56"/>
    <mergeCell ref="Y51:Y56"/>
    <mergeCell ref="AG8:AG15"/>
    <mergeCell ref="AF19:AF31"/>
    <mergeCell ref="AG19:AG31"/>
    <mergeCell ref="AB19:AB31"/>
    <mergeCell ref="AC19:AC31"/>
    <mergeCell ref="AD19:AD31"/>
    <mergeCell ref="AA8:AA15"/>
    <mergeCell ref="AB8:AB15"/>
    <mergeCell ref="AC8:AC15"/>
    <mergeCell ref="AD8:AD15"/>
    <mergeCell ref="AE8:AE15"/>
    <mergeCell ref="AF8:AF15"/>
    <mergeCell ref="O19:O31"/>
    <mergeCell ref="P19:P31"/>
    <mergeCell ref="Q19:Q20"/>
    <mergeCell ref="R19:R31"/>
    <mergeCell ref="S19:S31"/>
    <mergeCell ref="T19:T31"/>
    <mergeCell ref="Q24:Q29"/>
    <mergeCell ref="Q30:Q31"/>
    <mergeCell ref="J22:J23"/>
    <mergeCell ref="K22:K23"/>
    <mergeCell ref="L22:L23"/>
    <mergeCell ref="M22:M23"/>
    <mergeCell ref="J24:J29"/>
    <mergeCell ref="K24:K29"/>
    <mergeCell ref="L24:L29"/>
    <mergeCell ref="M24:M29"/>
    <mergeCell ref="AE33:AE36"/>
    <mergeCell ref="AF33:AF36"/>
    <mergeCell ref="AA33:AA36"/>
    <mergeCell ref="AB33:AB36"/>
    <mergeCell ref="AC33:AC36"/>
    <mergeCell ref="AM19:AM31"/>
    <mergeCell ref="AH19:AH31"/>
    <mergeCell ref="AI19:AI31"/>
    <mergeCell ref="AJ19:AJ31"/>
    <mergeCell ref="AE19:AE31"/>
    <mergeCell ref="G33:I36"/>
    <mergeCell ref="N33:N36"/>
    <mergeCell ref="O33:O36"/>
    <mergeCell ref="P33:P36"/>
    <mergeCell ref="R33:R36"/>
    <mergeCell ref="S33:S36"/>
    <mergeCell ref="M39:M45"/>
    <mergeCell ref="O39:O50"/>
    <mergeCell ref="P39:P50"/>
    <mergeCell ref="Q39:Q45"/>
    <mergeCell ref="R39:R50"/>
    <mergeCell ref="Q49:Q50"/>
    <mergeCell ref="AJ33:AJ36"/>
    <mergeCell ref="AG33:AG36"/>
    <mergeCell ref="AH33:AH36"/>
    <mergeCell ref="AI33:AI36"/>
    <mergeCell ref="AD33:AD36"/>
    <mergeCell ref="S39:S50"/>
    <mergeCell ref="T39:T50"/>
    <mergeCell ref="W39:W50"/>
    <mergeCell ref="X39:X50"/>
    <mergeCell ref="Y39:Y50"/>
    <mergeCell ref="J51:J52"/>
    <mergeCell ref="K51:K52"/>
    <mergeCell ref="L51:L52"/>
    <mergeCell ref="AM33:AM36"/>
    <mergeCell ref="U35:U36"/>
    <mergeCell ref="D38:F56"/>
    <mergeCell ref="G39:I56"/>
    <mergeCell ref="J39:J45"/>
    <mergeCell ref="K39:K45"/>
    <mergeCell ref="L39:L45"/>
    <mergeCell ref="AH39:AH50"/>
    <mergeCell ref="AC39:AC50"/>
    <mergeCell ref="O51:O56"/>
    <mergeCell ref="P51:P56"/>
    <mergeCell ref="Q51:Q52"/>
    <mergeCell ref="R51:R56"/>
    <mergeCell ref="S51:S56"/>
    <mergeCell ref="T51:T56"/>
    <mergeCell ref="AD39:AD50"/>
    <mergeCell ref="Z51:Z56"/>
    <mergeCell ref="Z39:Z50"/>
    <mergeCell ref="AA39:AA50"/>
    <mergeCell ref="AB39:AB50"/>
    <mergeCell ref="AM39:AM56"/>
    <mergeCell ref="J49:J50"/>
    <mergeCell ref="K49:K50"/>
    <mergeCell ref="L49:L50"/>
    <mergeCell ref="M49:M50"/>
    <mergeCell ref="AI39:AI50"/>
    <mergeCell ref="AJ39:AJ50"/>
    <mergeCell ref="AF51:AF56"/>
    <mergeCell ref="AG51:AG56"/>
    <mergeCell ref="AB51:AB56"/>
    <mergeCell ref="AC51:AC56"/>
    <mergeCell ref="AD51:AD56"/>
    <mergeCell ref="AE39:AE50"/>
    <mergeCell ref="AF39:AF50"/>
    <mergeCell ref="AG39:AG50"/>
    <mergeCell ref="Q53:Q56"/>
    <mergeCell ref="AH51:AH56"/>
    <mergeCell ref="AI51:AI56"/>
    <mergeCell ref="AJ51:AJ56"/>
    <mergeCell ref="AE51:AE56"/>
    <mergeCell ref="AA51:AA56"/>
    <mergeCell ref="U51:U52"/>
    <mergeCell ref="V51:V52"/>
    <mergeCell ref="W51:W56"/>
    <mergeCell ref="X51:X56"/>
    <mergeCell ref="L68:L69"/>
    <mergeCell ref="M68:M69"/>
    <mergeCell ref="Q68:Q69"/>
    <mergeCell ref="G73:I93"/>
    <mergeCell ref="AK51:AK52"/>
    <mergeCell ref="AL51:AL52"/>
    <mergeCell ref="J53:J56"/>
    <mergeCell ref="K53:K56"/>
    <mergeCell ref="L53:L56"/>
    <mergeCell ref="M53:M56"/>
    <mergeCell ref="G67:I71"/>
    <mergeCell ref="N67:N69"/>
    <mergeCell ref="O67:O69"/>
    <mergeCell ref="P67:P69"/>
    <mergeCell ref="R67:R69"/>
    <mergeCell ref="S67:S69"/>
    <mergeCell ref="N70:N71"/>
    <mergeCell ref="O70:O71"/>
    <mergeCell ref="J68:J69"/>
    <mergeCell ref="K68:K69"/>
    <mergeCell ref="D58:F98"/>
    <mergeCell ref="G59:I65"/>
    <mergeCell ref="N59:N62"/>
    <mergeCell ref="O59:O62"/>
    <mergeCell ref="P59:P62"/>
    <mergeCell ref="S59:S62"/>
    <mergeCell ref="O63:O65"/>
    <mergeCell ref="P63:P65"/>
    <mergeCell ref="R63:R65"/>
    <mergeCell ref="S63:S65"/>
    <mergeCell ref="AA63:AA65"/>
    <mergeCell ref="AB63:AB65"/>
    <mergeCell ref="AC63:AC65"/>
    <mergeCell ref="T63:T65"/>
    <mergeCell ref="W63:W65"/>
    <mergeCell ref="X63:X65"/>
    <mergeCell ref="Y63:Y65"/>
    <mergeCell ref="J61:J62"/>
    <mergeCell ref="K61:K62"/>
    <mergeCell ref="L61:L62"/>
    <mergeCell ref="M61:M62"/>
    <mergeCell ref="Q61:Q62"/>
    <mergeCell ref="R61:R62"/>
    <mergeCell ref="AE59:AE62"/>
    <mergeCell ref="AF59:AF62"/>
    <mergeCell ref="AA59:AA62"/>
    <mergeCell ref="AB59:AB62"/>
    <mergeCell ref="AC59:AC62"/>
    <mergeCell ref="AM59:AM65"/>
    <mergeCell ref="AG59:AG62"/>
    <mergeCell ref="AH59:AH62"/>
    <mergeCell ref="AD59:AD62"/>
    <mergeCell ref="AF63:AF65"/>
    <mergeCell ref="AJ63:AJ65"/>
    <mergeCell ref="AG63:AG65"/>
    <mergeCell ref="AH63:AH65"/>
    <mergeCell ref="AI63:AI65"/>
    <mergeCell ref="AD63:AD65"/>
    <mergeCell ref="AE63:AE65"/>
    <mergeCell ref="AC67:AC69"/>
    <mergeCell ref="P70:P71"/>
    <mergeCell ref="S70:S71"/>
    <mergeCell ref="Z63:Z65"/>
    <mergeCell ref="J64:J65"/>
    <mergeCell ref="K64:K65"/>
    <mergeCell ref="L64:L65"/>
    <mergeCell ref="M64:M65"/>
    <mergeCell ref="Q64:Q65"/>
    <mergeCell ref="N63:N65"/>
    <mergeCell ref="AF67:AF69"/>
    <mergeCell ref="AE67:AE69"/>
    <mergeCell ref="Z70:Z71"/>
    <mergeCell ref="AJ67:AJ69"/>
    <mergeCell ref="AG67:AG69"/>
    <mergeCell ref="AH67:AH69"/>
    <mergeCell ref="AI67:AI69"/>
    <mergeCell ref="AD67:AD69"/>
    <mergeCell ref="AA67:AA69"/>
    <mergeCell ref="AB67:AB69"/>
    <mergeCell ref="W70:W71"/>
    <mergeCell ref="X70:X71"/>
    <mergeCell ref="Y70:Y71"/>
    <mergeCell ref="AM67:AM71"/>
    <mergeCell ref="T67:T69"/>
    <mergeCell ref="W67:W69"/>
    <mergeCell ref="X67:X69"/>
    <mergeCell ref="Y67:Y69"/>
    <mergeCell ref="Z67:Z69"/>
    <mergeCell ref="AE70:AE71"/>
    <mergeCell ref="AG70:AG71"/>
    <mergeCell ref="AH70:AH71"/>
    <mergeCell ref="AI70:AI71"/>
    <mergeCell ref="AA70:AA71"/>
    <mergeCell ref="AB70:AB71"/>
    <mergeCell ref="AC70:AC71"/>
    <mergeCell ref="AJ70:AJ71"/>
    <mergeCell ref="T70:T71"/>
    <mergeCell ref="AD70:AD71"/>
    <mergeCell ref="W73:W85"/>
    <mergeCell ref="X73:X85"/>
    <mergeCell ref="Y73:Y85"/>
    <mergeCell ref="Z73:Z85"/>
    <mergeCell ref="AE73:AE85"/>
    <mergeCell ref="AF73:AF85"/>
    <mergeCell ref="AF70:AF71"/>
    <mergeCell ref="Q81:Q82"/>
    <mergeCell ref="AI73:AI85"/>
    <mergeCell ref="X86:X93"/>
    <mergeCell ref="J73:J75"/>
    <mergeCell ref="K73:K75"/>
    <mergeCell ref="L73:L75"/>
    <mergeCell ref="M73:M75"/>
    <mergeCell ref="N73:N85"/>
    <mergeCell ref="K81:K82"/>
    <mergeCell ref="L81:L82"/>
    <mergeCell ref="P86:P93"/>
    <mergeCell ref="Q86:Q88"/>
    <mergeCell ref="R73:R85"/>
    <mergeCell ref="S73:S85"/>
    <mergeCell ref="T73:T85"/>
    <mergeCell ref="N86:N93"/>
    <mergeCell ref="O73:O85"/>
    <mergeCell ref="P73:P85"/>
    <mergeCell ref="Q73:Q75"/>
    <mergeCell ref="Q84:Q85"/>
    <mergeCell ref="AM73:AM93"/>
    <mergeCell ref="J76:J80"/>
    <mergeCell ref="K76:K80"/>
    <mergeCell ref="L76:L80"/>
    <mergeCell ref="M76:M80"/>
    <mergeCell ref="Q76:Q80"/>
    <mergeCell ref="J81:J82"/>
    <mergeCell ref="AJ73:AJ85"/>
    <mergeCell ref="AG73:AG85"/>
    <mergeCell ref="AH73:AH85"/>
    <mergeCell ref="AD73:AD85"/>
    <mergeCell ref="AF86:AF93"/>
    <mergeCell ref="AA86:AA93"/>
    <mergeCell ref="AB86:AB93"/>
    <mergeCell ref="AC86:AC93"/>
    <mergeCell ref="AC73:AC85"/>
    <mergeCell ref="AA73:AA85"/>
    <mergeCell ref="AB73:AB85"/>
    <mergeCell ref="AD86:AD93"/>
    <mergeCell ref="AE86:AE93"/>
    <mergeCell ref="K86:K88"/>
    <mergeCell ref="L86:L88"/>
    <mergeCell ref="M86:M88"/>
    <mergeCell ref="Y86:Y93"/>
    <mergeCell ref="Z86:Z93"/>
    <mergeCell ref="W86:W93"/>
    <mergeCell ref="R86:R93"/>
    <mergeCell ref="S86:S93"/>
    <mergeCell ref="T86:T93"/>
    <mergeCell ref="O86:O93"/>
    <mergeCell ref="J90:J93"/>
    <mergeCell ref="K90:K93"/>
    <mergeCell ref="L90:L93"/>
    <mergeCell ref="M90:M93"/>
    <mergeCell ref="Q90:Q93"/>
    <mergeCell ref="AJ86:AJ93"/>
    <mergeCell ref="AG86:AG93"/>
    <mergeCell ref="AH86:AH93"/>
    <mergeCell ref="AI86:AI93"/>
    <mergeCell ref="J86:J88"/>
    <mergeCell ref="AI95:AI98"/>
    <mergeCell ref="AD95:AD98"/>
    <mergeCell ref="AE95:AE98"/>
    <mergeCell ref="G95:I98"/>
    <mergeCell ref="J95:J97"/>
    <mergeCell ref="K95:K97"/>
    <mergeCell ref="L95:L97"/>
    <mergeCell ref="M95:M97"/>
    <mergeCell ref="N95:N98"/>
    <mergeCell ref="O95:O98"/>
    <mergeCell ref="W95:W98"/>
    <mergeCell ref="X95:X98"/>
    <mergeCell ref="Y95:Y98"/>
    <mergeCell ref="Z95:Z98"/>
    <mergeCell ref="P95:P98"/>
    <mergeCell ref="Q95:Q97"/>
    <mergeCell ref="R95:R98"/>
    <mergeCell ref="S95:S98"/>
    <mergeCell ref="M102:M104"/>
    <mergeCell ref="N102:N104"/>
    <mergeCell ref="O102:O104"/>
    <mergeCell ref="P102:P104"/>
    <mergeCell ref="Q102:Q104"/>
    <mergeCell ref="AF95:AF98"/>
    <mergeCell ref="AA95:AA98"/>
    <mergeCell ref="AB95:AB98"/>
    <mergeCell ref="AC95:AC98"/>
    <mergeCell ref="T95:T98"/>
    <mergeCell ref="AM95:AM98"/>
    <mergeCell ref="A100:C125"/>
    <mergeCell ref="D101:F104"/>
    <mergeCell ref="G102:I104"/>
    <mergeCell ref="J102:J104"/>
    <mergeCell ref="K102:K104"/>
    <mergeCell ref="L102:L104"/>
    <mergeCell ref="AJ95:AJ98"/>
    <mergeCell ref="AG95:AG98"/>
    <mergeCell ref="AH95:AH98"/>
    <mergeCell ref="R102:R104"/>
    <mergeCell ref="S102:S104"/>
    <mergeCell ref="T102:T104"/>
    <mergeCell ref="W102:W104"/>
    <mergeCell ref="X102:X104"/>
    <mergeCell ref="Y102:Y104"/>
    <mergeCell ref="AM102:AM104"/>
    <mergeCell ref="AI102:AI104"/>
    <mergeCell ref="AJ102:AJ104"/>
    <mergeCell ref="Z102:Z104"/>
    <mergeCell ref="AA102:AA104"/>
    <mergeCell ref="AB102:AB104"/>
    <mergeCell ref="AF102:AF104"/>
    <mergeCell ref="AG102:AG104"/>
    <mergeCell ref="AH102:AH104"/>
    <mergeCell ref="AC102:AC104"/>
    <mergeCell ref="AD102:AD104"/>
    <mergeCell ref="AE102:AE104"/>
    <mergeCell ref="M117:M124"/>
    <mergeCell ref="N117:N124"/>
    <mergeCell ref="O117:O124"/>
    <mergeCell ref="P117:P124"/>
    <mergeCell ref="Q117:Q124"/>
    <mergeCell ref="Q107:Q109"/>
    <mergeCell ref="D106:F125"/>
    <mergeCell ref="G107:I115"/>
    <mergeCell ref="J107:J109"/>
    <mergeCell ref="K107:K109"/>
    <mergeCell ref="L107:L109"/>
    <mergeCell ref="M107:M109"/>
    <mergeCell ref="G117:I125"/>
    <mergeCell ref="J117:J124"/>
    <mergeCell ref="K117:K124"/>
    <mergeCell ref="L117:L124"/>
    <mergeCell ref="S107:S115"/>
    <mergeCell ref="T107:T115"/>
    <mergeCell ref="W107:W115"/>
    <mergeCell ref="X107:X115"/>
    <mergeCell ref="Y107:Y115"/>
    <mergeCell ref="N107:N115"/>
    <mergeCell ref="O107:O115"/>
    <mergeCell ref="P107:P115"/>
    <mergeCell ref="R107:R115"/>
    <mergeCell ref="Q110:Q114"/>
    <mergeCell ref="AC107:AC115"/>
    <mergeCell ref="AD107:AD115"/>
    <mergeCell ref="AE107:AE115"/>
    <mergeCell ref="Z107:Z115"/>
    <mergeCell ref="AA107:AA115"/>
    <mergeCell ref="AB107:AB115"/>
    <mergeCell ref="AM107:AM115"/>
    <mergeCell ref="J110:J114"/>
    <mergeCell ref="K110:K114"/>
    <mergeCell ref="L110:L114"/>
    <mergeCell ref="M110:M114"/>
    <mergeCell ref="AI107:AI115"/>
    <mergeCell ref="AJ107:AJ115"/>
    <mergeCell ref="AF107:AF115"/>
    <mergeCell ref="AG107:AG115"/>
    <mergeCell ref="AH107:AH115"/>
    <mergeCell ref="Z117:Z124"/>
    <mergeCell ref="AA117:AA124"/>
    <mergeCell ref="AB117:AB124"/>
    <mergeCell ref="R117:R124"/>
    <mergeCell ref="S117:S124"/>
    <mergeCell ref="T117:T124"/>
    <mergeCell ref="W117:W124"/>
    <mergeCell ref="X117:X124"/>
    <mergeCell ref="Y117:Y124"/>
    <mergeCell ref="A126:Q126"/>
    <mergeCell ref="AM117:AM125"/>
    <mergeCell ref="AI117:AI124"/>
    <mergeCell ref="AJ117:AJ124"/>
    <mergeCell ref="AF117:AF124"/>
    <mergeCell ref="AG117:AG124"/>
    <mergeCell ref="AH117:AH124"/>
    <mergeCell ref="AC117:AC124"/>
    <mergeCell ref="AD117:AD124"/>
    <mergeCell ref="AE117:AE124"/>
  </mergeCells>
  <printOptions/>
  <pageMargins left="0.7" right="0.7" top="0.75" bottom="0.75" header="0.3" footer="0.3"/>
  <pageSetup horizontalDpi="600" verticalDpi="600" orientation="landscape" paperSize="190" scale="34" r:id="rId2"/>
  <rowBreaks count="1" manualBreakCount="1">
    <brk id="96" max="38" man="1"/>
  </rowBreaks>
  <colBreaks count="1" manualBreakCount="1">
    <brk id="39" max="65535" man="1"/>
  </colBreaks>
  <drawing r:id="rId1"/>
</worksheet>
</file>

<file path=xl/worksheets/sheet6.xml><?xml version="1.0" encoding="utf-8"?>
<worksheet xmlns="http://schemas.openxmlformats.org/spreadsheetml/2006/main" xmlns:r="http://schemas.openxmlformats.org/officeDocument/2006/relationships">
  <dimension ref="A1:BT93"/>
  <sheetViews>
    <sheetView zoomScale="55" zoomScaleNormal="55" zoomScalePageLayoutView="0" workbookViewId="0" topLeftCell="A1">
      <selection activeCell="A1" sqref="A1:AK4"/>
    </sheetView>
  </sheetViews>
  <sheetFormatPr defaultColWidth="11.421875" defaultRowHeight="15"/>
  <cols>
    <col min="1" max="1" width="13.00390625" style="3" customWidth="1"/>
    <col min="2" max="2" width="4.00390625" style="3" customWidth="1"/>
    <col min="3" max="3" width="18.57421875" style="3" customWidth="1"/>
    <col min="4" max="4" width="13.8515625" style="3" customWidth="1"/>
    <col min="5" max="5" width="7.421875" style="3" customWidth="1"/>
    <col min="6" max="6" width="13.28125" style="3" customWidth="1"/>
    <col min="7" max="7" width="14.140625" style="3" customWidth="1"/>
    <col min="8" max="8" width="7.8515625" style="3" customWidth="1"/>
    <col min="9" max="9" width="6.8515625" style="3" customWidth="1"/>
    <col min="10" max="10" width="9.28125" style="3" customWidth="1"/>
    <col min="11" max="11" width="26.57421875" style="7" customWidth="1"/>
    <col min="12" max="12" width="16.7109375" style="3" customWidth="1"/>
    <col min="13" max="13" width="12.28125" style="23" customWidth="1"/>
    <col min="14" max="14" width="21.7109375" style="3" customWidth="1"/>
    <col min="15" max="15" width="14.28125" style="3" customWidth="1"/>
    <col min="16" max="16" width="22.57421875" style="6" customWidth="1"/>
    <col min="17" max="17" width="16.8515625" style="333" customWidth="1"/>
    <col min="18" max="18" width="21.140625" style="30" customWidth="1"/>
    <col min="19" max="19" width="25.7109375" style="3" customWidth="1"/>
    <col min="20" max="20" width="31.57421875" style="3" customWidth="1"/>
    <col min="21" max="21" width="27.8515625" style="7" customWidth="1"/>
    <col min="22" max="22" width="25.8515625" style="554" customWidth="1"/>
    <col min="23" max="23" width="13.7109375" style="8" customWidth="1"/>
    <col min="24" max="24" width="25.421875" style="7" customWidth="1"/>
    <col min="25" max="32" width="10.421875" style="4" customWidth="1"/>
    <col min="33" max="33" width="11.57421875" style="4" customWidth="1"/>
    <col min="34" max="34" width="10.421875" style="4" customWidth="1"/>
    <col min="35" max="35" width="13.28125" style="4" customWidth="1"/>
    <col min="36" max="36" width="13.57421875" style="4" customWidth="1"/>
    <col min="37" max="37" width="22.7109375" style="21" customWidth="1"/>
    <col min="38" max="38" width="22.7109375" style="22" customWidth="1"/>
    <col min="39" max="39" width="28.7109375" style="147" customWidth="1"/>
    <col min="40" max="16384" width="11.421875" style="20"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513" customFormat="1" ht="15">
      <c r="A16" s="515" t="s">
        <v>649</v>
      </c>
      <c r="B16" s="60" t="s">
        <v>650</v>
      </c>
      <c r="C16" s="516"/>
      <c r="D16" s="60"/>
      <c r="E16" s="60"/>
      <c r="F16" s="60"/>
      <c r="G16" s="60"/>
      <c r="H16" s="60"/>
      <c r="I16" s="60"/>
      <c r="J16" s="60"/>
      <c r="K16" s="60"/>
      <c r="L16" s="60"/>
      <c r="M16" s="60"/>
      <c r="N16" s="60"/>
      <c r="O16" s="60"/>
      <c r="P16" s="61"/>
      <c r="Q16" s="60"/>
      <c r="R16" s="60"/>
      <c r="S16" s="61"/>
      <c r="T16" s="61"/>
      <c r="U16" s="61"/>
      <c r="V16" s="517"/>
      <c r="W16" s="518"/>
      <c r="X16" s="517"/>
      <c r="Y16" s="60"/>
      <c r="Z16" s="60"/>
      <c r="AA16" s="60"/>
      <c r="AB16" s="60"/>
      <c r="AC16" s="60"/>
      <c r="AD16" s="60"/>
      <c r="AE16" s="60"/>
      <c r="AF16" s="60"/>
      <c r="AG16" s="60"/>
      <c r="AH16" s="60"/>
      <c r="AI16" s="60"/>
      <c r="AJ16" s="60"/>
      <c r="AK16" s="517"/>
      <c r="AL16" s="517"/>
      <c r="AM16" s="519"/>
    </row>
    <row r="17" spans="1:39" s="2" customFormat="1" ht="15">
      <c r="A17" s="2385" t="s">
        <v>651</v>
      </c>
      <c r="B17" s="2386"/>
      <c r="C17" s="2387"/>
      <c r="D17" s="57" t="s">
        <v>652</v>
      </c>
      <c r="E17" s="58" t="s">
        <v>653</v>
      </c>
      <c r="F17" s="47"/>
      <c r="G17" s="47"/>
      <c r="H17" s="47"/>
      <c r="I17" s="47"/>
      <c r="J17" s="47"/>
      <c r="K17" s="47"/>
      <c r="L17" s="47"/>
      <c r="M17" s="47"/>
      <c r="N17" s="47"/>
      <c r="O17" s="47"/>
      <c r="P17" s="48"/>
      <c r="Q17" s="47"/>
      <c r="R17" s="47"/>
      <c r="S17" s="48"/>
      <c r="T17" s="48"/>
      <c r="U17" s="48"/>
      <c r="V17" s="49"/>
      <c r="W17" s="520"/>
      <c r="X17" s="49"/>
      <c r="Y17" s="47"/>
      <c r="Z17" s="47"/>
      <c r="AA17" s="47"/>
      <c r="AB17" s="47"/>
      <c r="AC17" s="47"/>
      <c r="AD17" s="47"/>
      <c r="AE17" s="47"/>
      <c r="AF17" s="47"/>
      <c r="AG17" s="47"/>
      <c r="AH17" s="47"/>
      <c r="AI17" s="47"/>
      <c r="AJ17" s="47"/>
      <c r="AK17" s="49"/>
      <c r="AL17" s="49"/>
      <c r="AM17" s="59"/>
    </row>
    <row r="18" spans="1:39" s="2" customFormat="1" ht="15">
      <c r="A18" s="2388"/>
      <c r="B18" s="2389"/>
      <c r="C18" s="2390"/>
      <c r="D18" s="2385" t="s">
        <v>40</v>
      </c>
      <c r="E18" s="2386"/>
      <c r="F18" s="2387"/>
      <c r="G18" s="564" t="s">
        <v>654</v>
      </c>
      <c r="H18" s="51" t="s">
        <v>655</v>
      </c>
      <c r="I18" s="51"/>
      <c r="J18" s="50"/>
      <c r="K18" s="50"/>
      <c r="L18" s="50"/>
      <c r="M18" s="50"/>
      <c r="N18" s="50"/>
      <c r="O18" s="50"/>
      <c r="P18" s="331"/>
      <c r="Q18" s="50"/>
      <c r="R18" s="50"/>
      <c r="S18" s="331"/>
      <c r="T18" s="331"/>
      <c r="U18" s="331"/>
      <c r="V18" s="521"/>
      <c r="W18" s="522"/>
      <c r="X18" s="521"/>
      <c r="Y18" s="50"/>
      <c r="Z18" s="50"/>
      <c r="AA18" s="50"/>
      <c r="AB18" s="50"/>
      <c r="AC18" s="50"/>
      <c r="AD18" s="50"/>
      <c r="AE18" s="50"/>
      <c r="AF18" s="50"/>
      <c r="AG18" s="50"/>
      <c r="AH18" s="50"/>
      <c r="AI18" s="50"/>
      <c r="AJ18" s="50"/>
      <c r="AK18" s="521"/>
      <c r="AL18" s="521"/>
      <c r="AM18" s="523"/>
    </row>
    <row r="19" spans="1:39" s="3" customFormat="1" ht="52.5" customHeight="1">
      <c r="A19" s="2388"/>
      <c r="B19" s="2389"/>
      <c r="C19" s="2390"/>
      <c r="D19" s="2388"/>
      <c r="E19" s="2389"/>
      <c r="F19" s="2390"/>
      <c r="G19" s="2385" t="s">
        <v>40</v>
      </c>
      <c r="H19" s="2386"/>
      <c r="I19" s="2387"/>
      <c r="J19" s="2357">
        <v>114</v>
      </c>
      <c r="K19" s="1903" t="s">
        <v>656</v>
      </c>
      <c r="L19" s="1903" t="s">
        <v>657</v>
      </c>
      <c r="M19" s="2358">
        <v>30</v>
      </c>
      <c r="N19" s="1903" t="s">
        <v>658</v>
      </c>
      <c r="O19" s="1903">
        <v>43</v>
      </c>
      <c r="P19" s="1903" t="s">
        <v>659</v>
      </c>
      <c r="Q19" s="524">
        <f>V19/R19</f>
        <v>0.15276971493171193</v>
      </c>
      <c r="R19" s="2360">
        <v>130916000</v>
      </c>
      <c r="S19" s="1935" t="s">
        <v>660</v>
      </c>
      <c r="T19" s="422" t="s">
        <v>661</v>
      </c>
      <c r="U19" s="422" t="s">
        <v>662</v>
      </c>
      <c r="V19" s="562">
        <v>20000000</v>
      </c>
      <c r="W19" s="1947">
        <v>20</v>
      </c>
      <c r="X19" s="1900" t="s">
        <v>663</v>
      </c>
      <c r="Y19" s="2366">
        <v>64149</v>
      </c>
      <c r="Z19" s="2366">
        <v>72224</v>
      </c>
      <c r="AA19" s="2366">
        <v>27477</v>
      </c>
      <c r="AB19" s="2366">
        <v>86843</v>
      </c>
      <c r="AC19" s="2366">
        <v>236429</v>
      </c>
      <c r="AD19" s="2366"/>
      <c r="AE19" s="2366">
        <v>13208</v>
      </c>
      <c r="AF19" s="2366">
        <v>1817</v>
      </c>
      <c r="AG19" s="2366">
        <v>520</v>
      </c>
      <c r="AH19" s="2366"/>
      <c r="AI19" s="2366">
        <v>16897</v>
      </c>
      <c r="AJ19" s="2366"/>
      <c r="AK19" s="1959">
        <v>42583</v>
      </c>
      <c r="AL19" s="1959">
        <v>42735</v>
      </c>
      <c r="AM19" s="2361" t="s">
        <v>664</v>
      </c>
    </row>
    <row r="20" spans="1:39" s="3" customFormat="1" ht="49.5" customHeight="1">
      <c r="A20" s="2388"/>
      <c r="B20" s="2389"/>
      <c r="C20" s="2390"/>
      <c r="D20" s="2388"/>
      <c r="E20" s="2389"/>
      <c r="F20" s="2390"/>
      <c r="G20" s="2388"/>
      <c r="H20" s="2389"/>
      <c r="I20" s="2390"/>
      <c r="J20" s="2357"/>
      <c r="K20" s="1973"/>
      <c r="L20" s="1973"/>
      <c r="M20" s="2359"/>
      <c r="N20" s="1973"/>
      <c r="O20" s="1973"/>
      <c r="P20" s="1973"/>
      <c r="Q20" s="448">
        <f>V20/R19</f>
        <v>0.09102019615631397</v>
      </c>
      <c r="R20" s="1967"/>
      <c r="S20" s="1889"/>
      <c r="T20" s="431" t="s">
        <v>665</v>
      </c>
      <c r="U20" s="431" t="s">
        <v>666</v>
      </c>
      <c r="V20" s="563">
        <v>11916000</v>
      </c>
      <c r="W20" s="1916"/>
      <c r="X20" s="1888"/>
      <c r="Y20" s="2367"/>
      <c r="Z20" s="2367"/>
      <c r="AA20" s="2367"/>
      <c r="AB20" s="2367"/>
      <c r="AC20" s="2367"/>
      <c r="AD20" s="2367"/>
      <c r="AE20" s="2367"/>
      <c r="AF20" s="2367"/>
      <c r="AG20" s="2367"/>
      <c r="AH20" s="2367"/>
      <c r="AI20" s="2367"/>
      <c r="AJ20" s="2367"/>
      <c r="AK20" s="1960"/>
      <c r="AL20" s="1960"/>
      <c r="AM20" s="2362"/>
    </row>
    <row r="21" spans="1:39" s="3" customFormat="1" ht="72.75" customHeight="1">
      <c r="A21" s="2388"/>
      <c r="B21" s="2389"/>
      <c r="C21" s="2390"/>
      <c r="D21" s="2388"/>
      <c r="E21" s="2389"/>
      <c r="F21" s="2390"/>
      <c r="G21" s="2388"/>
      <c r="H21" s="2389"/>
      <c r="I21" s="2390"/>
      <c r="J21" s="2357"/>
      <c r="K21" s="1973"/>
      <c r="L21" s="1973"/>
      <c r="M21" s="2359"/>
      <c r="N21" s="1973"/>
      <c r="O21" s="1973"/>
      <c r="P21" s="1973"/>
      <c r="Q21" s="2363">
        <f>V21/R19</f>
        <v>0.756210088911974</v>
      </c>
      <c r="R21" s="1967"/>
      <c r="S21" s="1889"/>
      <c r="T21" s="1973" t="s">
        <v>667</v>
      </c>
      <c r="U21" s="1973" t="s">
        <v>668</v>
      </c>
      <c r="V21" s="2364">
        <v>99000000</v>
      </c>
      <c r="W21" s="1916"/>
      <c r="X21" s="1888"/>
      <c r="Y21" s="2367"/>
      <c r="Z21" s="2367"/>
      <c r="AA21" s="2367"/>
      <c r="AB21" s="2367"/>
      <c r="AC21" s="2367"/>
      <c r="AD21" s="2367"/>
      <c r="AE21" s="2367"/>
      <c r="AF21" s="2367"/>
      <c r="AG21" s="2367"/>
      <c r="AH21" s="2367"/>
      <c r="AI21" s="2367"/>
      <c r="AJ21" s="2367"/>
      <c r="AK21" s="1960"/>
      <c r="AL21" s="1960"/>
      <c r="AM21" s="2362"/>
    </row>
    <row r="22" spans="1:39" s="3" customFormat="1" ht="72.75" customHeight="1">
      <c r="A22" s="2388"/>
      <c r="B22" s="2389"/>
      <c r="C22" s="2390"/>
      <c r="D22" s="2388"/>
      <c r="E22" s="2389"/>
      <c r="F22" s="2390"/>
      <c r="G22" s="2388"/>
      <c r="H22" s="2389"/>
      <c r="I22" s="2390"/>
      <c r="J22" s="2357"/>
      <c r="K22" s="1973"/>
      <c r="L22" s="1973"/>
      <c r="M22" s="2359"/>
      <c r="N22" s="1973"/>
      <c r="O22" s="1973"/>
      <c r="P22" s="1973"/>
      <c r="Q22" s="2363"/>
      <c r="R22" s="1967"/>
      <c r="S22" s="1889"/>
      <c r="T22" s="1973"/>
      <c r="U22" s="1973"/>
      <c r="V22" s="2364"/>
      <c r="W22" s="1916"/>
      <c r="X22" s="1888"/>
      <c r="Y22" s="2367"/>
      <c r="Z22" s="2367"/>
      <c r="AA22" s="2367"/>
      <c r="AB22" s="2367"/>
      <c r="AC22" s="2367"/>
      <c r="AD22" s="2367"/>
      <c r="AE22" s="2367"/>
      <c r="AF22" s="2367"/>
      <c r="AG22" s="2367"/>
      <c r="AH22" s="2367"/>
      <c r="AI22" s="2367"/>
      <c r="AJ22" s="2367"/>
      <c r="AK22" s="1960"/>
      <c r="AL22" s="1960"/>
      <c r="AM22" s="2362"/>
    </row>
    <row r="23" spans="1:39" s="3" customFormat="1" ht="37.5" customHeight="1">
      <c r="A23" s="2388"/>
      <c r="B23" s="2389"/>
      <c r="C23" s="2390"/>
      <c r="D23" s="2388"/>
      <c r="E23" s="2389"/>
      <c r="F23" s="2390"/>
      <c r="G23" s="2388"/>
      <c r="H23" s="2389"/>
      <c r="I23" s="2390"/>
      <c r="J23" s="2357"/>
      <c r="K23" s="1973"/>
      <c r="L23" s="1973"/>
      <c r="M23" s="2359"/>
      <c r="N23" s="1973"/>
      <c r="O23" s="1973"/>
      <c r="P23" s="1973"/>
      <c r="Q23" s="2363"/>
      <c r="R23" s="1967"/>
      <c r="S23" s="1889"/>
      <c r="T23" s="1973"/>
      <c r="U23" s="1973"/>
      <c r="V23" s="2364"/>
      <c r="W23" s="1916"/>
      <c r="X23" s="1888"/>
      <c r="Y23" s="2367"/>
      <c r="Z23" s="2367"/>
      <c r="AA23" s="2367"/>
      <c r="AB23" s="2367"/>
      <c r="AC23" s="2367"/>
      <c r="AD23" s="2367"/>
      <c r="AE23" s="2367"/>
      <c r="AF23" s="2367"/>
      <c r="AG23" s="2367"/>
      <c r="AH23" s="2367"/>
      <c r="AI23" s="2367"/>
      <c r="AJ23" s="2367"/>
      <c r="AK23" s="1960"/>
      <c r="AL23" s="1960"/>
      <c r="AM23" s="2362"/>
    </row>
    <row r="24" spans="1:39" s="3" customFormat="1" ht="31.5" customHeight="1">
      <c r="A24" s="2388"/>
      <c r="B24" s="2389"/>
      <c r="C24" s="2390"/>
      <c r="D24" s="2388"/>
      <c r="E24" s="2389"/>
      <c r="F24" s="2390"/>
      <c r="G24" s="2388"/>
      <c r="H24" s="2389"/>
      <c r="I24" s="2390"/>
      <c r="J24" s="2357"/>
      <c r="K24" s="1973"/>
      <c r="L24" s="1973"/>
      <c r="M24" s="2359"/>
      <c r="N24" s="1973"/>
      <c r="O24" s="1973"/>
      <c r="P24" s="1973"/>
      <c r="Q24" s="2363"/>
      <c r="R24" s="1967"/>
      <c r="S24" s="1889"/>
      <c r="T24" s="1973"/>
      <c r="U24" s="1973"/>
      <c r="V24" s="2364"/>
      <c r="W24" s="1916"/>
      <c r="X24" s="1888"/>
      <c r="Y24" s="2367"/>
      <c r="Z24" s="2367"/>
      <c r="AA24" s="2367"/>
      <c r="AB24" s="2367"/>
      <c r="AC24" s="2367"/>
      <c r="AD24" s="2367"/>
      <c r="AE24" s="2367"/>
      <c r="AF24" s="2367"/>
      <c r="AG24" s="2367"/>
      <c r="AH24" s="2367"/>
      <c r="AI24" s="2367"/>
      <c r="AJ24" s="2367"/>
      <c r="AK24" s="1960"/>
      <c r="AL24" s="1960"/>
      <c r="AM24" s="2362"/>
    </row>
    <row r="25" spans="1:39" ht="27" customHeight="1">
      <c r="A25" s="2388"/>
      <c r="B25" s="2389"/>
      <c r="C25" s="2390"/>
      <c r="D25" s="2388"/>
      <c r="E25" s="2389"/>
      <c r="F25" s="2390"/>
      <c r="G25" s="2388"/>
      <c r="H25" s="2389"/>
      <c r="I25" s="2390"/>
      <c r="J25" s="2357"/>
      <c r="K25" s="1973"/>
      <c r="L25" s="1973"/>
      <c r="M25" s="2359"/>
      <c r="N25" s="1973"/>
      <c r="O25" s="1973"/>
      <c r="P25" s="1973"/>
      <c r="Q25" s="2363"/>
      <c r="R25" s="1967"/>
      <c r="S25" s="1889"/>
      <c r="T25" s="1973"/>
      <c r="U25" s="1973"/>
      <c r="V25" s="2364"/>
      <c r="W25" s="1916"/>
      <c r="X25" s="1888"/>
      <c r="Y25" s="2367"/>
      <c r="Z25" s="2367"/>
      <c r="AA25" s="2367"/>
      <c r="AB25" s="2367"/>
      <c r="AC25" s="2367"/>
      <c r="AD25" s="2367"/>
      <c r="AE25" s="2367"/>
      <c r="AF25" s="2367"/>
      <c r="AG25" s="2367"/>
      <c r="AH25" s="2367"/>
      <c r="AI25" s="2367"/>
      <c r="AJ25" s="2367"/>
      <c r="AK25" s="1960"/>
      <c r="AL25" s="1960"/>
      <c r="AM25" s="2362"/>
    </row>
    <row r="26" spans="1:39" ht="17.25" customHeight="1">
      <c r="A26" s="2388"/>
      <c r="B26" s="2389"/>
      <c r="C26" s="2390"/>
      <c r="D26" s="2388"/>
      <c r="E26" s="2389"/>
      <c r="F26" s="2390"/>
      <c r="G26" s="2388"/>
      <c r="H26" s="2389"/>
      <c r="I26" s="2390"/>
      <c r="J26" s="2357"/>
      <c r="K26" s="1973"/>
      <c r="L26" s="1973"/>
      <c r="M26" s="2359"/>
      <c r="N26" s="1973"/>
      <c r="O26" s="1973"/>
      <c r="P26" s="1973"/>
      <c r="Q26" s="2363"/>
      <c r="R26" s="1967"/>
      <c r="S26" s="1889"/>
      <c r="T26" s="1973"/>
      <c r="U26" s="1973"/>
      <c r="V26" s="2364"/>
      <c r="W26" s="1916"/>
      <c r="X26" s="1888"/>
      <c r="Y26" s="2367"/>
      <c r="Z26" s="2367"/>
      <c r="AA26" s="2367"/>
      <c r="AB26" s="2367"/>
      <c r="AC26" s="2367"/>
      <c r="AD26" s="2367"/>
      <c r="AE26" s="2367"/>
      <c r="AF26" s="2367"/>
      <c r="AG26" s="2367"/>
      <c r="AH26" s="2367"/>
      <c r="AI26" s="2367"/>
      <c r="AJ26" s="2367"/>
      <c r="AK26" s="1960"/>
      <c r="AL26" s="1960"/>
      <c r="AM26" s="2362"/>
    </row>
    <row r="27" spans="1:39" ht="25.5" customHeight="1">
      <c r="A27" s="2388"/>
      <c r="B27" s="2389"/>
      <c r="C27" s="2390"/>
      <c r="D27" s="2388"/>
      <c r="E27" s="2389"/>
      <c r="F27" s="2390"/>
      <c r="G27" s="2388"/>
      <c r="H27" s="2389"/>
      <c r="I27" s="2390"/>
      <c r="J27" s="2357"/>
      <c r="K27" s="1973"/>
      <c r="L27" s="1973"/>
      <c r="M27" s="2359"/>
      <c r="N27" s="1973"/>
      <c r="O27" s="1973"/>
      <c r="P27" s="1973"/>
      <c r="Q27" s="2363"/>
      <c r="R27" s="1967"/>
      <c r="S27" s="1889"/>
      <c r="T27" s="1973"/>
      <c r="U27" s="1973"/>
      <c r="V27" s="2364"/>
      <c r="W27" s="1916"/>
      <c r="X27" s="1888"/>
      <c r="Y27" s="2367"/>
      <c r="Z27" s="2367"/>
      <c r="AA27" s="2367"/>
      <c r="AB27" s="2367"/>
      <c r="AC27" s="2367"/>
      <c r="AD27" s="2367"/>
      <c r="AE27" s="2367"/>
      <c r="AF27" s="2367"/>
      <c r="AG27" s="2367"/>
      <c r="AH27" s="2367"/>
      <c r="AI27" s="2367"/>
      <c r="AJ27" s="2367"/>
      <c r="AK27" s="2365"/>
      <c r="AL27" s="2365"/>
      <c r="AM27" s="2362"/>
    </row>
    <row r="28" spans="1:39" ht="25.5" customHeight="1">
      <c r="A28" s="2388"/>
      <c r="B28" s="2389"/>
      <c r="C28" s="2390"/>
      <c r="D28" s="2388"/>
      <c r="E28" s="2389"/>
      <c r="F28" s="2390"/>
      <c r="G28" s="2388"/>
      <c r="H28" s="2389"/>
      <c r="I28" s="2390"/>
      <c r="J28" s="50"/>
      <c r="K28" s="50"/>
      <c r="L28" s="50"/>
      <c r="M28" s="50"/>
      <c r="N28" s="50"/>
      <c r="O28" s="50"/>
      <c r="P28" s="50"/>
      <c r="Q28" s="50"/>
      <c r="R28" s="50"/>
      <c r="S28" s="50"/>
      <c r="T28" s="50"/>
      <c r="U28" s="50"/>
      <c r="V28" s="525"/>
      <c r="W28" s="50"/>
      <c r="X28" s="50"/>
      <c r="Y28" s="50"/>
      <c r="Z28" s="50"/>
      <c r="AA28" s="50"/>
      <c r="AB28" s="50"/>
      <c r="AC28" s="50"/>
      <c r="AD28" s="50"/>
      <c r="AE28" s="50"/>
      <c r="AF28" s="50"/>
      <c r="AG28" s="50"/>
      <c r="AH28" s="50"/>
      <c r="AI28" s="50"/>
      <c r="AJ28" s="50"/>
      <c r="AK28" s="50"/>
      <c r="AL28" s="50"/>
      <c r="AM28" s="50"/>
    </row>
    <row r="29" spans="1:39" ht="135" customHeight="1">
      <c r="A29" s="2388"/>
      <c r="B29" s="2389"/>
      <c r="C29" s="2390"/>
      <c r="D29" s="2388"/>
      <c r="E29" s="2389"/>
      <c r="F29" s="2390"/>
      <c r="G29" s="2388"/>
      <c r="H29" s="2389"/>
      <c r="I29" s="2390"/>
      <c r="J29" s="526">
        <v>114</v>
      </c>
      <c r="K29" s="445" t="s">
        <v>656</v>
      </c>
      <c r="L29" s="445" t="s">
        <v>657</v>
      </c>
      <c r="M29" s="527">
        <v>30</v>
      </c>
      <c r="N29" s="431" t="s">
        <v>669</v>
      </c>
      <c r="O29" s="426">
        <v>44</v>
      </c>
      <c r="P29" s="446" t="s">
        <v>670</v>
      </c>
      <c r="Q29" s="467">
        <f>V29/R29</f>
        <v>1</v>
      </c>
      <c r="R29" s="429">
        <v>513599</v>
      </c>
      <c r="S29" s="445" t="s">
        <v>671</v>
      </c>
      <c r="T29" s="445" t="s">
        <v>672</v>
      </c>
      <c r="U29" s="446" t="s">
        <v>673</v>
      </c>
      <c r="V29" s="563">
        <v>513599</v>
      </c>
      <c r="W29" s="142" t="s">
        <v>674</v>
      </c>
      <c r="X29" s="431" t="s">
        <v>675</v>
      </c>
      <c r="Y29" s="528">
        <v>64149</v>
      </c>
      <c r="Z29" s="529">
        <v>7224</v>
      </c>
      <c r="AA29" s="530">
        <v>27477</v>
      </c>
      <c r="AB29" s="530">
        <v>86843</v>
      </c>
      <c r="AC29" s="530">
        <v>236429</v>
      </c>
      <c r="AD29" s="529">
        <v>0</v>
      </c>
      <c r="AE29" s="529">
        <v>13208</v>
      </c>
      <c r="AF29" s="529">
        <v>1817</v>
      </c>
      <c r="AG29" s="529">
        <v>520</v>
      </c>
      <c r="AH29" s="529">
        <v>0</v>
      </c>
      <c r="AI29" s="529">
        <v>16897</v>
      </c>
      <c r="AJ29" s="529">
        <v>0</v>
      </c>
      <c r="AK29" s="532">
        <v>42583</v>
      </c>
      <c r="AL29" s="532">
        <v>42735</v>
      </c>
      <c r="AM29" s="531" t="s">
        <v>664</v>
      </c>
    </row>
    <row r="30" spans="1:39" ht="30" customHeight="1">
      <c r="A30" s="2388"/>
      <c r="B30" s="2389"/>
      <c r="C30" s="2390"/>
      <c r="D30" s="2388"/>
      <c r="E30" s="2389"/>
      <c r="F30" s="2390"/>
      <c r="G30" s="2388"/>
      <c r="H30" s="2389"/>
      <c r="I30" s="2390"/>
      <c r="J30" s="50"/>
      <c r="K30" s="50"/>
      <c r="L30" s="50"/>
      <c r="M30" s="50"/>
      <c r="N30" s="50"/>
      <c r="O30" s="50"/>
      <c r="P30" s="50"/>
      <c r="Q30" s="50"/>
      <c r="R30" s="50"/>
      <c r="S30" s="50"/>
      <c r="T30" s="50"/>
      <c r="U30" s="50"/>
      <c r="V30" s="521"/>
      <c r="W30" s="50"/>
      <c r="X30" s="50"/>
      <c r="Y30" s="50"/>
      <c r="Z30" s="50"/>
      <c r="AA30" s="50"/>
      <c r="AB30" s="50"/>
      <c r="AC30" s="50"/>
      <c r="AD30" s="50"/>
      <c r="AE30" s="50"/>
      <c r="AF30" s="50"/>
      <c r="AG30" s="50"/>
      <c r="AH30" s="50"/>
      <c r="AI30" s="50"/>
      <c r="AJ30" s="50"/>
      <c r="AK30" s="50"/>
      <c r="AL30" s="50"/>
      <c r="AM30" s="50"/>
    </row>
    <row r="31" spans="1:39" ht="78" customHeight="1">
      <c r="A31" s="2388"/>
      <c r="B31" s="2389"/>
      <c r="C31" s="2390"/>
      <c r="D31" s="2388"/>
      <c r="E31" s="2389"/>
      <c r="F31" s="2390"/>
      <c r="G31" s="2388"/>
      <c r="H31" s="2389"/>
      <c r="I31" s="2390"/>
      <c r="J31" s="2357">
        <v>114</v>
      </c>
      <c r="K31" s="1953" t="s">
        <v>656</v>
      </c>
      <c r="L31" s="1953" t="s">
        <v>657</v>
      </c>
      <c r="M31" s="2359">
        <v>30</v>
      </c>
      <c r="N31" s="1953" t="s">
        <v>676</v>
      </c>
      <c r="O31" s="1973">
        <v>45</v>
      </c>
      <c r="P31" s="1953" t="s">
        <v>677</v>
      </c>
      <c r="Q31" s="448">
        <f>V31/R31</f>
        <v>0.0007156683835579815</v>
      </c>
      <c r="R31" s="2120">
        <f>123200000+513599+574934003</f>
        <v>698647602</v>
      </c>
      <c r="S31" s="1953" t="s">
        <v>678</v>
      </c>
      <c r="T31" s="1953" t="s">
        <v>679</v>
      </c>
      <c r="U31" s="431" t="s">
        <v>680</v>
      </c>
      <c r="V31" s="563">
        <v>500000</v>
      </c>
      <c r="W31" s="2362">
        <v>33</v>
      </c>
      <c r="X31" s="1953" t="s">
        <v>681</v>
      </c>
      <c r="Y31" s="2369">
        <v>0</v>
      </c>
      <c r="Z31" s="2369">
        <v>500</v>
      </c>
      <c r="AA31" s="2369">
        <v>500</v>
      </c>
      <c r="AB31" s="2369">
        <v>500</v>
      </c>
      <c r="AC31" s="2369">
        <v>500</v>
      </c>
      <c r="AD31" s="2369">
        <v>0</v>
      </c>
      <c r="AE31" s="2369">
        <v>100</v>
      </c>
      <c r="AF31" s="2369">
        <v>100</v>
      </c>
      <c r="AG31" s="2369">
        <v>20</v>
      </c>
      <c r="AH31" s="2369">
        <v>0</v>
      </c>
      <c r="AI31" s="2369">
        <v>32</v>
      </c>
      <c r="AJ31" s="2369">
        <v>0</v>
      </c>
      <c r="AK31" s="2368">
        <v>42583</v>
      </c>
      <c r="AL31" s="2368">
        <v>42735</v>
      </c>
      <c r="AM31" s="2362" t="s">
        <v>664</v>
      </c>
    </row>
    <row r="32" spans="1:39" ht="85.5" customHeight="1">
      <c r="A32" s="2388"/>
      <c r="B32" s="2389"/>
      <c r="C32" s="2390"/>
      <c r="D32" s="2388"/>
      <c r="E32" s="2389"/>
      <c r="F32" s="2390"/>
      <c r="G32" s="2388"/>
      <c r="H32" s="2389"/>
      <c r="I32" s="2390"/>
      <c r="J32" s="2357"/>
      <c r="K32" s="1953"/>
      <c r="L32" s="1953"/>
      <c r="M32" s="2359"/>
      <c r="N32" s="1953"/>
      <c r="O32" s="1973"/>
      <c r="P32" s="1953"/>
      <c r="Q32" s="448">
        <f>V32/R31</f>
        <v>0.999284331616442</v>
      </c>
      <c r="R32" s="2120"/>
      <c r="S32" s="1953"/>
      <c r="T32" s="1953"/>
      <c r="U32" s="431" t="s">
        <v>682</v>
      </c>
      <c r="V32" s="563">
        <v>698147602</v>
      </c>
      <c r="W32" s="2362"/>
      <c r="X32" s="1953"/>
      <c r="Y32" s="2369"/>
      <c r="Z32" s="2369"/>
      <c r="AA32" s="2369"/>
      <c r="AB32" s="2369"/>
      <c r="AC32" s="2369"/>
      <c r="AD32" s="2369"/>
      <c r="AE32" s="2369"/>
      <c r="AF32" s="2369"/>
      <c r="AG32" s="2369"/>
      <c r="AH32" s="2369"/>
      <c r="AI32" s="2369"/>
      <c r="AJ32" s="2369"/>
      <c r="AK32" s="2368"/>
      <c r="AL32" s="2368"/>
      <c r="AM32" s="2362"/>
    </row>
    <row r="33" spans="1:39" ht="36.75" customHeight="1">
      <c r="A33" s="2388"/>
      <c r="B33" s="2389"/>
      <c r="C33" s="2390"/>
      <c r="D33" s="2388"/>
      <c r="E33" s="2389"/>
      <c r="F33" s="2390"/>
      <c r="G33" s="2388"/>
      <c r="H33" s="2389"/>
      <c r="I33" s="2390"/>
      <c r="J33" s="50"/>
      <c r="K33" s="50"/>
      <c r="L33" s="50"/>
      <c r="M33" s="50"/>
      <c r="N33" s="50"/>
      <c r="O33" s="50"/>
      <c r="P33" s="50"/>
      <c r="Q33" s="50"/>
      <c r="R33" s="50"/>
      <c r="S33" s="50"/>
      <c r="T33" s="50"/>
      <c r="U33" s="50"/>
      <c r="V33" s="521"/>
      <c r="W33" s="50"/>
      <c r="X33" s="50"/>
      <c r="Y33" s="50"/>
      <c r="Z33" s="50"/>
      <c r="AA33" s="50"/>
      <c r="AB33" s="50"/>
      <c r="AC33" s="50"/>
      <c r="AD33" s="50"/>
      <c r="AE33" s="50"/>
      <c r="AF33" s="50"/>
      <c r="AG33" s="50"/>
      <c r="AH33" s="50"/>
      <c r="AI33" s="50"/>
      <c r="AJ33" s="50"/>
      <c r="AK33" s="50"/>
      <c r="AL33" s="50"/>
      <c r="AM33" s="50"/>
    </row>
    <row r="34" spans="1:39" ht="57.75" customHeight="1">
      <c r="A34" s="2388"/>
      <c r="B34" s="2389"/>
      <c r="C34" s="2390"/>
      <c r="D34" s="2388"/>
      <c r="E34" s="2389"/>
      <c r="F34" s="2390"/>
      <c r="G34" s="2388"/>
      <c r="H34" s="2389"/>
      <c r="I34" s="2390"/>
      <c r="J34" s="2357">
        <v>114</v>
      </c>
      <c r="K34" s="1973" t="s">
        <v>656</v>
      </c>
      <c r="L34" s="1953" t="s">
        <v>683</v>
      </c>
      <c r="M34" s="2359">
        <v>30</v>
      </c>
      <c r="N34" s="1973" t="s">
        <v>684</v>
      </c>
      <c r="O34" s="1901">
        <v>46</v>
      </c>
      <c r="P34" s="1953" t="s">
        <v>685</v>
      </c>
      <c r="Q34" s="2363">
        <f>V34/R34</f>
        <v>0.34336929457447346</v>
      </c>
      <c r="R34" s="2120">
        <v>1898332793</v>
      </c>
      <c r="S34" s="1953" t="s">
        <v>686</v>
      </c>
      <c r="T34" s="1973" t="s">
        <v>687</v>
      </c>
      <c r="U34" s="1973" t="s">
        <v>688</v>
      </c>
      <c r="V34" s="2364">
        <f>639329192+12500000</f>
        <v>651829192</v>
      </c>
      <c r="W34" s="2362">
        <v>20</v>
      </c>
      <c r="X34" s="1973" t="s">
        <v>663</v>
      </c>
      <c r="Y34" s="2367">
        <v>64149</v>
      </c>
      <c r="Z34" s="2367">
        <v>72224</v>
      </c>
      <c r="AA34" s="2367">
        <v>27477</v>
      </c>
      <c r="AB34" s="2367">
        <v>86843</v>
      </c>
      <c r="AC34" s="2367">
        <v>236429</v>
      </c>
      <c r="AD34" s="2367">
        <v>0</v>
      </c>
      <c r="AE34" s="2367">
        <v>13208</v>
      </c>
      <c r="AF34" s="2367">
        <v>1817</v>
      </c>
      <c r="AG34" s="2367">
        <v>520</v>
      </c>
      <c r="AH34" s="2367">
        <v>0</v>
      </c>
      <c r="AI34" s="2367">
        <v>16897</v>
      </c>
      <c r="AJ34" s="2367">
        <v>0</v>
      </c>
      <c r="AK34" s="2373">
        <v>42612</v>
      </c>
      <c r="AL34" s="1959">
        <v>42735</v>
      </c>
      <c r="AM34" s="2362" t="s">
        <v>664</v>
      </c>
    </row>
    <row r="35" spans="1:39" ht="33" customHeight="1">
      <c r="A35" s="2388"/>
      <c r="B35" s="2389"/>
      <c r="C35" s="2390"/>
      <c r="D35" s="2388"/>
      <c r="E35" s="2389"/>
      <c r="F35" s="2390"/>
      <c r="G35" s="2388"/>
      <c r="H35" s="2389"/>
      <c r="I35" s="2390"/>
      <c r="J35" s="2357"/>
      <c r="K35" s="1973"/>
      <c r="L35" s="1953"/>
      <c r="M35" s="2359"/>
      <c r="N35" s="1973"/>
      <c r="O35" s="1902"/>
      <c r="P35" s="1953"/>
      <c r="Q35" s="2363"/>
      <c r="R35" s="2120"/>
      <c r="S35" s="1953"/>
      <c r="T35" s="1973"/>
      <c r="U35" s="1973"/>
      <c r="V35" s="2364"/>
      <c r="W35" s="2362"/>
      <c r="X35" s="1973"/>
      <c r="Y35" s="2367"/>
      <c r="Z35" s="2367"/>
      <c r="AA35" s="2367"/>
      <c r="AB35" s="2367"/>
      <c r="AC35" s="2367"/>
      <c r="AD35" s="2367"/>
      <c r="AE35" s="2367"/>
      <c r="AF35" s="2367"/>
      <c r="AG35" s="2367"/>
      <c r="AH35" s="2367"/>
      <c r="AI35" s="2367"/>
      <c r="AJ35" s="2367"/>
      <c r="AK35" s="2374"/>
      <c r="AL35" s="1960"/>
      <c r="AM35" s="2362"/>
    </row>
    <row r="36" spans="1:39" ht="72" customHeight="1">
      <c r="A36" s="2388"/>
      <c r="B36" s="2389"/>
      <c r="C36" s="2390"/>
      <c r="D36" s="2388"/>
      <c r="E36" s="2389"/>
      <c r="F36" s="2390"/>
      <c r="G36" s="2388"/>
      <c r="H36" s="2389"/>
      <c r="I36" s="2390"/>
      <c r="J36" s="2357"/>
      <c r="K36" s="1973"/>
      <c r="L36" s="1953"/>
      <c r="M36" s="2359"/>
      <c r="N36" s="1973"/>
      <c r="O36" s="1902"/>
      <c r="P36" s="1953"/>
      <c r="Q36" s="2363"/>
      <c r="R36" s="2120"/>
      <c r="S36" s="1953"/>
      <c r="T36" s="1973"/>
      <c r="U36" s="1973"/>
      <c r="V36" s="2364"/>
      <c r="W36" s="2362"/>
      <c r="X36" s="1973"/>
      <c r="Y36" s="2367"/>
      <c r="Z36" s="2367"/>
      <c r="AA36" s="2367"/>
      <c r="AB36" s="2367"/>
      <c r="AC36" s="2367"/>
      <c r="AD36" s="2367"/>
      <c r="AE36" s="2367"/>
      <c r="AF36" s="2367"/>
      <c r="AG36" s="2367"/>
      <c r="AH36" s="2367"/>
      <c r="AI36" s="2367"/>
      <c r="AJ36" s="2367"/>
      <c r="AK36" s="2374"/>
      <c r="AL36" s="1960"/>
      <c r="AM36" s="2362"/>
    </row>
    <row r="37" spans="1:39" ht="38.25" customHeight="1">
      <c r="A37" s="2388"/>
      <c r="B37" s="2389"/>
      <c r="C37" s="2390"/>
      <c r="D37" s="2388"/>
      <c r="E37" s="2389"/>
      <c r="F37" s="2390"/>
      <c r="G37" s="2388"/>
      <c r="H37" s="2389"/>
      <c r="I37" s="2390"/>
      <c r="J37" s="2357"/>
      <c r="K37" s="1973"/>
      <c r="L37" s="1953"/>
      <c r="M37" s="2359"/>
      <c r="N37" s="1973"/>
      <c r="O37" s="1902"/>
      <c r="P37" s="1953"/>
      <c r="Q37" s="2363"/>
      <c r="R37" s="2120"/>
      <c r="S37" s="1953"/>
      <c r="T37" s="1973"/>
      <c r="U37" s="1973"/>
      <c r="V37" s="2364"/>
      <c r="W37" s="2362"/>
      <c r="X37" s="1973"/>
      <c r="Y37" s="2367"/>
      <c r="Z37" s="2367"/>
      <c r="AA37" s="2367"/>
      <c r="AB37" s="2367"/>
      <c r="AC37" s="2367"/>
      <c r="AD37" s="2367"/>
      <c r="AE37" s="2367"/>
      <c r="AF37" s="2367"/>
      <c r="AG37" s="2367"/>
      <c r="AH37" s="2367"/>
      <c r="AI37" s="2367"/>
      <c r="AJ37" s="2367"/>
      <c r="AK37" s="2374"/>
      <c r="AL37" s="1960"/>
      <c r="AM37" s="2362"/>
    </row>
    <row r="38" spans="1:39" ht="60" customHeight="1">
      <c r="A38" s="2388"/>
      <c r="B38" s="2389"/>
      <c r="C38" s="2390"/>
      <c r="D38" s="2388"/>
      <c r="E38" s="2389"/>
      <c r="F38" s="2390"/>
      <c r="G38" s="2388"/>
      <c r="H38" s="2389"/>
      <c r="I38" s="2390"/>
      <c r="J38" s="2370">
        <v>115</v>
      </c>
      <c r="K38" s="1901" t="s">
        <v>689</v>
      </c>
      <c r="L38" s="1953"/>
      <c r="M38" s="2397">
        <v>16</v>
      </c>
      <c r="N38" s="1901" t="s">
        <v>690</v>
      </c>
      <c r="O38" s="1902"/>
      <c r="P38" s="1953"/>
      <c r="Q38" s="2380">
        <f>V38/R34</f>
        <v>0.5914611000453807</v>
      </c>
      <c r="R38" s="2120"/>
      <c r="S38" s="1953"/>
      <c r="T38" s="1953" t="s">
        <v>691</v>
      </c>
      <c r="U38" s="1973" t="s">
        <v>692</v>
      </c>
      <c r="V38" s="2376">
        <f>1106540002+16250000</f>
        <v>1122790002</v>
      </c>
      <c r="W38" s="1967">
        <v>39</v>
      </c>
      <c r="X38" s="1967" t="s">
        <v>693</v>
      </c>
      <c r="Y38" s="1951"/>
      <c r="Z38" s="2369"/>
      <c r="AA38" s="2369"/>
      <c r="AB38" s="2369"/>
      <c r="AC38" s="2369"/>
      <c r="AD38" s="2369"/>
      <c r="AE38" s="2369"/>
      <c r="AF38" s="2369"/>
      <c r="AG38" s="2369"/>
      <c r="AH38" s="2369"/>
      <c r="AI38" s="2369"/>
      <c r="AJ38" s="2369"/>
      <c r="AK38" s="2374"/>
      <c r="AL38" s="1960"/>
      <c r="AM38" s="2362" t="s">
        <v>664</v>
      </c>
    </row>
    <row r="39" spans="1:39" ht="57.75" customHeight="1">
      <c r="A39" s="2388"/>
      <c r="B39" s="2389"/>
      <c r="C39" s="2390"/>
      <c r="D39" s="2388"/>
      <c r="E39" s="2389"/>
      <c r="F39" s="2390"/>
      <c r="G39" s="2388"/>
      <c r="H39" s="2389"/>
      <c r="I39" s="2390"/>
      <c r="J39" s="2371"/>
      <c r="K39" s="1902"/>
      <c r="L39" s="1953"/>
      <c r="M39" s="2398"/>
      <c r="N39" s="1902"/>
      <c r="O39" s="1902"/>
      <c r="P39" s="1953"/>
      <c r="Q39" s="2381"/>
      <c r="R39" s="2120"/>
      <c r="S39" s="1953"/>
      <c r="T39" s="1953"/>
      <c r="U39" s="1973"/>
      <c r="V39" s="2376"/>
      <c r="W39" s="1967"/>
      <c r="X39" s="1967"/>
      <c r="Y39" s="1952"/>
      <c r="Z39" s="2369"/>
      <c r="AA39" s="2369"/>
      <c r="AB39" s="2369"/>
      <c r="AC39" s="2369"/>
      <c r="AD39" s="2369"/>
      <c r="AE39" s="2369"/>
      <c r="AF39" s="2369"/>
      <c r="AG39" s="2369"/>
      <c r="AH39" s="2369"/>
      <c r="AI39" s="2369"/>
      <c r="AJ39" s="2369"/>
      <c r="AK39" s="2374"/>
      <c r="AL39" s="1960"/>
      <c r="AM39" s="2362"/>
    </row>
    <row r="40" spans="1:39" ht="57.75" customHeight="1">
      <c r="A40" s="2388"/>
      <c r="B40" s="2389"/>
      <c r="C40" s="2390"/>
      <c r="D40" s="2388"/>
      <c r="E40" s="2389"/>
      <c r="F40" s="2390"/>
      <c r="G40" s="2388"/>
      <c r="H40" s="2389"/>
      <c r="I40" s="2390"/>
      <c r="J40" s="2371"/>
      <c r="K40" s="1902"/>
      <c r="L40" s="1953"/>
      <c r="M40" s="2398"/>
      <c r="N40" s="1902"/>
      <c r="O40" s="1902"/>
      <c r="P40" s="1953"/>
      <c r="Q40" s="2381"/>
      <c r="R40" s="2120"/>
      <c r="S40" s="1953"/>
      <c r="T40" s="1953"/>
      <c r="U40" s="1973"/>
      <c r="V40" s="2376"/>
      <c r="W40" s="1967"/>
      <c r="X40" s="1967"/>
      <c r="Y40" s="1952"/>
      <c r="Z40" s="2369"/>
      <c r="AA40" s="2369"/>
      <c r="AB40" s="2369"/>
      <c r="AC40" s="2369"/>
      <c r="AD40" s="2369"/>
      <c r="AE40" s="2369"/>
      <c r="AF40" s="2369"/>
      <c r="AG40" s="2369"/>
      <c r="AH40" s="2369"/>
      <c r="AI40" s="2369"/>
      <c r="AJ40" s="2369"/>
      <c r="AK40" s="2374"/>
      <c r="AL40" s="1960"/>
      <c r="AM40" s="2362"/>
    </row>
    <row r="41" spans="1:39" ht="57.75" customHeight="1">
      <c r="A41" s="2388"/>
      <c r="B41" s="2389"/>
      <c r="C41" s="2390"/>
      <c r="D41" s="2388"/>
      <c r="E41" s="2389"/>
      <c r="F41" s="2390"/>
      <c r="G41" s="2388"/>
      <c r="H41" s="2389"/>
      <c r="I41" s="2390"/>
      <c r="J41" s="2371"/>
      <c r="K41" s="1902"/>
      <c r="L41" s="1953"/>
      <c r="M41" s="2398"/>
      <c r="N41" s="1902"/>
      <c r="O41" s="1902"/>
      <c r="P41" s="1953"/>
      <c r="Q41" s="2381"/>
      <c r="R41" s="2120"/>
      <c r="S41" s="1953"/>
      <c r="T41" s="1953"/>
      <c r="U41" s="1973"/>
      <c r="V41" s="2376"/>
      <c r="W41" s="1967"/>
      <c r="X41" s="1967"/>
      <c r="Y41" s="1952"/>
      <c r="Z41" s="2369"/>
      <c r="AA41" s="2369"/>
      <c r="AB41" s="2369"/>
      <c r="AC41" s="2369"/>
      <c r="AD41" s="2369"/>
      <c r="AE41" s="2369"/>
      <c r="AF41" s="2369"/>
      <c r="AG41" s="2369"/>
      <c r="AH41" s="2369"/>
      <c r="AI41" s="2369"/>
      <c r="AJ41" s="2369"/>
      <c r="AK41" s="2374"/>
      <c r="AL41" s="1960"/>
      <c r="AM41" s="2362"/>
    </row>
    <row r="42" spans="1:39" ht="57.75" customHeight="1">
      <c r="A42" s="2388"/>
      <c r="B42" s="2389"/>
      <c r="C42" s="2390"/>
      <c r="D42" s="2388"/>
      <c r="E42" s="2389"/>
      <c r="F42" s="2390"/>
      <c r="G42" s="2388"/>
      <c r="H42" s="2389"/>
      <c r="I42" s="2390"/>
      <c r="J42" s="2371"/>
      <c r="K42" s="1902"/>
      <c r="L42" s="1953"/>
      <c r="M42" s="2398"/>
      <c r="N42" s="1902"/>
      <c r="O42" s="1902"/>
      <c r="P42" s="1953"/>
      <c r="Q42" s="2381"/>
      <c r="R42" s="2120"/>
      <c r="S42" s="1953"/>
      <c r="T42" s="1953"/>
      <c r="U42" s="1973"/>
      <c r="V42" s="2376"/>
      <c r="W42" s="1967"/>
      <c r="X42" s="1967"/>
      <c r="Y42" s="1952"/>
      <c r="Z42" s="2369"/>
      <c r="AA42" s="2369"/>
      <c r="AB42" s="2369"/>
      <c r="AC42" s="2369"/>
      <c r="AD42" s="2369"/>
      <c r="AE42" s="2369"/>
      <c r="AF42" s="2369"/>
      <c r="AG42" s="2369"/>
      <c r="AH42" s="2369"/>
      <c r="AI42" s="2369"/>
      <c r="AJ42" s="2369"/>
      <c r="AK42" s="2374"/>
      <c r="AL42" s="1960"/>
      <c r="AM42" s="2362"/>
    </row>
    <row r="43" spans="1:39" ht="57.75" customHeight="1">
      <c r="A43" s="2388"/>
      <c r="B43" s="2389"/>
      <c r="C43" s="2390"/>
      <c r="D43" s="2388"/>
      <c r="E43" s="2389"/>
      <c r="F43" s="2390"/>
      <c r="G43" s="2388"/>
      <c r="H43" s="2389"/>
      <c r="I43" s="2390"/>
      <c r="J43" s="2371"/>
      <c r="K43" s="1902"/>
      <c r="L43" s="1953"/>
      <c r="M43" s="2398"/>
      <c r="N43" s="1902"/>
      <c r="O43" s="1902"/>
      <c r="P43" s="1953"/>
      <c r="Q43" s="2381"/>
      <c r="R43" s="2120"/>
      <c r="S43" s="1953"/>
      <c r="T43" s="1953"/>
      <c r="U43" s="1973"/>
      <c r="V43" s="2376"/>
      <c r="W43" s="1967"/>
      <c r="X43" s="1967"/>
      <c r="Y43" s="1952"/>
      <c r="Z43" s="2369"/>
      <c r="AA43" s="2369"/>
      <c r="AB43" s="2369"/>
      <c r="AC43" s="2369"/>
      <c r="AD43" s="2369"/>
      <c r="AE43" s="2369"/>
      <c r="AF43" s="2369"/>
      <c r="AG43" s="2369"/>
      <c r="AH43" s="2369"/>
      <c r="AI43" s="2369"/>
      <c r="AJ43" s="2369"/>
      <c r="AK43" s="2374"/>
      <c r="AL43" s="1960"/>
      <c r="AM43" s="2362"/>
    </row>
    <row r="44" spans="1:39" ht="57.75" customHeight="1">
      <c r="A44" s="2388"/>
      <c r="B44" s="2389"/>
      <c r="C44" s="2390"/>
      <c r="D44" s="2388"/>
      <c r="E44" s="2389"/>
      <c r="F44" s="2390"/>
      <c r="G44" s="2388"/>
      <c r="H44" s="2389"/>
      <c r="I44" s="2390"/>
      <c r="J44" s="2371"/>
      <c r="K44" s="1902"/>
      <c r="L44" s="1953"/>
      <c r="M44" s="2398"/>
      <c r="N44" s="1902"/>
      <c r="O44" s="1902"/>
      <c r="P44" s="1953"/>
      <c r="Q44" s="2381"/>
      <c r="R44" s="2120"/>
      <c r="S44" s="1953"/>
      <c r="T44" s="1953"/>
      <c r="U44" s="1973"/>
      <c r="V44" s="2376"/>
      <c r="W44" s="1967"/>
      <c r="X44" s="1967"/>
      <c r="Y44" s="1952"/>
      <c r="Z44" s="2369"/>
      <c r="AA44" s="2369"/>
      <c r="AB44" s="2369"/>
      <c r="AC44" s="2369"/>
      <c r="AD44" s="2369"/>
      <c r="AE44" s="2369"/>
      <c r="AF44" s="2369"/>
      <c r="AG44" s="2369"/>
      <c r="AH44" s="2369"/>
      <c r="AI44" s="2369"/>
      <c r="AJ44" s="2369"/>
      <c r="AK44" s="2374"/>
      <c r="AL44" s="1960"/>
      <c r="AM44" s="2362"/>
    </row>
    <row r="45" spans="1:39" ht="57.75" customHeight="1">
      <c r="A45" s="2388"/>
      <c r="B45" s="2389"/>
      <c r="C45" s="2390"/>
      <c r="D45" s="2388"/>
      <c r="E45" s="2389"/>
      <c r="F45" s="2390"/>
      <c r="G45" s="2388"/>
      <c r="H45" s="2389"/>
      <c r="I45" s="2390"/>
      <c r="J45" s="2371"/>
      <c r="K45" s="1902"/>
      <c r="L45" s="1953"/>
      <c r="M45" s="2398"/>
      <c r="N45" s="1902"/>
      <c r="O45" s="1902"/>
      <c r="P45" s="1953"/>
      <c r="Q45" s="2381"/>
      <c r="R45" s="2120"/>
      <c r="S45" s="1953"/>
      <c r="T45" s="1953"/>
      <c r="U45" s="1973"/>
      <c r="V45" s="2376"/>
      <c r="W45" s="1967"/>
      <c r="X45" s="1967"/>
      <c r="Y45" s="1952"/>
      <c r="Z45" s="2369"/>
      <c r="AA45" s="2369"/>
      <c r="AB45" s="2369"/>
      <c r="AC45" s="2369"/>
      <c r="AD45" s="2369"/>
      <c r="AE45" s="2369"/>
      <c r="AF45" s="2369"/>
      <c r="AG45" s="2369"/>
      <c r="AH45" s="2369"/>
      <c r="AI45" s="2369"/>
      <c r="AJ45" s="2369"/>
      <c r="AK45" s="2374"/>
      <c r="AL45" s="1960"/>
      <c r="AM45" s="2362"/>
    </row>
    <row r="46" spans="1:39" ht="57.75" customHeight="1">
      <c r="A46" s="2388"/>
      <c r="B46" s="2389"/>
      <c r="C46" s="2390"/>
      <c r="D46" s="2388"/>
      <c r="E46" s="2389"/>
      <c r="F46" s="2390"/>
      <c r="G46" s="2388"/>
      <c r="H46" s="2389"/>
      <c r="I46" s="2390"/>
      <c r="J46" s="2371"/>
      <c r="K46" s="1902"/>
      <c r="L46" s="1953"/>
      <c r="M46" s="2398"/>
      <c r="N46" s="1902"/>
      <c r="O46" s="1902"/>
      <c r="P46" s="1953"/>
      <c r="Q46" s="2381"/>
      <c r="R46" s="2120"/>
      <c r="S46" s="1953"/>
      <c r="T46" s="1953"/>
      <c r="U46" s="1973"/>
      <c r="V46" s="2376"/>
      <c r="W46" s="1967"/>
      <c r="X46" s="1967"/>
      <c r="Y46" s="1952"/>
      <c r="Z46" s="2369"/>
      <c r="AA46" s="2369"/>
      <c r="AB46" s="2369"/>
      <c r="AC46" s="2369"/>
      <c r="AD46" s="2369"/>
      <c r="AE46" s="2369"/>
      <c r="AF46" s="2369"/>
      <c r="AG46" s="2369"/>
      <c r="AH46" s="2369"/>
      <c r="AI46" s="2369"/>
      <c r="AJ46" s="2369"/>
      <c r="AK46" s="2374"/>
      <c r="AL46" s="1960"/>
      <c r="AM46" s="2362"/>
    </row>
    <row r="47" spans="1:39" ht="57.75" customHeight="1">
      <c r="A47" s="2388"/>
      <c r="B47" s="2389"/>
      <c r="C47" s="2390"/>
      <c r="D47" s="2388"/>
      <c r="E47" s="2389"/>
      <c r="F47" s="2390"/>
      <c r="G47" s="2388"/>
      <c r="H47" s="2389"/>
      <c r="I47" s="2390"/>
      <c r="J47" s="2371"/>
      <c r="K47" s="1902"/>
      <c r="L47" s="1953"/>
      <c r="M47" s="2398"/>
      <c r="N47" s="1902"/>
      <c r="O47" s="1902"/>
      <c r="P47" s="1953"/>
      <c r="Q47" s="2381"/>
      <c r="R47" s="2120"/>
      <c r="S47" s="1953"/>
      <c r="T47" s="1953"/>
      <c r="U47" s="1973"/>
      <c r="V47" s="2376"/>
      <c r="W47" s="1967"/>
      <c r="X47" s="1967"/>
      <c r="Y47" s="1952"/>
      <c r="Z47" s="2369"/>
      <c r="AA47" s="2369"/>
      <c r="AB47" s="2369"/>
      <c r="AC47" s="2369"/>
      <c r="AD47" s="2369"/>
      <c r="AE47" s="2369"/>
      <c r="AF47" s="2369"/>
      <c r="AG47" s="2369"/>
      <c r="AH47" s="2369"/>
      <c r="AI47" s="2369"/>
      <c r="AJ47" s="2369"/>
      <c r="AK47" s="2374"/>
      <c r="AL47" s="1960"/>
      <c r="AM47" s="2362"/>
    </row>
    <row r="48" spans="1:39" ht="57.75" customHeight="1">
      <c r="A48" s="2388"/>
      <c r="B48" s="2389"/>
      <c r="C48" s="2390"/>
      <c r="D48" s="2388"/>
      <c r="E48" s="2389"/>
      <c r="F48" s="2390"/>
      <c r="G48" s="2388"/>
      <c r="H48" s="2389"/>
      <c r="I48" s="2390"/>
      <c r="J48" s="2371"/>
      <c r="K48" s="1902"/>
      <c r="L48" s="1953"/>
      <c r="M48" s="2398"/>
      <c r="N48" s="1902"/>
      <c r="O48" s="1902"/>
      <c r="P48" s="1953"/>
      <c r="Q48" s="2381"/>
      <c r="R48" s="2120"/>
      <c r="S48" s="1953"/>
      <c r="T48" s="1953"/>
      <c r="U48" s="1973"/>
      <c r="V48" s="2376"/>
      <c r="W48" s="1967"/>
      <c r="X48" s="1967"/>
      <c r="Y48" s="1952"/>
      <c r="Z48" s="2369"/>
      <c r="AA48" s="2369"/>
      <c r="AB48" s="2369"/>
      <c r="AC48" s="2369"/>
      <c r="AD48" s="2369"/>
      <c r="AE48" s="2369"/>
      <c r="AF48" s="2369"/>
      <c r="AG48" s="2369"/>
      <c r="AH48" s="2369"/>
      <c r="AI48" s="2369"/>
      <c r="AJ48" s="2369"/>
      <c r="AK48" s="2374"/>
      <c r="AL48" s="1960"/>
      <c r="AM48" s="2362"/>
    </row>
    <row r="49" spans="1:39" ht="57.75" customHeight="1">
      <c r="A49" s="2388"/>
      <c r="B49" s="2389"/>
      <c r="C49" s="2390"/>
      <c r="D49" s="2388"/>
      <c r="E49" s="2389"/>
      <c r="F49" s="2390"/>
      <c r="G49" s="2388"/>
      <c r="H49" s="2389"/>
      <c r="I49" s="2390"/>
      <c r="J49" s="2371"/>
      <c r="K49" s="1902"/>
      <c r="L49" s="1953"/>
      <c r="M49" s="2398"/>
      <c r="N49" s="1902"/>
      <c r="O49" s="1902"/>
      <c r="P49" s="1953"/>
      <c r="Q49" s="2381"/>
      <c r="R49" s="2120"/>
      <c r="S49" s="1953"/>
      <c r="T49" s="1953"/>
      <c r="U49" s="1973"/>
      <c r="V49" s="2376"/>
      <c r="W49" s="1967"/>
      <c r="X49" s="1967"/>
      <c r="Y49" s="1952"/>
      <c r="Z49" s="2369"/>
      <c r="AA49" s="2369"/>
      <c r="AB49" s="2369"/>
      <c r="AC49" s="2369"/>
      <c r="AD49" s="2369"/>
      <c r="AE49" s="2369"/>
      <c r="AF49" s="2369"/>
      <c r="AG49" s="2369"/>
      <c r="AH49" s="2369"/>
      <c r="AI49" s="2369"/>
      <c r="AJ49" s="2369"/>
      <c r="AK49" s="2374"/>
      <c r="AL49" s="1960"/>
      <c r="AM49" s="2362"/>
    </row>
    <row r="50" spans="1:39" ht="57.75" customHeight="1">
      <c r="A50" s="2388"/>
      <c r="B50" s="2389"/>
      <c r="C50" s="2390"/>
      <c r="D50" s="2388"/>
      <c r="E50" s="2389"/>
      <c r="F50" s="2390"/>
      <c r="G50" s="2388"/>
      <c r="H50" s="2389"/>
      <c r="I50" s="2390"/>
      <c r="J50" s="2371"/>
      <c r="K50" s="1902"/>
      <c r="L50" s="1953"/>
      <c r="M50" s="2398"/>
      <c r="N50" s="1902"/>
      <c r="O50" s="1902"/>
      <c r="P50" s="1953"/>
      <c r="Q50" s="2381"/>
      <c r="R50" s="2120"/>
      <c r="S50" s="1953"/>
      <c r="T50" s="1953"/>
      <c r="U50" s="1973"/>
      <c r="V50" s="2376"/>
      <c r="W50" s="1967"/>
      <c r="X50" s="1967"/>
      <c r="Y50" s="1952"/>
      <c r="Z50" s="2369"/>
      <c r="AA50" s="2369"/>
      <c r="AB50" s="2369"/>
      <c r="AC50" s="2369"/>
      <c r="AD50" s="2369"/>
      <c r="AE50" s="2369"/>
      <c r="AF50" s="2369"/>
      <c r="AG50" s="2369"/>
      <c r="AH50" s="2369"/>
      <c r="AI50" s="2369"/>
      <c r="AJ50" s="2369"/>
      <c r="AK50" s="2374"/>
      <c r="AL50" s="1960"/>
      <c r="AM50" s="2362"/>
    </row>
    <row r="51" spans="1:39" ht="57.75" customHeight="1">
      <c r="A51" s="2388"/>
      <c r="B51" s="2389"/>
      <c r="C51" s="2390"/>
      <c r="D51" s="2388"/>
      <c r="E51" s="2389"/>
      <c r="F51" s="2390"/>
      <c r="G51" s="2388"/>
      <c r="H51" s="2389"/>
      <c r="I51" s="2390"/>
      <c r="J51" s="2371"/>
      <c r="K51" s="1902"/>
      <c r="L51" s="1953"/>
      <c r="M51" s="2398"/>
      <c r="N51" s="1902"/>
      <c r="O51" s="1902"/>
      <c r="P51" s="1953"/>
      <c r="Q51" s="2381"/>
      <c r="R51" s="2120"/>
      <c r="S51" s="1953"/>
      <c r="T51" s="1953"/>
      <c r="U51" s="1973"/>
      <c r="V51" s="2376"/>
      <c r="W51" s="1967"/>
      <c r="X51" s="1967"/>
      <c r="Y51" s="1952"/>
      <c r="Z51" s="2369"/>
      <c r="AA51" s="2369"/>
      <c r="AB51" s="2369"/>
      <c r="AC51" s="2369"/>
      <c r="AD51" s="2369"/>
      <c r="AE51" s="2369"/>
      <c r="AF51" s="2369"/>
      <c r="AG51" s="2369"/>
      <c r="AH51" s="2369"/>
      <c r="AI51" s="2369"/>
      <c r="AJ51" s="2369"/>
      <c r="AK51" s="2374"/>
      <c r="AL51" s="1960"/>
      <c r="AM51" s="2362"/>
    </row>
    <row r="52" spans="1:39" ht="18" customHeight="1">
      <c r="A52" s="2388"/>
      <c r="B52" s="2389"/>
      <c r="C52" s="2390"/>
      <c r="D52" s="2388"/>
      <c r="E52" s="2389"/>
      <c r="F52" s="2390"/>
      <c r="G52" s="2388"/>
      <c r="H52" s="2389"/>
      <c r="I52" s="2390"/>
      <c r="J52" s="2371"/>
      <c r="K52" s="1902"/>
      <c r="L52" s="1953"/>
      <c r="M52" s="2398"/>
      <c r="N52" s="1902"/>
      <c r="O52" s="1902"/>
      <c r="P52" s="1953"/>
      <c r="Q52" s="2381"/>
      <c r="R52" s="2120"/>
      <c r="S52" s="1953"/>
      <c r="T52" s="1953"/>
      <c r="U52" s="1973"/>
      <c r="V52" s="2376"/>
      <c r="W52" s="1967"/>
      <c r="X52" s="1967"/>
      <c r="Y52" s="1952"/>
      <c r="Z52" s="2369"/>
      <c r="AA52" s="2369"/>
      <c r="AB52" s="2369"/>
      <c r="AC52" s="2369"/>
      <c r="AD52" s="2369"/>
      <c r="AE52" s="2369"/>
      <c r="AF52" s="2369"/>
      <c r="AG52" s="2369"/>
      <c r="AH52" s="2369"/>
      <c r="AI52" s="2369"/>
      <c r="AJ52" s="2369"/>
      <c r="AK52" s="2374"/>
      <c r="AL52" s="1960"/>
      <c r="AM52" s="2362"/>
    </row>
    <row r="53" spans="1:39" ht="18" customHeight="1">
      <c r="A53" s="2388"/>
      <c r="B53" s="2389"/>
      <c r="C53" s="2390"/>
      <c r="D53" s="2388"/>
      <c r="E53" s="2389"/>
      <c r="F53" s="2390"/>
      <c r="G53" s="2388"/>
      <c r="H53" s="2389"/>
      <c r="I53" s="2390"/>
      <c r="J53" s="2371"/>
      <c r="K53" s="1902"/>
      <c r="L53" s="1953"/>
      <c r="M53" s="2398"/>
      <c r="N53" s="1902"/>
      <c r="O53" s="1902"/>
      <c r="P53" s="1953"/>
      <c r="Q53" s="2381"/>
      <c r="R53" s="2120"/>
      <c r="S53" s="1953"/>
      <c r="T53" s="1953"/>
      <c r="U53" s="1973"/>
      <c r="V53" s="2376"/>
      <c r="W53" s="1967"/>
      <c r="X53" s="1967"/>
      <c r="Y53" s="1952"/>
      <c r="Z53" s="2369"/>
      <c r="AA53" s="2369"/>
      <c r="AB53" s="2369"/>
      <c r="AC53" s="2369"/>
      <c r="AD53" s="2369"/>
      <c r="AE53" s="2369"/>
      <c r="AF53" s="2369"/>
      <c r="AG53" s="2369"/>
      <c r="AH53" s="2369"/>
      <c r="AI53" s="2369"/>
      <c r="AJ53" s="2369"/>
      <c r="AK53" s="2374"/>
      <c r="AL53" s="1960"/>
      <c r="AM53" s="2362"/>
    </row>
    <row r="54" spans="1:39" ht="18" customHeight="1">
      <c r="A54" s="2388"/>
      <c r="B54" s="2389"/>
      <c r="C54" s="2390"/>
      <c r="D54" s="2388"/>
      <c r="E54" s="2389"/>
      <c r="F54" s="2390"/>
      <c r="G54" s="2388"/>
      <c r="H54" s="2389"/>
      <c r="I54" s="2390"/>
      <c r="J54" s="2371"/>
      <c r="K54" s="1902"/>
      <c r="L54" s="1953"/>
      <c r="M54" s="2398"/>
      <c r="N54" s="1902"/>
      <c r="O54" s="1902"/>
      <c r="P54" s="1953"/>
      <c r="Q54" s="2381"/>
      <c r="R54" s="2120"/>
      <c r="S54" s="1953"/>
      <c r="T54" s="1953"/>
      <c r="U54" s="1973"/>
      <c r="V54" s="2376"/>
      <c r="W54" s="1967"/>
      <c r="X54" s="1967"/>
      <c r="Y54" s="1952"/>
      <c r="Z54" s="2369"/>
      <c r="AA54" s="2369"/>
      <c r="AB54" s="2369"/>
      <c r="AC54" s="2369"/>
      <c r="AD54" s="2369"/>
      <c r="AE54" s="2369"/>
      <c r="AF54" s="2369"/>
      <c r="AG54" s="2369"/>
      <c r="AH54" s="2369"/>
      <c r="AI54" s="2369"/>
      <c r="AJ54" s="2369"/>
      <c r="AK54" s="2374"/>
      <c r="AL54" s="1960"/>
      <c r="AM54" s="2362"/>
    </row>
    <row r="55" spans="1:39" ht="6.75" customHeight="1">
      <c r="A55" s="2388"/>
      <c r="B55" s="2389"/>
      <c r="C55" s="2390"/>
      <c r="D55" s="2388"/>
      <c r="E55" s="2389"/>
      <c r="F55" s="2390"/>
      <c r="G55" s="2388"/>
      <c r="H55" s="2389"/>
      <c r="I55" s="2390"/>
      <c r="J55" s="2371"/>
      <c r="K55" s="1902"/>
      <c r="L55" s="1953"/>
      <c r="M55" s="2398"/>
      <c r="N55" s="1902"/>
      <c r="O55" s="1902"/>
      <c r="P55" s="1953"/>
      <c r="Q55" s="2381"/>
      <c r="R55" s="2120"/>
      <c r="S55" s="1953"/>
      <c r="T55" s="1953"/>
      <c r="U55" s="1973"/>
      <c r="V55" s="2376"/>
      <c r="W55" s="1967"/>
      <c r="X55" s="1967"/>
      <c r="Y55" s="1952"/>
      <c r="Z55" s="2369"/>
      <c r="AA55" s="2369"/>
      <c r="AB55" s="2369"/>
      <c r="AC55" s="2369"/>
      <c r="AD55" s="2369"/>
      <c r="AE55" s="2369"/>
      <c r="AF55" s="2369"/>
      <c r="AG55" s="2369"/>
      <c r="AH55" s="2369"/>
      <c r="AI55" s="2369"/>
      <c r="AJ55" s="2369"/>
      <c r="AK55" s="2374"/>
      <c r="AL55" s="1960"/>
      <c r="AM55" s="2362"/>
    </row>
    <row r="56" spans="1:39" ht="18" customHeight="1">
      <c r="A56" s="2388"/>
      <c r="B56" s="2389"/>
      <c r="C56" s="2390"/>
      <c r="D56" s="2388"/>
      <c r="E56" s="2389"/>
      <c r="F56" s="2390"/>
      <c r="G56" s="2388"/>
      <c r="H56" s="2389"/>
      <c r="I56" s="2390"/>
      <c r="J56" s="2371"/>
      <c r="K56" s="1902"/>
      <c r="L56" s="1953"/>
      <c r="M56" s="2398"/>
      <c r="N56" s="1902"/>
      <c r="O56" s="1902"/>
      <c r="P56" s="1953"/>
      <c r="Q56" s="2381"/>
      <c r="R56" s="2120"/>
      <c r="S56" s="1953"/>
      <c r="T56" s="1953"/>
      <c r="U56" s="1973"/>
      <c r="V56" s="2376"/>
      <c r="W56" s="1967"/>
      <c r="X56" s="1967"/>
      <c r="Y56" s="1952"/>
      <c r="Z56" s="2369"/>
      <c r="AA56" s="2369"/>
      <c r="AB56" s="2369"/>
      <c r="AC56" s="2369"/>
      <c r="AD56" s="2369"/>
      <c r="AE56" s="2369"/>
      <c r="AF56" s="2369"/>
      <c r="AG56" s="2369"/>
      <c r="AH56" s="2369"/>
      <c r="AI56" s="2369"/>
      <c r="AJ56" s="2369"/>
      <c r="AK56" s="2374"/>
      <c r="AL56" s="1960"/>
      <c r="AM56" s="2362"/>
    </row>
    <row r="57" spans="1:39" ht="59.25" customHeight="1">
      <c r="A57" s="2388"/>
      <c r="B57" s="2389"/>
      <c r="C57" s="2390"/>
      <c r="D57" s="2388"/>
      <c r="E57" s="2389"/>
      <c r="F57" s="2390"/>
      <c r="G57" s="2388"/>
      <c r="H57" s="2389"/>
      <c r="I57" s="2390"/>
      <c r="J57" s="2372"/>
      <c r="K57" s="1903"/>
      <c r="L57" s="1953"/>
      <c r="M57" s="2399"/>
      <c r="N57" s="1903"/>
      <c r="O57" s="1902"/>
      <c r="P57" s="1953"/>
      <c r="Q57" s="2382"/>
      <c r="R57" s="2120"/>
      <c r="S57" s="1953"/>
      <c r="T57" s="1953"/>
      <c r="U57" s="1973"/>
      <c r="V57" s="2376"/>
      <c r="W57" s="1967"/>
      <c r="X57" s="1967"/>
      <c r="Y57" s="2361"/>
      <c r="Z57" s="2369"/>
      <c r="AA57" s="2369"/>
      <c r="AB57" s="2369"/>
      <c r="AC57" s="2369"/>
      <c r="AD57" s="2369"/>
      <c r="AE57" s="2369"/>
      <c r="AF57" s="2369"/>
      <c r="AG57" s="2369"/>
      <c r="AH57" s="2369"/>
      <c r="AI57" s="2369"/>
      <c r="AJ57" s="2369"/>
      <c r="AK57" s="2374"/>
      <c r="AL57" s="1960"/>
      <c r="AM57" s="2362"/>
    </row>
    <row r="58" spans="1:39" ht="60.75" customHeight="1">
      <c r="A58" s="2388"/>
      <c r="B58" s="2389"/>
      <c r="C58" s="2390"/>
      <c r="D58" s="2388"/>
      <c r="E58" s="2389"/>
      <c r="F58" s="2390"/>
      <c r="G58" s="2391"/>
      <c r="H58" s="2392"/>
      <c r="I58" s="2393"/>
      <c r="J58" s="526">
        <v>116</v>
      </c>
      <c r="K58" s="431" t="s">
        <v>694</v>
      </c>
      <c r="L58" s="1953"/>
      <c r="M58" s="527">
        <v>5</v>
      </c>
      <c r="N58" s="445" t="s">
        <v>695</v>
      </c>
      <c r="O58" s="1903"/>
      <c r="P58" s="1953"/>
      <c r="Q58" s="448">
        <f>V58/R34</f>
        <v>0.0651696053801458</v>
      </c>
      <c r="R58" s="2120"/>
      <c r="S58" s="1953"/>
      <c r="T58" s="431" t="s">
        <v>696</v>
      </c>
      <c r="U58" s="431" t="s">
        <v>697</v>
      </c>
      <c r="V58" s="103">
        <v>123713599</v>
      </c>
      <c r="W58" s="142">
        <v>41</v>
      </c>
      <c r="X58" s="431" t="s">
        <v>698</v>
      </c>
      <c r="Y58" s="533"/>
      <c r="Z58" s="533"/>
      <c r="AA58" s="533"/>
      <c r="AB58" s="533"/>
      <c r="AC58" s="533"/>
      <c r="AD58" s="533"/>
      <c r="AE58" s="533"/>
      <c r="AF58" s="533"/>
      <c r="AG58" s="533"/>
      <c r="AH58" s="533"/>
      <c r="AI58" s="533"/>
      <c r="AJ58" s="533"/>
      <c r="AK58" s="2375"/>
      <c r="AL58" s="2365"/>
      <c r="AM58" s="142" t="s">
        <v>699</v>
      </c>
    </row>
    <row r="59" spans="1:39" s="332" customFormat="1" ht="15">
      <c r="A59" s="2388"/>
      <c r="B59" s="2389"/>
      <c r="C59" s="2390"/>
      <c r="D59" s="2388"/>
      <c r="E59" s="2389"/>
      <c r="F59" s="2390"/>
      <c r="G59" s="462">
        <v>30</v>
      </c>
      <c r="H59" s="462" t="s">
        <v>700</v>
      </c>
      <c r="I59" s="462"/>
      <c r="J59" s="50"/>
      <c r="K59" s="50"/>
      <c r="L59" s="50"/>
      <c r="M59" s="50"/>
      <c r="N59" s="50"/>
      <c r="O59" s="50"/>
      <c r="P59" s="50"/>
      <c r="Q59" s="50"/>
      <c r="R59" s="50"/>
      <c r="S59" s="50"/>
      <c r="T59" s="50"/>
      <c r="U59" s="50"/>
      <c r="V59" s="525"/>
      <c r="W59" s="50"/>
      <c r="X59" s="50"/>
      <c r="Y59" s="50"/>
      <c r="Z59" s="50"/>
      <c r="AA59" s="50"/>
      <c r="AB59" s="50"/>
      <c r="AC59" s="50"/>
      <c r="AD59" s="50"/>
      <c r="AE59" s="50"/>
      <c r="AF59" s="50"/>
      <c r="AG59" s="50"/>
      <c r="AH59" s="50"/>
      <c r="AI59" s="50"/>
      <c r="AJ59" s="50"/>
      <c r="AK59" s="50"/>
      <c r="AL59" s="50"/>
      <c r="AM59" s="50"/>
    </row>
    <row r="60" spans="1:39" ht="46.5" customHeight="1">
      <c r="A60" s="2388"/>
      <c r="B60" s="2389"/>
      <c r="C60" s="2390"/>
      <c r="D60" s="2388"/>
      <c r="E60" s="2389"/>
      <c r="F60" s="2390"/>
      <c r="G60" s="2167" t="s">
        <v>40</v>
      </c>
      <c r="H60" s="2351"/>
      <c r="I60" s="2352"/>
      <c r="J60" s="2357">
        <v>117</v>
      </c>
      <c r="K60" s="1953" t="s">
        <v>701</v>
      </c>
      <c r="L60" s="1953" t="s">
        <v>702</v>
      </c>
      <c r="M60" s="2359">
        <v>1</v>
      </c>
      <c r="N60" s="1953" t="s">
        <v>703</v>
      </c>
      <c r="O60" s="1973">
        <v>47</v>
      </c>
      <c r="P60" s="1953" t="s">
        <v>704</v>
      </c>
      <c r="Q60" s="448">
        <f>V60/R60</f>
        <v>0.5283999795966967</v>
      </c>
      <c r="R60" s="2378">
        <v>53011024</v>
      </c>
      <c r="S60" s="1953" t="s">
        <v>660</v>
      </c>
      <c r="T60" s="431" t="s">
        <v>705</v>
      </c>
      <c r="U60" s="431" t="s">
        <v>706</v>
      </c>
      <c r="V60" s="103">
        <v>28011024</v>
      </c>
      <c r="W60" s="2362">
        <v>39</v>
      </c>
      <c r="X60" s="1973" t="s">
        <v>707</v>
      </c>
      <c r="Y60" s="2369">
        <v>0</v>
      </c>
      <c r="Z60" s="2369">
        <v>0</v>
      </c>
      <c r="AA60" s="2369">
        <v>0</v>
      </c>
      <c r="AB60" s="2369">
        <v>40000</v>
      </c>
      <c r="AC60" s="2369">
        <v>100000</v>
      </c>
      <c r="AD60" s="2369"/>
      <c r="AE60" s="2369">
        <v>500</v>
      </c>
      <c r="AF60" s="2369">
        <v>500</v>
      </c>
      <c r="AG60" s="2369">
        <v>200</v>
      </c>
      <c r="AH60" s="2369"/>
      <c r="AI60" s="2369">
        <v>16897</v>
      </c>
      <c r="AJ60" s="2369"/>
      <c r="AK60" s="2368">
        <v>42583</v>
      </c>
      <c r="AL60" s="2377">
        <v>42735</v>
      </c>
      <c r="AM60" s="2362" t="s">
        <v>664</v>
      </c>
    </row>
    <row r="61" spans="1:39" ht="54.75" customHeight="1">
      <c r="A61" s="2388"/>
      <c r="B61" s="2389"/>
      <c r="C61" s="2390"/>
      <c r="D61" s="2388"/>
      <c r="E61" s="2389"/>
      <c r="F61" s="2390"/>
      <c r="G61" s="2169"/>
      <c r="H61" s="2353"/>
      <c r="I61" s="2354"/>
      <c r="J61" s="2357"/>
      <c r="K61" s="1953"/>
      <c r="L61" s="1953"/>
      <c r="M61" s="2359"/>
      <c r="N61" s="1953"/>
      <c r="O61" s="1973"/>
      <c r="P61" s="1953"/>
      <c r="Q61" s="448">
        <f>V61/R60</f>
        <v>0.20750400897745344</v>
      </c>
      <c r="R61" s="2378"/>
      <c r="S61" s="1953"/>
      <c r="T61" s="431" t="s">
        <v>708</v>
      </c>
      <c r="U61" s="431" t="s">
        <v>709</v>
      </c>
      <c r="V61" s="563">
        <v>11000000</v>
      </c>
      <c r="W61" s="2362"/>
      <c r="X61" s="1973"/>
      <c r="Y61" s="2369"/>
      <c r="Z61" s="2369"/>
      <c r="AA61" s="2369"/>
      <c r="AB61" s="2369"/>
      <c r="AC61" s="2369"/>
      <c r="AD61" s="2369"/>
      <c r="AE61" s="2369"/>
      <c r="AF61" s="2369"/>
      <c r="AG61" s="2369"/>
      <c r="AH61" s="2369"/>
      <c r="AI61" s="2369"/>
      <c r="AJ61" s="2369"/>
      <c r="AK61" s="2368"/>
      <c r="AL61" s="2377"/>
      <c r="AM61" s="2362"/>
    </row>
    <row r="62" spans="1:39" ht="54.75" customHeight="1">
      <c r="A62" s="2388"/>
      <c r="B62" s="2389"/>
      <c r="C62" s="2390"/>
      <c r="D62" s="2388"/>
      <c r="E62" s="2389"/>
      <c r="F62" s="2390"/>
      <c r="G62" s="2170"/>
      <c r="H62" s="2355"/>
      <c r="I62" s="2356"/>
      <c r="J62" s="2357"/>
      <c r="K62" s="1953"/>
      <c r="L62" s="1953"/>
      <c r="M62" s="2359"/>
      <c r="N62" s="1953"/>
      <c r="O62" s="1973"/>
      <c r="P62" s="1953"/>
      <c r="Q62" s="448">
        <f>V62/R60</f>
        <v>0.2640960114258498</v>
      </c>
      <c r="R62" s="2378"/>
      <c r="S62" s="1953"/>
      <c r="T62" s="431" t="s">
        <v>710</v>
      </c>
      <c r="U62" s="431" t="s">
        <v>711</v>
      </c>
      <c r="V62" s="563">
        <v>14000000</v>
      </c>
      <c r="W62" s="2362"/>
      <c r="X62" s="1973"/>
      <c r="Y62" s="2369"/>
      <c r="Z62" s="2369"/>
      <c r="AA62" s="2369"/>
      <c r="AB62" s="2369"/>
      <c r="AC62" s="2369"/>
      <c r="AD62" s="2369"/>
      <c r="AE62" s="2369"/>
      <c r="AF62" s="2369"/>
      <c r="AG62" s="2369"/>
      <c r="AH62" s="2369"/>
      <c r="AI62" s="2369"/>
      <c r="AJ62" s="2369"/>
      <c r="AK62" s="2368"/>
      <c r="AL62" s="2377"/>
      <c r="AM62" s="2362"/>
    </row>
    <row r="63" spans="1:39" s="332" customFormat="1" ht="15">
      <c r="A63" s="2388"/>
      <c r="B63" s="2389"/>
      <c r="C63" s="2390"/>
      <c r="D63" s="2388"/>
      <c r="E63" s="2389"/>
      <c r="F63" s="2390"/>
      <c r="G63" s="534">
        <v>31</v>
      </c>
      <c r="H63" s="534" t="s">
        <v>712</v>
      </c>
      <c r="I63" s="534"/>
      <c r="J63" s="534"/>
      <c r="K63" s="534"/>
      <c r="L63" s="534"/>
      <c r="M63" s="534"/>
      <c r="N63" s="534"/>
      <c r="O63" s="534"/>
      <c r="P63" s="535"/>
      <c r="Q63" s="534"/>
      <c r="R63" s="534"/>
      <c r="S63" s="535"/>
      <c r="T63" s="535"/>
      <c r="U63" s="535"/>
      <c r="V63" s="536"/>
      <c r="W63" s="537"/>
      <c r="X63" s="536"/>
      <c r="Y63" s="534"/>
      <c r="Z63" s="534"/>
      <c r="AA63" s="534"/>
      <c r="AB63" s="534"/>
      <c r="AC63" s="534"/>
      <c r="AD63" s="534"/>
      <c r="AE63" s="534"/>
      <c r="AF63" s="534"/>
      <c r="AG63" s="534"/>
      <c r="AH63" s="534"/>
      <c r="AI63" s="534"/>
      <c r="AJ63" s="534"/>
      <c r="AK63" s="536"/>
      <c r="AL63" s="536"/>
      <c r="AM63" s="538"/>
    </row>
    <row r="64" spans="1:39" ht="95.25" customHeight="1">
      <c r="A64" s="2388"/>
      <c r="B64" s="2389"/>
      <c r="C64" s="2390"/>
      <c r="D64" s="2388"/>
      <c r="E64" s="2389"/>
      <c r="F64" s="2390"/>
      <c r="G64" s="2167" t="s">
        <v>40</v>
      </c>
      <c r="H64" s="2351"/>
      <c r="I64" s="2352"/>
      <c r="J64" s="2357">
        <v>118</v>
      </c>
      <c r="K64" s="1953" t="s">
        <v>713</v>
      </c>
      <c r="L64" s="1953" t="s">
        <v>714</v>
      </c>
      <c r="M64" s="2359">
        <v>4</v>
      </c>
      <c r="N64" s="1889" t="s">
        <v>715</v>
      </c>
      <c r="O64" s="1973">
        <v>48</v>
      </c>
      <c r="P64" s="1953" t="s">
        <v>716</v>
      </c>
      <c r="Q64" s="2380">
        <f>V64/R64</f>
        <v>1</v>
      </c>
      <c r="R64" s="2378">
        <v>187431667</v>
      </c>
      <c r="S64" s="1953" t="s">
        <v>671</v>
      </c>
      <c r="T64" s="329" t="s">
        <v>717</v>
      </c>
      <c r="U64" s="329" t="s">
        <v>718</v>
      </c>
      <c r="V64" s="2095">
        <v>187431667</v>
      </c>
      <c r="W64" s="2383">
        <v>34</v>
      </c>
      <c r="X64" s="1973" t="s">
        <v>719</v>
      </c>
      <c r="Y64" s="2369">
        <v>64149</v>
      </c>
      <c r="Z64" s="2369">
        <v>72224</v>
      </c>
      <c r="AA64" s="2369">
        <v>27477</v>
      </c>
      <c r="AB64" s="2369">
        <v>86843</v>
      </c>
      <c r="AC64" s="2369">
        <v>236429</v>
      </c>
      <c r="AD64" s="2369"/>
      <c r="AE64" s="2369">
        <v>13208</v>
      </c>
      <c r="AF64" s="2369">
        <v>1817</v>
      </c>
      <c r="AG64" s="2369">
        <v>520</v>
      </c>
      <c r="AH64" s="2369"/>
      <c r="AI64" s="2369">
        <v>16897</v>
      </c>
      <c r="AJ64" s="2369"/>
      <c r="AK64" s="2368">
        <v>42583</v>
      </c>
      <c r="AL64" s="2377">
        <v>42735</v>
      </c>
      <c r="AM64" s="2362" t="s">
        <v>720</v>
      </c>
    </row>
    <row r="65" spans="1:39" ht="49.5" customHeight="1">
      <c r="A65" s="2388"/>
      <c r="B65" s="2389"/>
      <c r="C65" s="2390"/>
      <c r="D65" s="2388"/>
      <c r="E65" s="2389"/>
      <c r="F65" s="2390"/>
      <c r="G65" s="2169"/>
      <c r="H65" s="2353"/>
      <c r="I65" s="2354"/>
      <c r="J65" s="2357"/>
      <c r="K65" s="1953"/>
      <c r="L65" s="1953"/>
      <c r="M65" s="2359"/>
      <c r="N65" s="1889"/>
      <c r="O65" s="1973"/>
      <c r="P65" s="1953"/>
      <c r="Q65" s="2381"/>
      <c r="R65" s="2378"/>
      <c r="S65" s="1953"/>
      <c r="T65" s="1885" t="s">
        <v>721</v>
      </c>
      <c r="U65" s="1885" t="s">
        <v>722</v>
      </c>
      <c r="V65" s="2096"/>
      <c r="W65" s="2383"/>
      <c r="X65" s="1973"/>
      <c r="Y65" s="2369"/>
      <c r="Z65" s="2369"/>
      <c r="AA65" s="2369"/>
      <c r="AB65" s="2369"/>
      <c r="AC65" s="2369"/>
      <c r="AD65" s="2369"/>
      <c r="AE65" s="2369"/>
      <c r="AF65" s="2369"/>
      <c r="AG65" s="2369"/>
      <c r="AH65" s="2369"/>
      <c r="AI65" s="2369"/>
      <c r="AJ65" s="2369"/>
      <c r="AK65" s="2368"/>
      <c r="AL65" s="2377"/>
      <c r="AM65" s="2362"/>
    </row>
    <row r="66" spans="1:39" ht="49.5" customHeight="1">
      <c r="A66" s="2388"/>
      <c r="B66" s="2389"/>
      <c r="C66" s="2390"/>
      <c r="D66" s="2388"/>
      <c r="E66" s="2389"/>
      <c r="F66" s="2390"/>
      <c r="G66" s="2169"/>
      <c r="H66" s="2353"/>
      <c r="I66" s="2354"/>
      <c r="J66" s="2357"/>
      <c r="K66" s="1953"/>
      <c r="L66" s="1953"/>
      <c r="M66" s="2359"/>
      <c r="N66" s="1889"/>
      <c r="O66" s="1973"/>
      <c r="P66" s="1953"/>
      <c r="Q66" s="2381"/>
      <c r="R66" s="2378"/>
      <c r="S66" s="1953"/>
      <c r="T66" s="1918"/>
      <c r="U66" s="1918"/>
      <c r="V66" s="2096"/>
      <c r="W66" s="2383"/>
      <c r="X66" s="1973"/>
      <c r="Y66" s="2369"/>
      <c r="Z66" s="2369"/>
      <c r="AA66" s="2369"/>
      <c r="AB66" s="2369"/>
      <c r="AC66" s="2369"/>
      <c r="AD66" s="2369"/>
      <c r="AE66" s="2369"/>
      <c r="AF66" s="2369"/>
      <c r="AG66" s="2369"/>
      <c r="AH66" s="2369"/>
      <c r="AI66" s="2369"/>
      <c r="AJ66" s="2369"/>
      <c r="AK66" s="2368"/>
      <c r="AL66" s="2377"/>
      <c r="AM66" s="2362"/>
    </row>
    <row r="67" spans="1:39" ht="57" customHeight="1">
      <c r="A67" s="2388"/>
      <c r="B67" s="2389"/>
      <c r="C67" s="2390"/>
      <c r="D67" s="2391"/>
      <c r="E67" s="2392"/>
      <c r="F67" s="2393"/>
      <c r="G67" s="2170"/>
      <c r="H67" s="2355"/>
      <c r="I67" s="2356"/>
      <c r="J67" s="2357"/>
      <c r="K67" s="1953"/>
      <c r="L67" s="1953"/>
      <c r="M67" s="2359"/>
      <c r="N67" s="1889"/>
      <c r="O67" s="1973"/>
      <c r="P67" s="1953"/>
      <c r="Q67" s="2382"/>
      <c r="R67" s="2378"/>
      <c r="S67" s="1953"/>
      <c r="T67" s="329" t="s">
        <v>723</v>
      </c>
      <c r="U67" s="329" t="s">
        <v>724</v>
      </c>
      <c r="V67" s="2097"/>
      <c r="W67" s="2383"/>
      <c r="X67" s="1973"/>
      <c r="Y67" s="2369"/>
      <c r="Z67" s="2369"/>
      <c r="AA67" s="2369"/>
      <c r="AB67" s="2369"/>
      <c r="AC67" s="2369"/>
      <c r="AD67" s="2369"/>
      <c r="AE67" s="2369"/>
      <c r="AF67" s="2369"/>
      <c r="AG67" s="2369"/>
      <c r="AH67" s="2369"/>
      <c r="AI67" s="2369"/>
      <c r="AJ67" s="2369"/>
      <c r="AK67" s="2368"/>
      <c r="AL67" s="2377"/>
      <c r="AM67" s="2362"/>
    </row>
    <row r="68" spans="1:39" s="332" customFormat="1" ht="15">
      <c r="A68" s="2388"/>
      <c r="B68" s="2389"/>
      <c r="C68" s="2390"/>
      <c r="D68" s="539">
        <v>10</v>
      </c>
      <c r="E68" s="540" t="s">
        <v>725</v>
      </c>
      <c r="F68" s="457"/>
      <c r="G68" s="457"/>
      <c r="H68" s="457"/>
      <c r="I68" s="457"/>
      <c r="J68" s="457"/>
      <c r="K68" s="457"/>
      <c r="L68" s="541"/>
      <c r="M68" s="541"/>
      <c r="N68" s="541"/>
      <c r="O68" s="541"/>
      <c r="P68" s="542"/>
      <c r="Q68" s="541"/>
      <c r="R68" s="541"/>
      <c r="S68" s="542"/>
      <c r="T68" s="542"/>
      <c r="U68" s="542"/>
      <c r="V68" s="543"/>
      <c r="W68" s="544"/>
      <c r="X68" s="543"/>
      <c r="Y68" s="541"/>
      <c r="Z68" s="541"/>
      <c r="AA68" s="541"/>
      <c r="AB68" s="541"/>
      <c r="AC68" s="541"/>
      <c r="AD68" s="541"/>
      <c r="AE68" s="541"/>
      <c r="AF68" s="541"/>
      <c r="AG68" s="541"/>
      <c r="AH68" s="541"/>
      <c r="AI68" s="541"/>
      <c r="AJ68" s="541"/>
      <c r="AK68" s="543"/>
      <c r="AL68" s="543"/>
      <c r="AM68" s="545"/>
    </row>
    <row r="69" spans="1:39" s="332" customFormat="1" ht="15">
      <c r="A69" s="2388"/>
      <c r="B69" s="2389"/>
      <c r="C69" s="2390"/>
      <c r="D69" s="2394"/>
      <c r="E69" s="2104"/>
      <c r="F69" s="2110"/>
      <c r="G69" s="546">
        <v>32</v>
      </c>
      <c r="H69" s="462" t="s">
        <v>726</v>
      </c>
      <c r="I69" s="462"/>
      <c r="J69" s="462"/>
      <c r="K69" s="462"/>
      <c r="L69" s="534"/>
      <c r="M69" s="534"/>
      <c r="N69" s="534"/>
      <c r="O69" s="534"/>
      <c r="P69" s="535"/>
      <c r="Q69" s="534"/>
      <c r="R69" s="534"/>
      <c r="S69" s="535"/>
      <c r="T69" s="535"/>
      <c r="U69" s="535"/>
      <c r="V69" s="536"/>
      <c r="W69" s="537"/>
      <c r="X69" s="536"/>
      <c r="Y69" s="534"/>
      <c r="Z69" s="534"/>
      <c r="AA69" s="534"/>
      <c r="AB69" s="534"/>
      <c r="AC69" s="534"/>
      <c r="AD69" s="534"/>
      <c r="AE69" s="534"/>
      <c r="AF69" s="534"/>
      <c r="AG69" s="534"/>
      <c r="AH69" s="534"/>
      <c r="AI69" s="534"/>
      <c r="AJ69" s="534"/>
      <c r="AK69" s="536"/>
      <c r="AL69" s="536"/>
      <c r="AM69" s="538"/>
    </row>
    <row r="70" spans="1:40" ht="51" customHeight="1">
      <c r="A70" s="2388"/>
      <c r="B70" s="2389"/>
      <c r="C70" s="2390"/>
      <c r="D70" s="2395"/>
      <c r="E70" s="2105"/>
      <c r="F70" s="2111"/>
      <c r="G70" s="2167" t="s">
        <v>40</v>
      </c>
      <c r="H70" s="2351"/>
      <c r="I70" s="2352"/>
      <c r="J70" s="2396">
        <v>119</v>
      </c>
      <c r="K70" s="1953" t="s">
        <v>727</v>
      </c>
      <c r="L70" s="1953" t="s">
        <v>728</v>
      </c>
      <c r="M70" s="2379">
        <v>7</v>
      </c>
      <c r="N70" s="445" t="s">
        <v>729</v>
      </c>
      <c r="O70" s="1973">
        <v>49</v>
      </c>
      <c r="P70" s="1953" t="s">
        <v>730</v>
      </c>
      <c r="Q70" s="2363">
        <f>(V70+V71)/R70</f>
        <v>0.7241212443401376</v>
      </c>
      <c r="R70" s="2120">
        <v>372865735</v>
      </c>
      <c r="S70" s="1953" t="s">
        <v>731</v>
      </c>
      <c r="T70" s="1953" t="s">
        <v>732</v>
      </c>
      <c r="U70" s="1953" t="s">
        <v>733</v>
      </c>
      <c r="V70" s="427">
        <v>210000000</v>
      </c>
      <c r="W70" s="142">
        <v>109</v>
      </c>
      <c r="X70" s="431" t="s">
        <v>734</v>
      </c>
      <c r="Y70" s="2369">
        <v>64149</v>
      </c>
      <c r="Z70" s="2369">
        <v>72224</v>
      </c>
      <c r="AA70" s="2369">
        <v>27477</v>
      </c>
      <c r="AB70" s="2369">
        <v>86843</v>
      </c>
      <c r="AC70" s="2369">
        <v>236429</v>
      </c>
      <c r="AD70" s="2369"/>
      <c r="AE70" s="2369">
        <v>13208</v>
      </c>
      <c r="AF70" s="2369">
        <v>1817</v>
      </c>
      <c r="AG70" s="2369">
        <v>520</v>
      </c>
      <c r="AH70" s="2369"/>
      <c r="AI70" s="2369">
        <v>16897</v>
      </c>
      <c r="AJ70" s="2369"/>
      <c r="AK70" s="1959">
        <v>42583</v>
      </c>
      <c r="AL70" s="2373">
        <v>42735</v>
      </c>
      <c r="AM70" s="2362" t="s">
        <v>735</v>
      </c>
      <c r="AN70" s="547"/>
    </row>
    <row r="71" spans="1:40" ht="63" customHeight="1">
      <c r="A71" s="2388"/>
      <c r="B71" s="2389"/>
      <c r="C71" s="2390"/>
      <c r="D71" s="2395"/>
      <c r="E71" s="2105"/>
      <c r="F71" s="2111"/>
      <c r="G71" s="2169"/>
      <c r="H71" s="2353"/>
      <c r="I71" s="2354"/>
      <c r="J71" s="2396"/>
      <c r="K71" s="1953"/>
      <c r="L71" s="1953"/>
      <c r="M71" s="2379"/>
      <c r="N71" s="445" t="s">
        <v>736</v>
      </c>
      <c r="O71" s="1973"/>
      <c r="P71" s="1953"/>
      <c r="Q71" s="2363"/>
      <c r="R71" s="2120"/>
      <c r="S71" s="1953"/>
      <c r="T71" s="1953"/>
      <c r="U71" s="1953"/>
      <c r="V71" s="427">
        <v>60000000</v>
      </c>
      <c r="W71" s="142">
        <v>20</v>
      </c>
      <c r="X71" s="431" t="s">
        <v>63</v>
      </c>
      <c r="Y71" s="2369"/>
      <c r="Z71" s="2369"/>
      <c r="AA71" s="2369"/>
      <c r="AB71" s="2369"/>
      <c r="AC71" s="2369"/>
      <c r="AD71" s="2369"/>
      <c r="AE71" s="2369"/>
      <c r="AF71" s="2369"/>
      <c r="AG71" s="2369"/>
      <c r="AH71" s="2369"/>
      <c r="AI71" s="2369"/>
      <c r="AJ71" s="2369"/>
      <c r="AK71" s="1960"/>
      <c r="AL71" s="2374"/>
      <c r="AM71" s="2362"/>
      <c r="AN71" s="547"/>
    </row>
    <row r="72" spans="1:40" ht="75.75" customHeight="1">
      <c r="A72" s="2388"/>
      <c r="B72" s="2389"/>
      <c r="C72" s="2390"/>
      <c r="D72" s="2395"/>
      <c r="E72" s="2105"/>
      <c r="F72" s="2111"/>
      <c r="G72" s="2169"/>
      <c r="H72" s="2353"/>
      <c r="I72" s="2354"/>
      <c r="J72" s="2396"/>
      <c r="K72" s="1953"/>
      <c r="L72" s="1953"/>
      <c r="M72" s="2379"/>
      <c r="N72" s="445" t="s">
        <v>737</v>
      </c>
      <c r="O72" s="1973"/>
      <c r="P72" s="1953"/>
      <c r="Q72" s="448">
        <f>V72/R70</f>
        <v>0.15263506312801844</v>
      </c>
      <c r="R72" s="2120"/>
      <c r="S72" s="1953"/>
      <c r="T72" s="431" t="s">
        <v>738</v>
      </c>
      <c r="U72" s="431" t="s">
        <v>739</v>
      </c>
      <c r="V72" s="427">
        <f>65000000-8087615</f>
        <v>56912385</v>
      </c>
      <c r="W72" s="142">
        <v>93</v>
      </c>
      <c r="X72" s="431" t="s">
        <v>740</v>
      </c>
      <c r="Y72" s="2369"/>
      <c r="Z72" s="2369"/>
      <c r="AA72" s="2369"/>
      <c r="AB72" s="2369"/>
      <c r="AC72" s="2369"/>
      <c r="AD72" s="2369"/>
      <c r="AE72" s="2369"/>
      <c r="AF72" s="2369"/>
      <c r="AG72" s="2369"/>
      <c r="AH72" s="2369"/>
      <c r="AI72" s="2369"/>
      <c r="AJ72" s="2369"/>
      <c r="AK72" s="1960"/>
      <c r="AL72" s="2374"/>
      <c r="AM72" s="2362"/>
      <c r="AN72" s="547"/>
    </row>
    <row r="73" spans="1:40" ht="84" customHeight="1">
      <c r="A73" s="2388"/>
      <c r="B73" s="2389"/>
      <c r="C73" s="2390"/>
      <c r="D73" s="2395"/>
      <c r="E73" s="2105"/>
      <c r="F73" s="2111"/>
      <c r="G73" s="2169"/>
      <c r="H73" s="2353"/>
      <c r="I73" s="2354"/>
      <c r="J73" s="2396"/>
      <c r="K73" s="1953"/>
      <c r="L73" s="1953"/>
      <c r="M73" s="2379"/>
      <c r="N73" s="445" t="s">
        <v>741</v>
      </c>
      <c r="O73" s="1973"/>
      <c r="P73" s="1953"/>
      <c r="Q73" s="448">
        <f>V73/R70</f>
        <v>0.029376123821085356</v>
      </c>
      <c r="R73" s="2120"/>
      <c r="S73" s="1953"/>
      <c r="T73" s="431" t="s">
        <v>742</v>
      </c>
      <c r="U73" s="431" t="s">
        <v>743</v>
      </c>
      <c r="V73" s="427">
        <f>23032525-12079175</f>
        <v>10953350</v>
      </c>
      <c r="W73" s="142">
        <v>47</v>
      </c>
      <c r="X73" s="431" t="s">
        <v>744</v>
      </c>
      <c r="Y73" s="2369"/>
      <c r="Z73" s="2369"/>
      <c r="AA73" s="2369"/>
      <c r="AB73" s="2369"/>
      <c r="AC73" s="2369"/>
      <c r="AD73" s="2369"/>
      <c r="AE73" s="2369"/>
      <c r="AF73" s="2369"/>
      <c r="AG73" s="2369"/>
      <c r="AH73" s="2369"/>
      <c r="AI73" s="2369"/>
      <c r="AJ73" s="2369"/>
      <c r="AK73" s="1960"/>
      <c r="AL73" s="2374"/>
      <c r="AM73" s="2362"/>
      <c r="AN73" s="547"/>
    </row>
    <row r="74" spans="1:40" ht="40.5" customHeight="1">
      <c r="A74" s="2388"/>
      <c r="B74" s="2389"/>
      <c r="C74" s="2390"/>
      <c r="D74" s="2395"/>
      <c r="E74" s="2105"/>
      <c r="F74" s="2111"/>
      <c r="G74" s="2170"/>
      <c r="H74" s="2355"/>
      <c r="I74" s="2356"/>
      <c r="J74" s="2396"/>
      <c r="K74" s="1953"/>
      <c r="L74" s="1953"/>
      <c r="M74" s="2379"/>
      <c r="N74" s="445"/>
      <c r="O74" s="1973"/>
      <c r="P74" s="1953"/>
      <c r="Q74" s="448">
        <f>V74/R70</f>
        <v>0.09386756871075858</v>
      </c>
      <c r="R74" s="2120"/>
      <c r="S74" s="1953"/>
      <c r="T74" s="431" t="s">
        <v>745</v>
      </c>
      <c r="U74" s="431" t="s">
        <v>746</v>
      </c>
      <c r="V74" s="427">
        <v>35000000</v>
      </c>
      <c r="W74" s="142"/>
      <c r="X74" s="431"/>
      <c r="Y74" s="2369"/>
      <c r="Z74" s="2369"/>
      <c r="AA74" s="2369"/>
      <c r="AB74" s="2369"/>
      <c r="AC74" s="2369"/>
      <c r="AD74" s="2369"/>
      <c r="AE74" s="2369"/>
      <c r="AF74" s="2369"/>
      <c r="AG74" s="2369"/>
      <c r="AH74" s="2369"/>
      <c r="AI74" s="2369"/>
      <c r="AJ74" s="2369"/>
      <c r="AK74" s="2365"/>
      <c r="AL74" s="2375"/>
      <c r="AM74" s="2362"/>
      <c r="AN74" s="547"/>
    </row>
    <row r="75" spans="1:39" s="332" customFormat="1" ht="15">
      <c r="A75" s="2388"/>
      <c r="B75" s="2389"/>
      <c r="C75" s="2390"/>
      <c r="D75" s="2395"/>
      <c r="E75" s="2105"/>
      <c r="F75" s="2111"/>
      <c r="G75" s="546">
        <v>33</v>
      </c>
      <c r="H75" s="462" t="s">
        <v>747</v>
      </c>
      <c r="I75" s="462"/>
      <c r="J75" s="462"/>
      <c r="K75" s="462"/>
      <c r="L75" s="534"/>
      <c r="M75" s="534"/>
      <c r="N75" s="534"/>
      <c r="O75" s="534"/>
      <c r="P75" s="535"/>
      <c r="Q75" s="534"/>
      <c r="R75" s="534"/>
      <c r="S75" s="535"/>
      <c r="T75" s="535"/>
      <c r="U75" s="535"/>
      <c r="V75" s="536"/>
      <c r="W75" s="537"/>
      <c r="X75" s="536"/>
      <c r="Y75" s="534"/>
      <c r="Z75" s="534"/>
      <c r="AA75" s="534"/>
      <c r="AB75" s="534"/>
      <c r="AC75" s="534"/>
      <c r="AD75" s="534"/>
      <c r="AE75" s="534"/>
      <c r="AF75" s="534"/>
      <c r="AG75" s="534"/>
      <c r="AH75" s="534"/>
      <c r="AI75" s="534"/>
      <c r="AJ75" s="534"/>
      <c r="AK75" s="536"/>
      <c r="AL75" s="536"/>
      <c r="AM75" s="538"/>
    </row>
    <row r="76" spans="1:39" ht="90" customHeight="1">
      <c r="A76" s="2388"/>
      <c r="B76" s="2389"/>
      <c r="C76" s="2390"/>
      <c r="D76" s="2395"/>
      <c r="E76" s="2105"/>
      <c r="F76" s="2111"/>
      <c r="G76" s="2167" t="s">
        <v>40</v>
      </c>
      <c r="H76" s="2351"/>
      <c r="I76" s="2352"/>
      <c r="J76" s="526">
        <v>120</v>
      </c>
      <c r="K76" s="431" t="s">
        <v>748</v>
      </c>
      <c r="L76" s="431" t="s">
        <v>728</v>
      </c>
      <c r="M76" s="527">
        <v>2</v>
      </c>
      <c r="N76" s="1953" t="s">
        <v>749</v>
      </c>
      <c r="O76" s="1973">
        <v>50</v>
      </c>
      <c r="P76" s="1953" t="s">
        <v>750</v>
      </c>
      <c r="Q76" s="773">
        <f>V76/(R76+R77)</f>
        <v>0.5</v>
      </c>
      <c r="R76" s="427">
        <v>15000000</v>
      </c>
      <c r="S76" s="1953" t="s">
        <v>751</v>
      </c>
      <c r="T76" s="431" t="s">
        <v>752</v>
      </c>
      <c r="U76" s="431" t="s">
        <v>753</v>
      </c>
      <c r="V76" s="427">
        <v>15000000</v>
      </c>
      <c r="W76" s="2362">
        <v>20</v>
      </c>
      <c r="X76" s="1973" t="s">
        <v>663</v>
      </c>
      <c r="Y76" s="2369">
        <v>0</v>
      </c>
      <c r="Z76" s="2369">
        <v>0</v>
      </c>
      <c r="AA76" s="2369">
        <v>0</v>
      </c>
      <c r="AB76" s="2369">
        <v>40000</v>
      </c>
      <c r="AC76" s="2369">
        <v>100000</v>
      </c>
      <c r="AD76" s="2369"/>
      <c r="AE76" s="2369">
        <v>500</v>
      </c>
      <c r="AF76" s="2369">
        <v>500</v>
      </c>
      <c r="AG76" s="2369">
        <v>200</v>
      </c>
      <c r="AH76" s="2369"/>
      <c r="AI76" s="2369">
        <v>16897</v>
      </c>
      <c r="AJ76" s="2369"/>
      <c r="AK76" s="2368">
        <v>42583</v>
      </c>
      <c r="AL76" s="2368">
        <v>42735</v>
      </c>
      <c r="AM76" s="2362" t="s">
        <v>664</v>
      </c>
    </row>
    <row r="77" spans="1:39" ht="114.75" customHeight="1" thickBot="1">
      <c r="A77" s="2388"/>
      <c r="B77" s="2389"/>
      <c r="C77" s="2390"/>
      <c r="D77" s="2395"/>
      <c r="E77" s="2105"/>
      <c r="F77" s="2111"/>
      <c r="G77" s="2169"/>
      <c r="H77" s="2353"/>
      <c r="I77" s="2354"/>
      <c r="J77" s="1641">
        <v>121</v>
      </c>
      <c r="K77" s="1635" t="s">
        <v>754</v>
      </c>
      <c r="L77" s="1635" t="s">
        <v>755</v>
      </c>
      <c r="M77" s="1670">
        <v>4</v>
      </c>
      <c r="N77" s="1954"/>
      <c r="O77" s="1901"/>
      <c r="P77" s="1954"/>
      <c r="Q77" s="1643">
        <f>V77/(R76+R77)</f>
        <v>0.5</v>
      </c>
      <c r="R77" s="1636">
        <v>15000000</v>
      </c>
      <c r="S77" s="1954"/>
      <c r="T77" s="1635" t="s">
        <v>756</v>
      </c>
      <c r="U77" s="1635" t="s">
        <v>757</v>
      </c>
      <c r="V77" s="1636">
        <v>15000000</v>
      </c>
      <c r="W77" s="1951"/>
      <c r="X77" s="1901"/>
      <c r="Y77" s="2384"/>
      <c r="Z77" s="2384"/>
      <c r="AA77" s="2384"/>
      <c r="AB77" s="2384"/>
      <c r="AC77" s="2384"/>
      <c r="AD77" s="2384"/>
      <c r="AE77" s="2384"/>
      <c r="AF77" s="2384"/>
      <c r="AG77" s="2384"/>
      <c r="AH77" s="2384"/>
      <c r="AI77" s="2384"/>
      <c r="AJ77" s="2384"/>
      <c r="AK77" s="1959"/>
      <c r="AL77" s="1959"/>
      <c r="AM77" s="1951"/>
    </row>
    <row r="78" spans="1:39" s="553" customFormat="1" ht="27" customHeight="1" thickBot="1">
      <c r="A78" s="2121" t="s">
        <v>94</v>
      </c>
      <c r="B78" s="2122"/>
      <c r="C78" s="2122"/>
      <c r="D78" s="2122"/>
      <c r="E78" s="2122"/>
      <c r="F78" s="2122"/>
      <c r="G78" s="2122"/>
      <c r="H78" s="2122"/>
      <c r="I78" s="2122"/>
      <c r="J78" s="2122"/>
      <c r="K78" s="2122"/>
      <c r="L78" s="2122"/>
      <c r="M78" s="2122"/>
      <c r="N78" s="2122"/>
      <c r="O78" s="2122"/>
      <c r="P78" s="2122"/>
      <c r="Q78" s="2400"/>
      <c r="R78" s="1671">
        <f>SUM(R19:R77)</f>
        <v>3371718420</v>
      </c>
      <c r="S78" s="1672"/>
      <c r="T78" s="1672"/>
      <c r="U78" s="1673"/>
      <c r="V78" s="1674">
        <f>SUM(V19:V77)</f>
        <v>3371718420</v>
      </c>
      <c r="W78" s="1675"/>
      <c r="X78" s="1673"/>
      <c r="Y78" s="1676"/>
      <c r="Z78" s="1676"/>
      <c r="AA78" s="1676"/>
      <c r="AB78" s="1676"/>
      <c r="AC78" s="1676"/>
      <c r="AD78" s="1676"/>
      <c r="AE78" s="1676"/>
      <c r="AF78" s="1676"/>
      <c r="AG78" s="1676"/>
      <c r="AH78" s="1676"/>
      <c r="AI78" s="1676"/>
      <c r="AJ78" s="1676"/>
      <c r="AK78" s="1677"/>
      <c r="AL78" s="1678"/>
      <c r="AM78" s="1679"/>
    </row>
    <row r="79" ht="61.5" customHeight="1"/>
    <row r="80" spans="4:9" ht="15">
      <c r="D80" s="2124" t="s">
        <v>758</v>
      </c>
      <c r="E80" s="2124"/>
      <c r="F80" s="2124"/>
      <c r="G80" s="2124"/>
      <c r="H80" s="2124"/>
      <c r="I80" s="2124"/>
    </row>
    <row r="81" spans="4:9" ht="14.25">
      <c r="D81" s="2125" t="s">
        <v>759</v>
      </c>
      <c r="E81" s="2125"/>
      <c r="F81" s="2125"/>
      <c r="G81" s="2125"/>
      <c r="H81" s="2125"/>
      <c r="I81" s="2125"/>
    </row>
    <row r="85" spans="10:17" ht="14.25">
      <c r="J85" s="556"/>
      <c r="K85" s="334"/>
      <c r="L85" s="556"/>
      <c r="M85" s="557"/>
      <c r="N85" s="556"/>
      <c r="O85" s="556"/>
      <c r="P85" s="558"/>
      <c r="Q85" s="335"/>
    </row>
    <row r="86" spans="10:17" ht="69" customHeight="1">
      <c r="J86" s="556"/>
      <c r="K86" s="419"/>
      <c r="L86" s="556"/>
      <c r="M86" s="557"/>
      <c r="N86" s="556"/>
      <c r="O86" s="556"/>
      <c r="P86" s="558"/>
      <c r="Q86" s="335"/>
    </row>
    <row r="87" spans="10:17" ht="14.25">
      <c r="J87" s="556"/>
      <c r="K87" s="419"/>
      <c r="L87" s="556"/>
      <c r="M87" s="557"/>
      <c r="N87" s="556"/>
      <c r="O87" s="556"/>
      <c r="P87" s="558"/>
      <c r="Q87" s="335"/>
    </row>
    <row r="88" spans="10:17" ht="16.5" customHeight="1">
      <c r="J88" s="556"/>
      <c r="K88" s="419"/>
      <c r="L88" s="556"/>
      <c r="M88" s="557"/>
      <c r="N88" s="556"/>
      <c r="O88" s="556"/>
      <c r="P88" s="559"/>
      <c r="Q88" s="335"/>
    </row>
    <row r="89" spans="10:17" ht="14.25">
      <c r="J89" s="556"/>
      <c r="K89" s="334"/>
      <c r="L89" s="556"/>
      <c r="M89" s="557"/>
      <c r="N89" s="556"/>
      <c r="O89" s="556"/>
      <c r="P89" s="559"/>
      <c r="Q89" s="335"/>
    </row>
    <row r="90" spans="10:17" ht="14.25">
      <c r="J90" s="556"/>
      <c r="K90" s="334"/>
      <c r="L90" s="556"/>
      <c r="M90" s="557"/>
      <c r="N90" s="556"/>
      <c r="O90" s="556"/>
      <c r="P90" s="559"/>
      <c r="Q90" s="335"/>
    </row>
    <row r="91" spans="10:17" ht="14.25">
      <c r="J91" s="556"/>
      <c r="K91" s="334"/>
      <c r="L91" s="556"/>
      <c r="M91" s="557"/>
      <c r="N91" s="556"/>
      <c r="O91" s="556"/>
      <c r="P91" s="558"/>
      <c r="Q91" s="335"/>
    </row>
    <row r="92" spans="10:17" ht="14.25">
      <c r="J92" s="556"/>
      <c r="K92" s="334"/>
      <c r="L92" s="556"/>
      <c r="M92" s="557"/>
      <c r="N92" s="556"/>
      <c r="O92" s="556"/>
      <c r="P92" s="558"/>
      <c r="Q92" s="335"/>
    </row>
    <row r="93" spans="10:17" ht="14.25">
      <c r="J93" s="556"/>
      <c r="K93" s="334"/>
      <c r="L93" s="556"/>
      <c r="M93" s="557"/>
      <c r="N93" s="556"/>
      <c r="O93" s="556"/>
      <c r="P93" s="558"/>
      <c r="Q93" s="335"/>
    </row>
  </sheetData>
  <sheetProtection/>
  <mergeCells count="270">
    <mergeCell ref="AB8:AB15"/>
    <mergeCell ref="AC8:AC15"/>
    <mergeCell ref="AD8:AD15"/>
    <mergeCell ref="AE8:AE15"/>
    <mergeCell ref="AF8:AF15"/>
    <mergeCell ref="AG8:AG15"/>
    <mergeCell ref="AA76:AA77"/>
    <mergeCell ref="AB76:AB77"/>
    <mergeCell ref="AH8:AH15"/>
    <mergeCell ref="AI8:AI15"/>
    <mergeCell ref="AJ8:AJ15"/>
    <mergeCell ref="P7:P15"/>
    <mergeCell ref="X7:X15"/>
    <mergeCell ref="Y7:AD7"/>
    <mergeCell ref="AE7:AJ7"/>
    <mergeCell ref="Y8:Y15"/>
    <mergeCell ref="Y76:Y77"/>
    <mergeCell ref="Z76:Z77"/>
    <mergeCell ref="G76:G77"/>
    <mergeCell ref="H76:I77"/>
    <mergeCell ref="N76:N77"/>
    <mergeCell ref="O76:O77"/>
    <mergeCell ref="P76:P77"/>
    <mergeCell ref="S76:S77"/>
    <mergeCell ref="AM76:AM77"/>
    <mergeCell ref="AJ76:AJ77"/>
    <mergeCell ref="AG76:AG77"/>
    <mergeCell ref="AH76:AH77"/>
    <mergeCell ref="AI76:AI77"/>
    <mergeCell ref="AD76:AD77"/>
    <mergeCell ref="AE76:AE77"/>
    <mergeCell ref="S60:S62"/>
    <mergeCell ref="M38:M57"/>
    <mergeCell ref="N38:N57"/>
    <mergeCell ref="D81:I81"/>
    <mergeCell ref="AK76:AK77"/>
    <mergeCell ref="AL76:AL77"/>
    <mergeCell ref="A78:Q78"/>
    <mergeCell ref="D80:I80"/>
    <mergeCell ref="W76:W77"/>
    <mergeCell ref="X76:X77"/>
    <mergeCell ref="J70:J74"/>
    <mergeCell ref="K70:K74"/>
    <mergeCell ref="N60:N62"/>
    <mergeCell ref="O60:O62"/>
    <mergeCell ref="P60:P62"/>
    <mergeCell ref="R60:R62"/>
    <mergeCell ref="A17:C77"/>
    <mergeCell ref="D18:F67"/>
    <mergeCell ref="G19:I58"/>
    <mergeCell ref="S70:S74"/>
    <mergeCell ref="T70:T71"/>
    <mergeCell ref="U70:U71"/>
    <mergeCell ref="Q64:Q67"/>
    <mergeCell ref="D69:F77"/>
    <mergeCell ref="G70:G74"/>
    <mergeCell ref="H70:I74"/>
    <mergeCell ref="AI64:AI67"/>
    <mergeCell ref="AJ64:AJ67"/>
    <mergeCell ref="AF64:AF67"/>
    <mergeCell ref="W38:W57"/>
    <mergeCell ref="X38:X57"/>
    <mergeCell ref="AC76:AC77"/>
    <mergeCell ref="AC70:AC74"/>
    <mergeCell ref="AD70:AD74"/>
    <mergeCell ref="AF76:AF77"/>
    <mergeCell ref="AF70:AF74"/>
    <mergeCell ref="AL70:AL74"/>
    <mergeCell ref="AM64:AM67"/>
    <mergeCell ref="T65:T66"/>
    <mergeCell ref="U65:U66"/>
    <mergeCell ref="AL64:AL67"/>
    <mergeCell ref="AB64:AB67"/>
    <mergeCell ref="W64:W67"/>
    <mergeCell ref="X64:X67"/>
    <mergeCell ref="Y64:Y67"/>
    <mergeCell ref="AK64:AK67"/>
    <mergeCell ref="R70:R74"/>
    <mergeCell ref="Q38:Q57"/>
    <mergeCell ref="P34:P58"/>
    <mergeCell ref="Q34:Q37"/>
    <mergeCell ref="R34:R58"/>
    <mergeCell ref="AM70:AM74"/>
    <mergeCell ref="AK70:AK74"/>
    <mergeCell ref="AH70:AH74"/>
    <mergeCell ref="AI70:AI74"/>
    <mergeCell ref="AJ70:AJ74"/>
    <mergeCell ref="AB70:AB74"/>
    <mergeCell ref="AG70:AG74"/>
    <mergeCell ref="Y70:Y74"/>
    <mergeCell ref="Z70:Z74"/>
    <mergeCell ref="AA70:AA74"/>
    <mergeCell ref="AE70:AE74"/>
    <mergeCell ref="M60:M62"/>
    <mergeCell ref="L70:L74"/>
    <mergeCell ref="M70:M74"/>
    <mergeCell ref="O70:O74"/>
    <mergeCell ref="P70:P74"/>
    <mergeCell ref="Q70:Q71"/>
    <mergeCell ref="AG64:AG67"/>
    <mergeCell ref="AH64:AH67"/>
    <mergeCell ref="AC64:AC67"/>
    <mergeCell ref="AD64:AD67"/>
    <mergeCell ref="AE64:AE67"/>
    <mergeCell ref="W60:W62"/>
    <mergeCell ref="M64:M67"/>
    <mergeCell ref="Z64:Z67"/>
    <mergeCell ref="AA64:AA67"/>
    <mergeCell ref="AM60:AM62"/>
    <mergeCell ref="N64:N67"/>
    <mergeCell ref="O64:O67"/>
    <mergeCell ref="P64:P67"/>
    <mergeCell ref="R64:R67"/>
    <mergeCell ref="S64:S67"/>
    <mergeCell ref="V64:V67"/>
    <mergeCell ref="X60:X62"/>
    <mergeCell ref="Y60:Y62"/>
    <mergeCell ref="Z60:Z62"/>
    <mergeCell ref="AA60:AA62"/>
    <mergeCell ref="AH60:AH62"/>
    <mergeCell ref="AI60:AI62"/>
    <mergeCell ref="AJ34:AJ37"/>
    <mergeCell ref="Y38:Y57"/>
    <mergeCell ref="AJ38:AJ57"/>
    <mergeCell ref="AB60:AB62"/>
    <mergeCell ref="AC60:AC62"/>
    <mergeCell ref="AD60:AD62"/>
    <mergeCell ref="Z38:Z57"/>
    <mergeCell ref="AL34:AL58"/>
    <mergeCell ref="AM34:AM37"/>
    <mergeCell ref="AF38:AF57"/>
    <mergeCell ref="AG38:AG57"/>
    <mergeCell ref="AH38:AH57"/>
    <mergeCell ref="AC38:AC57"/>
    <mergeCell ref="AD38:AD57"/>
    <mergeCell ref="AE38:AE57"/>
    <mergeCell ref="AG34:AG37"/>
    <mergeCell ref="AH34:AH37"/>
    <mergeCell ref="AM38:AM57"/>
    <mergeCell ref="AA38:AA57"/>
    <mergeCell ref="AB38:AB57"/>
    <mergeCell ref="AJ60:AJ62"/>
    <mergeCell ref="AE60:AE62"/>
    <mergeCell ref="AF60:AF62"/>
    <mergeCell ref="AG60:AG62"/>
    <mergeCell ref="AK60:AK62"/>
    <mergeCell ref="AL60:AL62"/>
    <mergeCell ref="AI38:AI57"/>
    <mergeCell ref="U34:U37"/>
    <mergeCell ref="T38:T57"/>
    <mergeCell ref="U38:U57"/>
    <mergeCell ref="AF34:AF37"/>
    <mergeCell ref="AB34:AB37"/>
    <mergeCell ref="V34:V37"/>
    <mergeCell ref="W34:W37"/>
    <mergeCell ref="X34:X37"/>
    <mergeCell ref="Y34:Y37"/>
    <mergeCell ref="AI34:AI37"/>
    <mergeCell ref="AK34:AK58"/>
    <mergeCell ref="AC34:AC37"/>
    <mergeCell ref="AD34:AD37"/>
    <mergeCell ref="AE34:AE37"/>
    <mergeCell ref="S34:S58"/>
    <mergeCell ref="V38:V57"/>
    <mergeCell ref="Z34:Z37"/>
    <mergeCell ref="AA34:AA37"/>
    <mergeCell ref="T34:T37"/>
    <mergeCell ref="AL31:AL32"/>
    <mergeCell ref="AH31:AH32"/>
    <mergeCell ref="AC31:AC32"/>
    <mergeCell ref="AD31:AD32"/>
    <mergeCell ref="AE31:AE32"/>
    <mergeCell ref="Z31:Z32"/>
    <mergeCell ref="AA31:AA32"/>
    <mergeCell ref="AB31:AB32"/>
    <mergeCell ref="M31:M32"/>
    <mergeCell ref="N31:N32"/>
    <mergeCell ref="O31:O32"/>
    <mergeCell ref="P31:P32"/>
    <mergeCell ref="R31:R32"/>
    <mergeCell ref="J38:J57"/>
    <mergeCell ref="K38:K57"/>
    <mergeCell ref="AG31:AG32"/>
    <mergeCell ref="S31:S32"/>
    <mergeCell ref="T31:T32"/>
    <mergeCell ref="W31:W32"/>
    <mergeCell ref="X31:X32"/>
    <mergeCell ref="Y31:Y32"/>
    <mergeCell ref="J34:J37"/>
    <mergeCell ref="K34:K37"/>
    <mergeCell ref="L34:L58"/>
    <mergeCell ref="M34:M37"/>
    <mergeCell ref="N34:N37"/>
    <mergeCell ref="O34:O58"/>
    <mergeCell ref="Y19:Y27"/>
    <mergeCell ref="Z19:Z27"/>
    <mergeCell ref="S19:S27"/>
    <mergeCell ref="W19:W27"/>
    <mergeCell ref="X19:X27"/>
    <mergeCell ref="AM31:AM32"/>
    <mergeCell ref="AK31:AK32"/>
    <mergeCell ref="AI31:AI32"/>
    <mergeCell ref="AJ31:AJ32"/>
    <mergeCell ref="AF31:AF32"/>
    <mergeCell ref="AD19:AD27"/>
    <mergeCell ref="AE19:AE27"/>
    <mergeCell ref="AF19:AF27"/>
    <mergeCell ref="AA19:AA27"/>
    <mergeCell ref="AB19:AB27"/>
    <mergeCell ref="AC19:AC27"/>
    <mergeCell ref="AK19:AK27"/>
    <mergeCell ref="AL19:AL27"/>
    <mergeCell ref="AJ19:AJ27"/>
    <mergeCell ref="AG19:AG27"/>
    <mergeCell ref="AH19:AH27"/>
    <mergeCell ref="AI19:AI27"/>
    <mergeCell ref="J31:J32"/>
    <mergeCell ref="K31:K32"/>
    <mergeCell ref="L31:L32"/>
    <mergeCell ref="J19:J27"/>
    <mergeCell ref="K19:K27"/>
    <mergeCell ref="AM19:AM27"/>
    <mergeCell ref="Q21:Q27"/>
    <mergeCell ref="T21:T27"/>
    <mergeCell ref="U21:U27"/>
    <mergeCell ref="V21:V27"/>
    <mergeCell ref="M19:M27"/>
    <mergeCell ref="N19:N27"/>
    <mergeCell ref="O19:O27"/>
    <mergeCell ref="P19:P27"/>
    <mergeCell ref="R19:R27"/>
    <mergeCell ref="L19:L27"/>
    <mergeCell ref="G64:G67"/>
    <mergeCell ref="G60:G62"/>
    <mergeCell ref="H60:I62"/>
    <mergeCell ref="J60:J62"/>
    <mergeCell ref="K60:K62"/>
    <mergeCell ref="L60:L62"/>
    <mergeCell ref="H64:I67"/>
    <mergeCell ref="J64:J67"/>
    <mergeCell ref="K64:K67"/>
    <mergeCell ref="L64:L67"/>
    <mergeCell ref="N5:AM5"/>
    <mergeCell ref="M7:M15"/>
    <mergeCell ref="V7:V15"/>
    <mergeCell ref="AK7:AK15"/>
    <mergeCell ref="AL7:AL15"/>
    <mergeCell ref="W8:W15"/>
    <mergeCell ref="AM7:AM15"/>
    <mergeCell ref="Y6:AJ6"/>
    <mergeCell ref="Z8:Z15"/>
    <mergeCell ref="AA8:AA15"/>
    <mergeCell ref="R7:R15"/>
    <mergeCell ref="S7:S15"/>
    <mergeCell ref="T7:T15"/>
    <mergeCell ref="U7:U15"/>
    <mergeCell ref="K7:K15"/>
    <mergeCell ref="L7:L15"/>
    <mergeCell ref="N7:N15"/>
    <mergeCell ref="O7:O15"/>
    <mergeCell ref="A1:AK4"/>
    <mergeCell ref="A5:M6"/>
    <mergeCell ref="A7:A15"/>
    <mergeCell ref="B7:C15"/>
    <mergeCell ref="D7:D15"/>
    <mergeCell ref="E7:F15"/>
    <mergeCell ref="G7:G15"/>
    <mergeCell ref="H7:I15"/>
    <mergeCell ref="J7:J15"/>
    <mergeCell ref="Q7:Q15"/>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IV148"/>
  <sheetViews>
    <sheetView zoomScale="55" zoomScaleNormal="55" zoomScalePageLayoutView="0" workbookViewId="0" topLeftCell="A1">
      <selection activeCell="A1" sqref="A1:AK4"/>
    </sheetView>
  </sheetViews>
  <sheetFormatPr defaultColWidth="11.421875" defaultRowHeight="15"/>
  <cols>
    <col min="1" max="1" width="13.28125" style="906" customWidth="1"/>
    <col min="2" max="2" width="4.00390625" style="906" customWidth="1"/>
    <col min="3" max="3" width="18.28125" style="906" customWidth="1"/>
    <col min="4" max="4" width="11.8515625" style="906" customWidth="1"/>
    <col min="5" max="5" width="7.421875" style="906" customWidth="1"/>
    <col min="6" max="6" width="12.00390625" style="906" customWidth="1"/>
    <col min="7" max="7" width="11.8515625" style="906" customWidth="1"/>
    <col min="8" max="8" width="8.57421875" style="906" customWidth="1"/>
    <col min="9" max="9" width="13.57421875" style="906" customWidth="1"/>
    <col min="10" max="10" width="13.00390625" style="906" customWidth="1"/>
    <col min="11" max="11" width="33.7109375" style="906" customWidth="1"/>
    <col min="12" max="12" width="19.00390625" style="906" customWidth="1"/>
    <col min="13" max="13" width="16.57421875" style="906" customWidth="1"/>
    <col min="14" max="14" width="31.421875" style="906" customWidth="1"/>
    <col min="15" max="15" width="12.57421875" style="1680" customWidth="1"/>
    <col min="16" max="16" width="27.140625" style="1681" customWidth="1"/>
    <col min="17" max="17" width="15.140625" style="1034" customWidth="1"/>
    <col min="18" max="18" width="20.7109375" style="1690" customWidth="1"/>
    <col min="19" max="19" width="26.7109375" style="906" customWidth="1"/>
    <col min="20" max="20" width="40.140625" style="906" customWidth="1"/>
    <col min="21" max="21" width="43.00390625" style="1683" customWidth="1"/>
    <col min="22" max="22" width="29.7109375" style="1684" customWidth="1"/>
    <col min="23" max="23" width="15.7109375" style="1685" customWidth="1"/>
    <col min="24" max="24" width="13.8515625" style="906" customWidth="1"/>
    <col min="25" max="25" width="9.57421875" style="906" customWidth="1"/>
    <col min="26" max="26" width="8.57421875" style="906" customWidth="1"/>
    <col min="27" max="31" width="7.28125" style="906" customWidth="1"/>
    <col min="32" max="32" width="10.140625" style="906" customWidth="1"/>
    <col min="33" max="33" width="12.28125" style="906" customWidth="1"/>
    <col min="34" max="34" width="11.140625" style="906" customWidth="1"/>
    <col min="35" max="35" width="12.57421875" style="906" customWidth="1"/>
    <col min="36" max="36" width="15.7109375" style="1033" customWidth="1"/>
    <col min="37" max="37" width="22.7109375" style="1686" customWidth="1"/>
    <col min="38" max="38" width="22.7109375" style="1687" customWidth="1"/>
    <col min="39" max="39" width="28.7109375" style="906" customWidth="1"/>
    <col min="40" max="40" width="15.7109375" style="906" bestFit="1" customWidth="1"/>
    <col min="41" max="16384" width="11.421875" style="906"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40" s="907" customFormat="1" ht="15">
      <c r="A16" s="2602">
        <v>2</v>
      </c>
      <c r="B16" s="908" t="s">
        <v>1318</v>
      </c>
      <c r="C16" s="909"/>
      <c r="D16" s="910"/>
      <c r="E16" s="910"/>
      <c r="F16" s="910"/>
      <c r="G16" s="910"/>
      <c r="H16" s="910"/>
      <c r="I16" s="910"/>
      <c r="J16" s="910"/>
      <c r="K16" s="910"/>
      <c r="L16" s="910"/>
      <c r="M16" s="910"/>
      <c r="N16" s="910"/>
      <c r="O16" s="910"/>
      <c r="P16" s="910"/>
      <c r="Q16" s="910"/>
      <c r="R16" s="910"/>
      <c r="S16" s="910"/>
      <c r="T16" s="910"/>
      <c r="U16" s="910"/>
      <c r="V16" s="910"/>
      <c r="W16" s="910"/>
      <c r="X16" s="910"/>
      <c r="Y16" s="910"/>
      <c r="Z16" s="910"/>
      <c r="AA16" s="910"/>
      <c r="AB16" s="910"/>
      <c r="AC16" s="910"/>
      <c r="AD16" s="910"/>
      <c r="AE16" s="910"/>
      <c r="AF16" s="910"/>
      <c r="AG16" s="910"/>
      <c r="AH16" s="910"/>
      <c r="AI16" s="910"/>
      <c r="AJ16" s="910"/>
      <c r="AK16" s="911"/>
      <c r="AL16" s="910"/>
      <c r="AM16" s="912"/>
      <c r="AN16" s="906"/>
    </row>
    <row r="17" spans="1:39" s="918" customFormat="1" ht="15">
      <c r="A17" s="2603"/>
      <c r="B17" s="913"/>
      <c r="C17" s="914"/>
      <c r="D17" s="915"/>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c r="AH17" s="915"/>
      <c r="AI17" s="915"/>
      <c r="AJ17" s="915"/>
      <c r="AK17" s="916"/>
      <c r="AL17" s="915"/>
      <c r="AM17" s="917"/>
    </row>
    <row r="18" spans="1:39" s="918" customFormat="1" ht="15">
      <c r="A18" s="2604" t="s">
        <v>1319</v>
      </c>
      <c r="B18" s="2605"/>
      <c r="C18" s="2606"/>
      <c r="D18" s="919">
        <v>2</v>
      </c>
      <c r="E18" s="920" t="s">
        <v>1320</v>
      </c>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2"/>
      <c r="AL18" s="921"/>
      <c r="AM18" s="923"/>
    </row>
    <row r="19" spans="1:39" s="918" customFormat="1" ht="16.5" customHeight="1">
      <c r="A19" s="2607"/>
      <c r="B19" s="2608"/>
      <c r="C19" s="2609"/>
      <c r="D19" s="2613"/>
      <c r="E19" s="2507"/>
      <c r="F19" s="2507"/>
      <c r="G19" s="924">
        <v>8</v>
      </c>
      <c r="H19" s="925" t="s">
        <v>1321</v>
      </c>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7"/>
      <c r="AL19" s="926"/>
      <c r="AM19" s="928"/>
    </row>
    <row r="20" spans="1:39" s="918" customFormat="1" ht="16.5" customHeight="1">
      <c r="A20" s="2607"/>
      <c r="B20" s="2608"/>
      <c r="C20" s="2609"/>
      <c r="D20" s="2613"/>
      <c r="E20" s="2507"/>
      <c r="F20" s="2507"/>
      <c r="G20" s="2608"/>
      <c r="H20" s="2608"/>
      <c r="I20" s="2608"/>
      <c r="J20" s="2578">
        <v>38</v>
      </c>
      <c r="K20" s="2489" t="s">
        <v>1322</v>
      </c>
      <c r="L20" s="2507" t="s">
        <v>37</v>
      </c>
      <c r="M20" s="2578">
        <v>4</v>
      </c>
      <c r="N20" s="2507" t="s">
        <v>1323</v>
      </c>
      <c r="O20" s="2601">
        <v>51</v>
      </c>
      <c r="P20" s="2489" t="s">
        <v>1324</v>
      </c>
      <c r="Q20" s="2597">
        <v>0.5</v>
      </c>
      <c r="R20" s="2600">
        <v>15000000</v>
      </c>
      <c r="S20" s="2489" t="s">
        <v>1325</v>
      </c>
      <c r="T20" s="2489" t="s">
        <v>1326</v>
      </c>
      <c r="U20" s="2489" t="s">
        <v>1327</v>
      </c>
      <c r="V20" s="2531">
        <v>7500000</v>
      </c>
      <c r="W20" s="2594">
        <v>20</v>
      </c>
      <c r="X20" s="2595" t="s">
        <v>202</v>
      </c>
      <c r="Y20" s="2584">
        <v>64149</v>
      </c>
      <c r="Z20" s="2584" t="s">
        <v>1328</v>
      </c>
      <c r="AA20" s="2584" t="s">
        <v>1329</v>
      </c>
      <c r="AB20" s="2584" t="s">
        <v>1330</v>
      </c>
      <c r="AC20" s="2584" t="s">
        <v>1331</v>
      </c>
      <c r="AD20" s="2584" t="s">
        <v>1332</v>
      </c>
      <c r="AE20" s="2584">
        <v>13208</v>
      </c>
      <c r="AF20" s="2584">
        <v>1827</v>
      </c>
      <c r="AG20" s="2584"/>
      <c r="AH20" s="2584"/>
      <c r="AI20" s="2584">
        <v>16897</v>
      </c>
      <c r="AJ20" s="2584">
        <v>81384</v>
      </c>
      <c r="AK20" s="2581" t="s">
        <v>1333</v>
      </c>
      <c r="AL20" s="2587">
        <v>42735</v>
      </c>
      <c r="AM20" s="2577" t="s">
        <v>1334</v>
      </c>
    </row>
    <row r="21" spans="1:39" s="918" customFormat="1" ht="16.5" customHeight="1">
      <c r="A21" s="2607"/>
      <c r="B21" s="2608"/>
      <c r="C21" s="2609"/>
      <c r="D21" s="2613"/>
      <c r="E21" s="2507"/>
      <c r="F21" s="2507"/>
      <c r="G21" s="2608"/>
      <c r="H21" s="2608"/>
      <c r="I21" s="2608"/>
      <c r="J21" s="2578"/>
      <c r="K21" s="2489"/>
      <c r="L21" s="2507"/>
      <c r="M21" s="2578"/>
      <c r="N21" s="2507"/>
      <c r="O21" s="2601"/>
      <c r="P21" s="2489"/>
      <c r="Q21" s="2598"/>
      <c r="R21" s="2600"/>
      <c r="S21" s="2489"/>
      <c r="T21" s="2489"/>
      <c r="U21" s="2489"/>
      <c r="V21" s="2532"/>
      <c r="W21" s="2594"/>
      <c r="X21" s="2595"/>
      <c r="Y21" s="2585"/>
      <c r="Z21" s="2585"/>
      <c r="AA21" s="2585"/>
      <c r="AB21" s="2585"/>
      <c r="AC21" s="2585"/>
      <c r="AD21" s="2585"/>
      <c r="AE21" s="2585"/>
      <c r="AF21" s="2585"/>
      <c r="AG21" s="2585"/>
      <c r="AH21" s="2585"/>
      <c r="AI21" s="2585"/>
      <c r="AJ21" s="2585"/>
      <c r="AK21" s="2582"/>
      <c r="AL21" s="2588"/>
      <c r="AM21" s="2577"/>
    </row>
    <row r="22" spans="1:39" s="918" customFormat="1" ht="16.5" customHeight="1">
      <c r="A22" s="2607"/>
      <c r="B22" s="2608"/>
      <c r="C22" s="2609"/>
      <c r="D22" s="2613"/>
      <c r="E22" s="2507"/>
      <c r="F22" s="2507"/>
      <c r="G22" s="2608"/>
      <c r="H22" s="2608"/>
      <c r="I22" s="2608"/>
      <c r="J22" s="2578"/>
      <c r="K22" s="2489"/>
      <c r="L22" s="2507"/>
      <c r="M22" s="2578"/>
      <c r="N22" s="2507"/>
      <c r="O22" s="2601"/>
      <c r="P22" s="2489"/>
      <c r="Q22" s="2598"/>
      <c r="R22" s="2600"/>
      <c r="S22" s="2489"/>
      <c r="T22" s="2489"/>
      <c r="U22" s="2489"/>
      <c r="V22" s="2532"/>
      <c r="W22" s="2594"/>
      <c r="X22" s="2595"/>
      <c r="Y22" s="2585"/>
      <c r="Z22" s="2585"/>
      <c r="AA22" s="2585"/>
      <c r="AB22" s="2585"/>
      <c r="AC22" s="2585"/>
      <c r="AD22" s="2585"/>
      <c r="AE22" s="2585"/>
      <c r="AF22" s="2585"/>
      <c r="AG22" s="2585"/>
      <c r="AH22" s="2585"/>
      <c r="AI22" s="2585"/>
      <c r="AJ22" s="2585"/>
      <c r="AK22" s="2582"/>
      <c r="AL22" s="2588"/>
      <c r="AM22" s="2577"/>
    </row>
    <row r="23" spans="1:39" s="907" customFormat="1" ht="13.5" customHeight="1">
      <c r="A23" s="2607"/>
      <c r="B23" s="2608"/>
      <c r="C23" s="2609"/>
      <c r="D23" s="2613"/>
      <c r="E23" s="2507"/>
      <c r="F23" s="2507"/>
      <c r="G23" s="2608"/>
      <c r="H23" s="2608"/>
      <c r="I23" s="2608"/>
      <c r="J23" s="2578"/>
      <c r="K23" s="2489"/>
      <c r="L23" s="2507"/>
      <c r="M23" s="2578"/>
      <c r="N23" s="2507"/>
      <c r="O23" s="2601"/>
      <c r="P23" s="2489"/>
      <c r="Q23" s="2598"/>
      <c r="R23" s="2600"/>
      <c r="S23" s="2489"/>
      <c r="T23" s="2489"/>
      <c r="U23" s="2489"/>
      <c r="V23" s="2532"/>
      <c r="W23" s="2594"/>
      <c r="X23" s="2595"/>
      <c r="Y23" s="2585"/>
      <c r="Z23" s="2585"/>
      <c r="AA23" s="2585"/>
      <c r="AB23" s="2585"/>
      <c r="AC23" s="2585"/>
      <c r="AD23" s="2585"/>
      <c r="AE23" s="2585"/>
      <c r="AF23" s="2585"/>
      <c r="AG23" s="2585"/>
      <c r="AH23" s="2585"/>
      <c r="AI23" s="2585"/>
      <c r="AJ23" s="2585"/>
      <c r="AK23" s="2582"/>
      <c r="AL23" s="2588"/>
      <c r="AM23" s="2577"/>
    </row>
    <row r="24" spans="1:39" s="907" customFormat="1" ht="13.5" customHeight="1">
      <c r="A24" s="2607"/>
      <c r="B24" s="2608"/>
      <c r="C24" s="2609"/>
      <c r="D24" s="2613"/>
      <c r="E24" s="2507"/>
      <c r="F24" s="2507"/>
      <c r="G24" s="2608"/>
      <c r="H24" s="2608"/>
      <c r="I24" s="2608"/>
      <c r="J24" s="2578"/>
      <c r="K24" s="2489"/>
      <c r="L24" s="2507"/>
      <c r="M24" s="2578"/>
      <c r="N24" s="2507"/>
      <c r="O24" s="2601"/>
      <c r="P24" s="2489"/>
      <c r="Q24" s="2599"/>
      <c r="R24" s="2600"/>
      <c r="S24" s="2489"/>
      <c r="T24" s="2489"/>
      <c r="U24" s="2489"/>
      <c r="V24" s="2533"/>
      <c r="W24" s="2594"/>
      <c r="X24" s="2595"/>
      <c r="Y24" s="2585"/>
      <c r="Z24" s="2585"/>
      <c r="AA24" s="2585"/>
      <c r="AB24" s="2585"/>
      <c r="AC24" s="2585"/>
      <c r="AD24" s="2585"/>
      <c r="AE24" s="2585"/>
      <c r="AF24" s="2585"/>
      <c r="AG24" s="2585"/>
      <c r="AH24" s="2585"/>
      <c r="AI24" s="2585"/>
      <c r="AJ24" s="2585"/>
      <c r="AK24" s="2583"/>
      <c r="AL24" s="2589"/>
      <c r="AM24" s="2577"/>
    </row>
    <row r="25" spans="1:39" s="907" customFormat="1" ht="15" customHeight="1">
      <c r="A25" s="2607"/>
      <c r="B25" s="2608"/>
      <c r="C25" s="2609"/>
      <c r="D25" s="2613"/>
      <c r="E25" s="2507"/>
      <c r="F25" s="2507"/>
      <c r="G25" s="2608"/>
      <c r="H25" s="2608"/>
      <c r="I25" s="2608"/>
      <c r="J25" s="2578">
        <v>39</v>
      </c>
      <c r="K25" s="2489" t="s">
        <v>1335</v>
      </c>
      <c r="L25" s="2507"/>
      <c r="M25" s="2578">
        <v>3</v>
      </c>
      <c r="N25" s="2507"/>
      <c r="O25" s="2601"/>
      <c r="P25" s="2489"/>
      <c r="Q25" s="2579">
        <v>0.5</v>
      </c>
      <c r="R25" s="2600"/>
      <c r="S25" s="2489"/>
      <c r="T25" s="2489" t="s">
        <v>1336</v>
      </c>
      <c r="U25" s="2489" t="s">
        <v>1337</v>
      </c>
      <c r="V25" s="2531">
        <v>7500000</v>
      </c>
      <c r="W25" s="2594"/>
      <c r="X25" s="2595"/>
      <c r="Y25" s="2585"/>
      <c r="Z25" s="2585"/>
      <c r="AA25" s="2585"/>
      <c r="AB25" s="2585"/>
      <c r="AC25" s="2585"/>
      <c r="AD25" s="2585"/>
      <c r="AE25" s="2585"/>
      <c r="AF25" s="2585"/>
      <c r="AG25" s="2585"/>
      <c r="AH25" s="2585"/>
      <c r="AI25" s="2585"/>
      <c r="AJ25" s="2585"/>
      <c r="AK25" s="2581" t="s">
        <v>1333</v>
      </c>
      <c r="AL25" s="2587">
        <v>42735</v>
      </c>
      <c r="AM25" s="2577"/>
    </row>
    <row r="26" spans="1:40" s="907" customFormat="1" ht="13.5" customHeight="1">
      <c r="A26" s="2607"/>
      <c r="B26" s="2608"/>
      <c r="C26" s="2609"/>
      <c r="D26" s="2613"/>
      <c r="E26" s="2507"/>
      <c r="F26" s="2507"/>
      <c r="G26" s="2608"/>
      <c r="H26" s="2608"/>
      <c r="I26" s="2608"/>
      <c r="J26" s="2578"/>
      <c r="K26" s="2489"/>
      <c r="L26" s="2507"/>
      <c r="M26" s="2578"/>
      <c r="N26" s="2507"/>
      <c r="O26" s="2601"/>
      <c r="P26" s="2489"/>
      <c r="Q26" s="2579"/>
      <c r="R26" s="2600"/>
      <c r="S26" s="2489"/>
      <c r="T26" s="2489"/>
      <c r="U26" s="2489"/>
      <c r="V26" s="2532"/>
      <c r="W26" s="2594"/>
      <c r="X26" s="2595"/>
      <c r="Y26" s="2585"/>
      <c r="Z26" s="2585"/>
      <c r="AA26" s="2585"/>
      <c r="AB26" s="2585"/>
      <c r="AC26" s="2585"/>
      <c r="AD26" s="2585"/>
      <c r="AE26" s="2585"/>
      <c r="AF26" s="2585"/>
      <c r="AG26" s="2585"/>
      <c r="AH26" s="2585"/>
      <c r="AI26" s="2585"/>
      <c r="AJ26" s="2585"/>
      <c r="AK26" s="2582"/>
      <c r="AL26" s="2588"/>
      <c r="AM26" s="2577"/>
      <c r="AN26" s="906"/>
    </row>
    <row r="27" spans="1:40" s="907" customFormat="1" ht="16.5" customHeight="1">
      <c r="A27" s="2607"/>
      <c r="B27" s="2608"/>
      <c r="C27" s="2609"/>
      <c r="D27" s="2613"/>
      <c r="E27" s="2507"/>
      <c r="F27" s="2507"/>
      <c r="G27" s="2608"/>
      <c r="H27" s="2608"/>
      <c r="I27" s="2608"/>
      <c r="J27" s="2578"/>
      <c r="K27" s="2489"/>
      <c r="L27" s="2507"/>
      <c r="M27" s="2578"/>
      <c r="N27" s="2507"/>
      <c r="O27" s="2601"/>
      <c r="P27" s="2489"/>
      <c r="Q27" s="2579"/>
      <c r="R27" s="2600"/>
      <c r="S27" s="2489"/>
      <c r="T27" s="2489"/>
      <c r="U27" s="2489"/>
      <c r="V27" s="2532"/>
      <c r="W27" s="2594"/>
      <c r="X27" s="2595"/>
      <c r="Y27" s="2585"/>
      <c r="Z27" s="2585"/>
      <c r="AA27" s="2585"/>
      <c r="AB27" s="2585"/>
      <c r="AC27" s="2585"/>
      <c r="AD27" s="2585"/>
      <c r="AE27" s="2585"/>
      <c r="AF27" s="2585"/>
      <c r="AG27" s="2585"/>
      <c r="AH27" s="2585"/>
      <c r="AI27" s="2585"/>
      <c r="AJ27" s="2585"/>
      <c r="AK27" s="2582"/>
      <c r="AL27" s="2588"/>
      <c r="AM27" s="2577"/>
      <c r="AN27" s="906"/>
    </row>
    <row r="28" spans="1:40" s="907" customFormat="1" ht="9.75" customHeight="1">
      <c r="A28" s="2607"/>
      <c r="B28" s="2608"/>
      <c r="C28" s="2609"/>
      <c r="D28" s="2613"/>
      <c r="E28" s="2507"/>
      <c r="F28" s="2507"/>
      <c r="G28" s="2608"/>
      <c r="H28" s="2608"/>
      <c r="I28" s="2608"/>
      <c r="J28" s="2578"/>
      <c r="K28" s="2489"/>
      <c r="L28" s="2507"/>
      <c r="M28" s="2578"/>
      <c r="N28" s="2507"/>
      <c r="O28" s="2601"/>
      <c r="P28" s="2489"/>
      <c r="Q28" s="2579"/>
      <c r="R28" s="2600"/>
      <c r="S28" s="2489"/>
      <c r="T28" s="2489"/>
      <c r="U28" s="2489"/>
      <c r="V28" s="2532"/>
      <c r="W28" s="2594"/>
      <c r="X28" s="2595"/>
      <c r="Y28" s="2585"/>
      <c r="Z28" s="2585"/>
      <c r="AA28" s="2585"/>
      <c r="AB28" s="2585"/>
      <c r="AC28" s="2585"/>
      <c r="AD28" s="2585"/>
      <c r="AE28" s="2585"/>
      <c r="AF28" s="2585"/>
      <c r="AG28" s="2585"/>
      <c r="AH28" s="2585"/>
      <c r="AI28" s="2585"/>
      <c r="AJ28" s="2585"/>
      <c r="AK28" s="2582"/>
      <c r="AL28" s="2588"/>
      <c r="AM28" s="2577"/>
      <c r="AN28" s="906"/>
    </row>
    <row r="29" spans="1:39" ht="16.5" customHeight="1" thickBot="1">
      <c r="A29" s="2607"/>
      <c r="B29" s="2608"/>
      <c r="C29" s="2609"/>
      <c r="D29" s="2613"/>
      <c r="E29" s="2507"/>
      <c r="F29" s="2507"/>
      <c r="G29" s="2608"/>
      <c r="H29" s="2608"/>
      <c r="I29" s="2608"/>
      <c r="J29" s="2578"/>
      <c r="K29" s="2489"/>
      <c r="L29" s="2507"/>
      <c r="M29" s="2578"/>
      <c r="N29" s="2507"/>
      <c r="O29" s="2601"/>
      <c r="P29" s="2489"/>
      <c r="Q29" s="2579"/>
      <c r="R29" s="2600"/>
      <c r="S29" s="2489"/>
      <c r="T29" s="2580"/>
      <c r="U29" s="2489"/>
      <c r="V29" s="2533"/>
      <c r="W29" s="2594"/>
      <c r="X29" s="2595"/>
      <c r="Y29" s="2585"/>
      <c r="Z29" s="2585"/>
      <c r="AA29" s="2585"/>
      <c r="AB29" s="2585"/>
      <c r="AC29" s="2585"/>
      <c r="AD29" s="2585"/>
      <c r="AE29" s="2585"/>
      <c r="AF29" s="2585"/>
      <c r="AG29" s="2585"/>
      <c r="AH29" s="2585"/>
      <c r="AI29" s="2585"/>
      <c r="AJ29" s="2585"/>
      <c r="AK29" s="2583"/>
      <c r="AL29" s="2589"/>
      <c r="AM29" s="2577"/>
    </row>
    <row r="30" spans="1:39" ht="15.75" customHeight="1" thickTop="1">
      <c r="A30" s="2607"/>
      <c r="B30" s="2608"/>
      <c r="C30" s="2609"/>
      <c r="D30" s="2613"/>
      <c r="E30" s="2507"/>
      <c r="F30" s="2507"/>
      <c r="G30" s="2608"/>
      <c r="H30" s="2608"/>
      <c r="I30" s="2609"/>
      <c r="J30" s="2477">
        <v>40</v>
      </c>
      <c r="K30" s="2474" t="s">
        <v>1338</v>
      </c>
      <c r="L30" s="2503" t="s">
        <v>37</v>
      </c>
      <c r="M30" s="2591">
        <v>0.05</v>
      </c>
      <c r="N30" s="2419" t="s">
        <v>1339</v>
      </c>
      <c r="O30" s="2416">
        <v>52</v>
      </c>
      <c r="P30" s="2423" t="s">
        <v>1340</v>
      </c>
      <c r="Q30" s="2488">
        <f>V30/R30</f>
        <v>0.5714285714285714</v>
      </c>
      <c r="R30" s="2438">
        <v>35000000</v>
      </c>
      <c r="S30" s="2423" t="s">
        <v>1341</v>
      </c>
      <c r="T30" s="2474" t="s">
        <v>1342</v>
      </c>
      <c r="U30" s="2529" t="s">
        <v>1343</v>
      </c>
      <c r="V30" s="2410">
        <v>20000000</v>
      </c>
      <c r="W30" s="2479">
        <v>20</v>
      </c>
      <c r="X30" s="2467" t="s">
        <v>202</v>
      </c>
      <c r="Y30" s="2585"/>
      <c r="Z30" s="2585"/>
      <c r="AA30" s="2585"/>
      <c r="AB30" s="2585"/>
      <c r="AC30" s="2585"/>
      <c r="AD30" s="2585"/>
      <c r="AE30" s="2585"/>
      <c r="AF30" s="2585"/>
      <c r="AG30" s="2585"/>
      <c r="AH30" s="2585"/>
      <c r="AI30" s="2585"/>
      <c r="AJ30" s="2585"/>
      <c r="AK30" s="2630"/>
      <c r="AL30" s="2630"/>
      <c r="AM30" s="2567" t="s">
        <v>1334</v>
      </c>
    </row>
    <row r="31" spans="1:39" ht="13.5" customHeight="1">
      <c r="A31" s="2607"/>
      <c r="B31" s="2608"/>
      <c r="C31" s="2609"/>
      <c r="D31" s="2613"/>
      <c r="E31" s="2507"/>
      <c r="F31" s="2507"/>
      <c r="G31" s="2608"/>
      <c r="H31" s="2608"/>
      <c r="I31" s="2609"/>
      <c r="J31" s="2590"/>
      <c r="K31" s="2525"/>
      <c r="L31" s="2503"/>
      <c r="M31" s="2592"/>
      <c r="N31" s="2419"/>
      <c r="O31" s="2416"/>
      <c r="P31" s="2489"/>
      <c r="Q31" s="2437"/>
      <c r="R31" s="2438"/>
      <c r="S31" s="2489"/>
      <c r="T31" s="2525"/>
      <c r="U31" s="2529"/>
      <c r="V31" s="2410"/>
      <c r="W31" s="2542"/>
      <c r="X31" s="2468"/>
      <c r="Y31" s="2585"/>
      <c r="Z31" s="2585"/>
      <c r="AA31" s="2585"/>
      <c r="AB31" s="2585"/>
      <c r="AC31" s="2585"/>
      <c r="AD31" s="2585"/>
      <c r="AE31" s="2585"/>
      <c r="AF31" s="2585"/>
      <c r="AG31" s="2585"/>
      <c r="AH31" s="2585"/>
      <c r="AI31" s="2585"/>
      <c r="AJ31" s="2585"/>
      <c r="AK31" s="2630"/>
      <c r="AL31" s="2630"/>
      <c r="AM31" s="2568"/>
    </row>
    <row r="32" spans="1:39" ht="13.5" customHeight="1">
      <c r="A32" s="2607"/>
      <c r="B32" s="2608"/>
      <c r="C32" s="2609"/>
      <c r="D32" s="2613"/>
      <c r="E32" s="2507"/>
      <c r="F32" s="2507"/>
      <c r="G32" s="2608"/>
      <c r="H32" s="2608"/>
      <c r="I32" s="2609"/>
      <c r="J32" s="2590"/>
      <c r="K32" s="2525"/>
      <c r="L32" s="2503"/>
      <c r="M32" s="2592"/>
      <c r="N32" s="2419"/>
      <c r="O32" s="2416"/>
      <c r="P32" s="2489"/>
      <c r="Q32" s="2437"/>
      <c r="R32" s="2438"/>
      <c r="S32" s="2489"/>
      <c r="T32" s="2525"/>
      <c r="U32" s="2529"/>
      <c r="V32" s="2410"/>
      <c r="W32" s="2542"/>
      <c r="X32" s="2468"/>
      <c r="Y32" s="2585"/>
      <c r="Z32" s="2585"/>
      <c r="AA32" s="2585"/>
      <c r="AB32" s="2585"/>
      <c r="AC32" s="2585"/>
      <c r="AD32" s="2585"/>
      <c r="AE32" s="2585"/>
      <c r="AF32" s="2585"/>
      <c r="AG32" s="2585"/>
      <c r="AH32" s="2585"/>
      <c r="AI32" s="2585"/>
      <c r="AJ32" s="2585"/>
      <c r="AK32" s="2630"/>
      <c r="AL32" s="2630"/>
      <c r="AM32" s="2568"/>
    </row>
    <row r="33" spans="1:39" ht="13.5" customHeight="1">
      <c r="A33" s="2607"/>
      <c r="B33" s="2608"/>
      <c r="C33" s="2609"/>
      <c r="D33" s="2613"/>
      <c r="E33" s="2507"/>
      <c r="F33" s="2507"/>
      <c r="G33" s="2608"/>
      <c r="H33" s="2608"/>
      <c r="I33" s="2609"/>
      <c r="J33" s="2590"/>
      <c r="K33" s="2525"/>
      <c r="L33" s="2503"/>
      <c r="M33" s="2592"/>
      <c r="N33" s="2419"/>
      <c r="O33" s="2416"/>
      <c r="P33" s="2489"/>
      <c r="Q33" s="2437"/>
      <c r="R33" s="2438"/>
      <c r="S33" s="2489"/>
      <c r="T33" s="2525"/>
      <c r="U33" s="2529"/>
      <c r="V33" s="2410"/>
      <c r="W33" s="2542"/>
      <c r="X33" s="2468"/>
      <c r="Y33" s="2585"/>
      <c r="Z33" s="2585"/>
      <c r="AA33" s="2585"/>
      <c r="AB33" s="2585"/>
      <c r="AC33" s="2585"/>
      <c r="AD33" s="2585"/>
      <c r="AE33" s="2585"/>
      <c r="AF33" s="2585"/>
      <c r="AG33" s="2585"/>
      <c r="AH33" s="2585"/>
      <c r="AI33" s="2585"/>
      <c r="AJ33" s="2585"/>
      <c r="AK33" s="2630"/>
      <c r="AL33" s="2630"/>
      <c r="AM33" s="2568"/>
    </row>
    <row r="34" spans="1:39" ht="11.25" customHeight="1">
      <c r="A34" s="2607"/>
      <c r="B34" s="2608"/>
      <c r="C34" s="2609"/>
      <c r="D34" s="2613"/>
      <c r="E34" s="2507"/>
      <c r="F34" s="2507"/>
      <c r="G34" s="2608"/>
      <c r="H34" s="2608"/>
      <c r="I34" s="2609"/>
      <c r="J34" s="2590"/>
      <c r="K34" s="2525"/>
      <c r="L34" s="2503"/>
      <c r="M34" s="2592"/>
      <c r="N34" s="2419"/>
      <c r="O34" s="2416"/>
      <c r="P34" s="2489"/>
      <c r="Q34" s="2437"/>
      <c r="R34" s="2438"/>
      <c r="S34" s="2489"/>
      <c r="T34" s="2525"/>
      <c r="U34" s="2529"/>
      <c r="V34" s="2410"/>
      <c r="W34" s="2542"/>
      <c r="X34" s="2468"/>
      <c r="Y34" s="2585"/>
      <c r="Z34" s="2585"/>
      <c r="AA34" s="2585"/>
      <c r="AB34" s="2585"/>
      <c r="AC34" s="2585"/>
      <c r="AD34" s="2585"/>
      <c r="AE34" s="2585"/>
      <c r="AF34" s="2585"/>
      <c r="AG34" s="2585"/>
      <c r="AH34" s="2585"/>
      <c r="AI34" s="2585"/>
      <c r="AJ34" s="2585"/>
      <c r="AK34" s="2630"/>
      <c r="AL34" s="2630"/>
      <c r="AM34" s="2568"/>
    </row>
    <row r="35" spans="1:39" ht="13.5" customHeight="1">
      <c r="A35" s="2607"/>
      <c r="B35" s="2608"/>
      <c r="C35" s="2609"/>
      <c r="D35" s="2613"/>
      <c r="E35" s="2507"/>
      <c r="F35" s="2507"/>
      <c r="G35" s="2608"/>
      <c r="H35" s="2608"/>
      <c r="I35" s="2609"/>
      <c r="J35" s="2590"/>
      <c r="K35" s="2525"/>
      <c r="L35" s="2503"/>
      <c r="M35" s="2592"/>
      <c r="N35" s="2419"/>
      <c r="O35" s="2416"/>
      <c r="P35" s="2489"/>
      <c r="Q35" s="2437"/>
      <c r="R35" s="2438"/>
      <c r="S35" s="2489"/>
      <c r="T35" s="2525"/>
      <c r="U35" s="2529"/>
      <c r="V35" s="2410"/>
      <c r="W35" s="2542"/>
      <c r="X35" s="2468"/>
      <c r="Y35" s="2585"/>
      <c r="Z35" s="2585"/>
      <c r="AA35" s="2585"/>
      <c r="AB35" s="2585"/>
      <c r="AC35" s="2585"/>
      <c r="AD35" s="2585"/>
      <c r="AE35" s="2585"/>
      <c r="AF35" s="2585"/>
      <c r="AG35" s="2585"/>
      <c r="AH35" s="2585"/>
      <c r="AI35" s="2585"/>
      <c r="AJ35" s="2585"/>
      <c r="AK35" s="2630"/>
      <c r="AL35" s="2630"/>
      <c r="AM35" s="2568"/>
    </row>
    <row r="36" spans="1:39" ht="14.25">
      <c r="A36" s="2607"/>
      <c r="B36" s="2608"/>
      <c r="C36" s="2609"/>
      <c r="D36" s="2613"/>
      <c r="E36" s="2507"/>
      <c r="F36" s="2507"/>
      <c r="G36" s="2608"/>
      <c r="H36" s="2608"/>
      <c r="I36" s="2609"/>
      <c r="J36" s="2590"/>
      <c r="K36" s="2525"/>
      <c r="L36" s="2503"/>
      <c r="M36" s="2592"/>
      <c r="N36" s="2419"/>
      <c r="O36" s="2416"/>
      <c r="P36" s="2489"/>
      <c r="Q36" s="2437"/>
      <c r="R36" s="2438"/>
      <c r="S36" s="2489"/>
      <c r="T36" s="2525"/>
      <c r="U36" s="2529"/>
      <c r="V36" s="2410"/>
      <c r="W36" s="2542"/>
      <c r="X36" s="2468"/>
      <c r="Y36" s="2585"/>
      <c r="Z36" s="2585"/>
      <c r="AA36" s="2585"/>
      <c r="AB36" s="2585"/>
      <c r="AC36" s="2585"/>
      <c r="AD36" s="2585"/>
      <c r="AE36" s="2585"/>
      <c r="AF36" s="2585"/>
      <c r="AG36" s="2585"/>
      <c r="AH36" s="2585"/>
      <c r="AI36" s="2585"/>
      <c r="AJ36" s="2585"/>
      <c r="AK36" s="2630"/>
      <c r="AL36" s="2630"/>
      <c r="AM36" s="2568"/>
    </row>
    <row r="37" spans="1:39" ht="13.5" customHeight="1">
      <c r="A37" s="2607"/>
      <c r="B37" s="2608"/>
      <c r="C37" s="2609"/>
      <c r="D37" s="2613"/>
      <c r="E37" s="2507"/>
      <c r="F37" s="2507"/>
      <c r="G37" s="2608"/>
      <c r="H37" s="2608"/>
      <c r="I37" s="2609"/>
      <c r="J37" s="2590"/>
      <c r="K37" s="2525"/>
      <c r="L37" s="2503"/>
      <c r="M37" s="2592"/>
      <c r="N37" s="2419"/>
      <c r="O37" s="2416"/>
      <c r="P37" s="2489"/>
      <c r="Q37" s="2504"/>
      <c r="R37" s="2438"/>
      <c r="S37" s="2489"/>
      <c r="T37" s="2525"/>
      <c r="U37" s="2530"/>
      <c r="V37" s="2424"/>
      <c r="W37" s="2480"/>
      <c r="X37" s="2468"/>
      <c r="Y37" s="2585"/>
      <c r="Z37" s="2585"/>
      <c r="AA37" s="2585"/>
      <c r="AB37" s="2585"/>
      <c r="AC37" s="2585"/>
      <c r="AD37" s="2585"/>
      <c r="AE37" s="2585"/>
      <c r="AF37" s="2585"/>
      <c r="AG37" s="2585"/>
      <c r="AH37" s="2585"/>
      <c r="AI37" s="2585"/>
      <c r="AJ37" s="2585"/>
      <c r="AK37" s="2630"/>
      <c r="AL37" s="2630"/>
      <c r="AM37" s="2568"/>
    </row>
    <row r="38" spans="1:39" ht="13.5" customHeight="1">
      <c r="A38" s="2607"/>
      <c r="B38" s="2608"/>
      <c r="C38" s="2609"/>
      <c r="D38" s="2613"/>
      <c r="E38" s="2507"/>
      <c r="F38" s="2507"/>
      <c r="G38" s="2608"/>
      <c r="H38" s="2608"/>
      <c r="I38" s="2609"/>
      <c r="J38" s="2590">
        <v>41</v>
      </c>
      <c r="K38" s="2525" t="s">
        <v>1344</v>
      </c>
      <c r="L38" s="2503"/>
      <c r="M38" s="2454">
        <v>1</v>
      </c>
      <c r="N38" s="2419"/>
      <c r="O38" s="2416"/>
      <c r="P38" s="2489"/>
      <c r="Q38" s="2505">
        <f>V38/R30</f>
        <v>0.21428571428571427</v>
      </c>
      <c r="R38" s="2438"/>
      <c r="S38" s="2489"/>
      <c r="T38" s="2593" t="s">
        <v>1344</v>
      </c>
      <c r="U38" s="2543" t="s">
        <v>1345</v>
      </c>
      <c r="V38" s="2409">
        <v>7500000</v>
      </c>
      <c r="W38" s="2479">
        <v>20</v>
      </c>
      <c r="X38" s="2468"/>
      <c r="Y38" s="2585"/>
      <c r="Z38" s="2585"/>
      <c r="AA38" s="2585"/>
      <c r="AB38" s="2585"/>
      <c r="AC38" s="2585"/>
      <c r="AD38" s="2585"/>
      <c r="AE38" s="2585"/>
      <c r="AF38" s="2585"/>
      <c r="AG38" s="2585"/>
      <c r="AH38" s="2585"/>
      <c r="AI38" s="2585"/>
      <c r="AJ38" s="2585"/>
      <c r="AK38" s="2631">
        <v>42597</v>
      </c>
      <c r="AL38" s="2631">
        <v>42735</v>
      </c>
      <c r="AM38" s="2568"/>
    </row>
    <row r="39" spans="1:39" ht="13.5" customHeight="1">
      <c r="A39" s="2607"/>
      <c r="B39" s="2608"/>
      <c r="C39" s="2609"/>
      <c r="D39" s="2613"/>
      <c r="E39" s="2507"/>
      <c r="F39" s="2507"/>
      <c r="G39" s="2608"/>
      <c r="H39" s="2608"/>
      <c r="I39" s="2609"/>
      <c r="J39" s="2590"/>
      <c r="K39" s="2525"/>
      <c r="L39" s="2503"/>
      <c r="M39" s="2454"/>
      <c r="N39" s="2419"/>
      <c r="O39" s="2416"/>
      <c r="P39" s="2489"/>
      <c r="Q39" s="2505"/>
      <c r="R39" s="2438"/>
      <c r="S39" s="2489"/>
      <c r="T39" s="2593"/>
      <c r="U39" s="2529"/>
      <c r="V39" s="2410"/>
      <c r="W39" s="2542"/>
      <c r="X39" s="2468"/>
      <c r="Y39" s="2585"/>
      <c r="Z39" s="2585"/>
      <c r="AA39" s="2585"/>
      <c r="AB39" s="2585"/>
      <c r="AC39" s="2585"/>
      <c r="AD39" s="2585"/>
      <c r="AE39" s="2585"/>
      <c r="AF39" s="2585"/>
      <c r="AG39" s="2585"/>
      <c r="AH39" s="2585"/>
      <c r="AI39" s="2585"/>
      <c r="AJ39" s="2585"/>
      <c r="AK39" s="2632"/>
      <c r="AL39" s="2632"/>
      <c r="AM39" s="2568"/>
    </row>
    <row r="40" spans="1:39" ht="13.5" customHeight="1">
      <c r="A40" s="2607"/>
      <c r="B40" s="2608"/>
      <c r="C40" s="2609"/>
      <c r="D40" s="2613"/>
      <c r="E40" s="2507"/>
      <c r="F40" s="2507"/>
      <c r="G40" s="2608"/>
      <c r="H40" s="2608"/>
      <c r="I40" s="2609"/>
      <c r="J40" s="2590"/>
      <c r="K40" s="2525"/>
      <c r="L40" s="2503"/>
      <c r="M40" s="2454"/>
      <c r="N40" s="2419"/>
      <c r="O40" s="2416"/>
      <c r="P40" s="2489"/>
      <c r="Q40" s="2505"/>
      <c r="R40" s="2438"/>
      <c r="S40" s="2489"/>
      <c r="T40" s="2593"/>
      <c r="U40" s="2529"/>
      <c r="V40" s="2410"/>
      <c r="W40" s="2542"/>
      <c r="X40" s="2468"/>
      <c r="Y40" s="2585"/>
      <c r="Z40" s="2585"/>
      <c r="AA40" s="2585"/>
      <c r="AB40" s="2585"/>
      <c r="AC40" s="2585"/>
      <c r="AD40" s="2585"/>
      <c r="AE40" s="2585"/>
      <c r="AF40" s="2585"/>
      <c r="AG40" s="2585"/>
      <c r="AH40" s="2585"/>
      <c r="AI40" s="2585"/>
      <c r="AJ40" s="2585"/>
      <c r="AK40" s="2632"/>
      <c r="AL40" s="2632"/>
      <c r="AM40" s="2568"/>
    </row>
    <row r="41" spans="1:39" ht="13.5" customHeight="1">
      <c r="A41" s="2607"/>
      <c r="B41" s="2608"/>
      <c r="C41" s="2609"/>
      <c r="D41" s="2613"/>
      <c r="E41" s="2507"/>
      <c r="F41" s="2507"/>
      <c r="G41" s="2608"/>
      <c r="H41" s="2608"/>
      <c r="I41" s="2609"/>
      <c r="J41" s="2590"/>
      <c r="K41" s="2525"/>
      <c r="L41" s="2503"/>
      <c r="M41" s="2454"/>
      <c r="N41" s="2419"/>
      <c r="O41" s="2416"/>
      <c r="P41" s="2489"/>
      <c r="Q41" s="2505"/>
      <c r="R41" s="2438"/>
      <c r="S41" s="2489"/>
      <c r="T41" s="2593"/>
      <c r="U41" s="2529"/>
      <c r="V41" s="2410"/>
      <c r="W41" s="2542"/>
      <c r="X41" s="2468"/>
      <c r="Y41" s="2585"/>
      <c r="Z41" s="2585"/>
      <c r="AA41" s="2585"/>
      <c r="AB41" s="2585"/>
      <c r="AC41" s="2585"/>
      <c r="AD41" s="2585"/>
      <c r="AE41" s="2585"/>
      <c r="AF41" s="2585"/>
      <c r="AG41" s="2585"/>
      <c r="AH41" s="2585"/>
      <c r="AI41" s="2585"/>
      <c r="AJ41" s="2585"/>
      <c r="AK41" s="2632"/>
      <c r="AL41" s="2632"/>
      <c r="AM41" s="2568"/>
    </row>
    <row r="42" spans="1:39" ht="13.5" customHeight="1">
      <c r="A42" s="2607"/>
      <c r="B42" s="2608"/>
      <c r="C42" s="2609"/>
      <c r="D42" s="2613"/>
      <c r="E42" s="2507"/>
      <c r="F42" s="2507"/>
      <c r="G42" s="2608"/>
      <c r="H42" s="2608"/>
      <c r="I42" s="2609"/>
      <c r="J42" s="2590"/>
      <c r="K42" s="2525"/>
      <c r="L42" s="2503"/>
      <c r="M42" s="2454"/>
      <c r="N42" s="2419"/>
      <c r="O42" s="2416"/>
      <c r="P42" s="2489"/>
      <c r="Q42" s="2505"/>
      <c r="R42" s="2438"/>
      <c r="S42" s="2489"/>
      <c r="T42" s="2593"/>
      <c r="U42" s="2529"/>
      <c r="V42" s="2410"/>
      <c r="W42" s="2542"/>
      <c r="X42" s="2468"/>
      <c r="Y42" s="2585"/>
      <c r="Z42" s="2585"/>
      <c r="AA42" s="2585"/>
      <c r="AB42" s="2585"/>
      <c r="AC42" s="2585"/>
      <c r="AD42" s="2585"/>
      <c r="AE42" s="2585"/>
      <c r="AF42" s="2585"/>
      <c r="AG42" s="2585"/>
      <c r="AH42" s="2585"/>
      <c r="AI42" s="2585"/>
      <c r="AJ42" s="2585"/>
      <c r="AK42" s="2632"/>
      <c r="AL42" s="2632"/>
      <c r="AM42" s="2568"/>
    </row>
    <row r="43" spans="1:39" ht="13.5" customHeight="1">
      <c r="A43" s="2607"/>
      <c r="B43" s="2608"/>
      <c r="C43" s="2609"/>
      <c r="D43" s="2613"/>
      <c r="E43" s="2507"/>
      <c r="F43" s="2507"/>
      <c r="G43" s="2608"/>
      <c r="H43" s="2608"/>
      <c r="I43" s="2609"/>
      <c r="J43" s="2590"/>
      <c r="K43" s="2525"/>
      <c r="L43" s="2503"/>
      <c r="M43" s="2454"/>
      <c r="N43" s="2419"/>
      <c r="O43" s="2416"/>
      <c r="P43" s="2489"/>
      <c r="Q43" s="2505"/>
      <c r="R43" s="2438"/>
      <c r="S43" s="2489"/>
      <c r="T43" s="2593"/>
      <c r="U43" s="2529"/>
      <c r="V43" s="2410"/>
      <c r="W43" s="2542"/>
      <c r="X43" s="2468"/>
      <c r="Y43" s="2585"/>
      <c r="Z43" s="2585"/>
      <c r="AA43" s="2585"/>
      <c r="AB43" s="2585"/>
      <c r="AC43" s="2585"/>
      <c r="AD43" s="2585"/>
      <c r="AE43" s="2585"/>
      <c r="AF43" s="2585"/>
      <c r="AG43" s="2585"/>
      <c r="AH43" s="2585"/>
      <c r="AI43" s="2585"/>
      <c r="AJ43" s="2585"/>
      <c r="AK43" s="2632"/>
      <c r="AL43" s="2632"/>
      <c r="AM43" s="2568"/>
    </row>
    <row r="44" spans="1:39" ht="14.25">
      <c r="A44" s="2607"/>
      <c r="B44" s="2608"/>
      <c r="C44" s="2609"/>
      <c r="D44" s="2613"/>
      <c r="E44" s="2507"/>
      <c r="F44" s="2507"/>
      <c r="G44" s="2608"/>
      <c r="H44" s="2608"/>
      <c r="I44" s="2609"/>
      <c r="J44" s="2590"/>
      <c r="K44" s="2525"/>
      <c r="L44" s="2503"/>
      <c r="M44" s="2454"/>
      <c r="N44" s="2419"/>
      <c r="O44" s="2416"/>
      <c r="P44" s="2489"/>
      <c r="Q44" s="2505"/>
      <c r="R44" s="2438"/>
      <c r="S44" s="2489"/>
      <c r="T44" s="2593"/>
      <c r="U44" s="2529"/>
      <c r="V44" s="2410"/>
      <c r="W44" s="2542"/>
      <c r="X44" s="2468"/>
      <c r="Y44" s="2585"/>
      <c r="Z44" s="2585"/>
      <c r="AA44" s="2585"/>
      <c r="AB44" s="2585"/>
      <c r="AC44" s="2585"/>
      <c r="AD44" s="2585"/>
      <c r="AE44" s="2585"/>
      <c r="AF44" s="2585"/>
      <c r="AG44" s="2585"/>
      <c r="AH44" s="2585"/>
      <c r="AI44" s="2585"/>
      <c r="AJ44" s="2585"/>
      <c r="AK44" s="2632"/>
      <c r="AL44" s="2632"/>
      <c r="AM44" s="2568"/>
    </row>
    <row r="45" spans="1:39" ht="14.25">
      <c r="A45" s="2607"/>
      <c r="B45" s="2608"/>
      <c r="C45" s="2609"/>
      <c r="D45" s="2613"/>
      <c r="E45" s="2507"/>
      <c r="F45" s="2507"/>
      <c r="G45" s="2608"/>
      <c r="H45" s="2608"/>
      <c r="I45" s="2609"/>
      <c r="J45" s="2590"/>
      <c r="K45" s="2525"/>
      <c r="L45" s="2503"/>
      <c r="M45" s="2454"/>
      <c r="N45" s="2419"/>
      <c r="O45" s="2416"/>
      <c r="P45" s="2489"/>
      <c r="Q45" s="2505"/>
      <c r="R45" s="2438"/>
      <c r="S45" s="2489"/>
      <c r="T45" s="2593"/>
      <c r="U45" s="2530"/>
      <c r="V45" s="2424"/>
      <c r="W45" s="2480"/>
      <c r="X45" s="2468"/>
      <c r="Y45" s="2585"/>
      <c r="Z45" s="2585"/>
      <c r="AA45" s="2585"/>
      <c r="AB45" s="2585"/>
      <c r="AC45" s="2585"/>
      <c r="AD45" s="2585"/>
      <c r="AE45" s="2585"/>
      <c r="AF45" s="2585"/>
      <c r="AG45" s="2585"/>
      <c r="AH45" s="2585"/>
      <c r="AI45" s="2585"/>
      <c r="AJ45" s="2585"/>
      <c r="AK45" s="2632"/>
      <c r="AL45" s="2632"/>
      <c r="AM45" s="2568"/>
    </row>
    <row r="46" spans="1:39" ht="13.5" customHeight="1">
      <c r="A46" s="2607"/>
      <c r="B46" s="2608"/>
      <c r="C46" s="2609"/>
      <c r="D46" s="2613"/>
      <c r="E46" s="2507"/>
      <c r="F46" s="2507"/>
      <c r="G46" s="2608"/>
      <c r="H46" s="2608"/>
      <c r="I46" s="2609"/>
      <c r="J46" s="2454">
        <v>42</v>
      </c>
      <c r="K46" s="2489" t="s">
        <v>1346</v>
      </c>
      <c r="L46" s="2503"/>
      <c r="M46" s="2454">
        <v>1</v>
      </c>
      <c r="N46" s="2419"/>
      <c r="O46" s="2416"/>
      <c r="P46" s="2489"/>
      <c r="Q46" s="2488">
        <f>V46/R30</f>
        <v>0.21428571428571427</v>
      </c>
      <c r="R46" s="2438"/>
      <c r="S46" s="2489"/>
      <c r="T46" s="2489" t="s">
        <v>1346</v>
      </c>
      <c r="U46" s="2543" t="s">
        <v>1347</v>
      </c>
      <c r="V46" s="2409">
        <v>7500000</v>
      </c>
      <c r="W46" s="2479">
        <v>20</v>
      </c>
      <c r="X46" s="2468"/>
      <c r="Y46" s="2585"/>
      <c r="Z46" s="2585" t="s">
        <v>1328</v>
      </c>
      <c r="AA46" s="2585" t="s">
        <v>1329</v>
      </c>
      <c r="AB46" s="2585" t="s">
        <v>1330</v>
      </c>
      <c r="AC46" s="2585" t="s">
        <v>1331</v>
      </c>
      <c r="AD46" s="2585" t="s">
        <v>1332</v>
      </c>
      <c r="AE46" s="2585">
        <v>13208</v>
      </c>
      <c r="AF46" s="2585">
        <v>1827</v>
      </c>
      <c r="AG46" s="2585"/>
      <c r="AH46" s="2585"/>
      <c r="AI46" s="2585">
        <v>16897</v>
      </c>
      <c r="AJ46" s="2585">
        <v>81384</v>
      </c>
      <c r="AK46" s="2629">
        <v>42697</v>
      </c>
      <c r="AL46" s="2629">
        <v>42733</v>
      </c>
      <c r="AM46" s="2568"/>
    </row>
    <row r="47" spans="1:39" ht="13.5" customHeight="1">
      <c r="A47" s="2607"/>
      <c r="B47" s="2608"/>
      <c r="C47" s="2609"/>
      <c r="D47" s="2613"/>
      <c r="E47" s="2507"/>
      <c r="F47" s="2507"/>
      <c r="G47" s="2608"/>
      <c r="H47" s="2608"/>
      <c r="I47" s="2609"/>
      <c r="J47" s="2454"/>
      <c r="K47" s="2489"/>
      <c r="L47" s="2503"/>
      <c r="M47" s="2454"/>
      <c r="N47" s="2419"/>
      <c r="O47" s="2416"/>
      <c r="P47" s="2489"/>
      <c r="Q47" s="2437"/>
      <c r="R47" s="2438"/>
      <c r="S47" s="2489"/>
      <c r="T47" s="2489"/>
      <c r="U47" s="2529"/>
      <c r="V47" s="2410"/>
      <c r="W47" s="2542"/>
      <c r="X47" s="2468"/>
      <c r="Y47" s="2585"/>
      <c r="Z47" s="2585"/>
      <c r="AA47" s="2585"/>
      <c r="AB47" s="2585"/>
      <c r="AC47" s="2585"/>
      <c r="AD47" s="2585"/>
      <c r="AE47" s="2585"/>
      <c r="AF47" s="2585"/>
      <c r="AG47" s="2585"/>
      <c r="AH47" s="2585"/>
      <c r="AI47" s="2585"/>
      <c r="AJ47" s="2585"/>
      <c r="AK47" s="2629"/>
      <c r="AL47" s="2629"/>
      <c r="AM47" s="2568"/>
    </row>
    <row r="48" spans="1:39" ht="36.75" customHeight="1">
      <c r="A48" s="2607"/>
      <c r="B48" s="2608"/>
      <c r="C48" s="2609"/>
      <c r="D48" s="2613"/>
      <c r="E48" s="2507"/>
      <c r="F48" s="2507"/>
      <c r="G48" s="2608"/>
      <c r="H48" s="2608"/>
      <c r="I48" s="2609"/>
      <c r="J48" s="2454"/>
      <c r="K48" s="2489"/>
      <c r="L48" s="2503"/>
      <c r="M48" s="2454"/>
      <c r="N48" s="2419"/>
      <c r="O48" s="2416"/>
      <c r="P48" s="2489"/>
      <c r="Q48" s="2437"/>
      <c r="R48" s="2438"/>
      <c r="S48" s="2489"/>
      <c r="T48" s="2489"/>
      <c r="U48" s="2529"/>
      <c r="V48" s="2410"/>
      <c r="W48" s="2542"/>
      <c r="X48" s="2468"/>
      <c r="Y48" s="2585"/>
      <c r="Z48" s="2585"/>
      <c r="AA48" s="2585"/>
      <c r="AB48" s="2585"/>
      <c r="AC48" s="2585"/>
      <c r="AD48" s="2585"/>
      <c r="AE48" s="2585"/>
      <c r="AF48" s="2585"/>
      <c r="AG48" s="2585"/>
      <c r="AH48" s="2585"/>
      <c r="AI48" s="2585"/>
      <c r="AJ48" s="2585"/>
      <c r="AK48" s="2629"/>
      <c r="AL48" s="2629"/>
      <c r="AM48" s="2568"/>
    </row>
    <row r="49" spans="1:39" ht="35.25" customHeight="1">
      <c r="A49" s="2607"/>
      <c r="B49" s="2608"/>
      <c r="C49" s="2609"/>
      <c r="D49" s="2613"/>
      <c r="E49" s="2507"/>
      <c r="F49" s="2507"/>
      <c r="G49" s="2608"/>
      <c r="H49" s="2608"/>
      <c r="I49" s="2609"/>
      <c r="J49" s="2454"/>
      <c r="K49" s="2489"/>
      <c r="L49" s="2503"/>
      <c r="M49" s="2454"/>
      <c r="N49" s="2419"/>
      <c r="O49" s="2416"/>
      <c r="P49" s="2489"/>
      <c r="Q49" s="2437"/>
      <c r="R49" s="2438"/>
      <c r="S49" s="2489"/>
      <c r="T49" s="2489"/>
      <c r="U49" s="2529"/>
      <c r="V49" s="2410"/>
      <c r="W49" s="2542"/>
      <c r="X49" s="2468"/>
      <c r="Y49" s="2585"/>
      <c r="Z49" s="2585"/>
      <c r="AA49" s="2585"/>
      <c r="AB49" s="2585"/>
      <c r="AC49" s="2585"/>
      <c r="AD49" s="2585"/>
      <c r="AE49" s="2585"/>
      <c r="AF49" s="2585"/>
      <c r="AG49" s="2585"/>
      <c r="AH49" s="2585"/>
      <c r="AI49" s="2585"/>
      <c r="AJ49" s="2585"/>
      <c r="AK49" s="2629"/>
      <c r="AL49" s="2629"/>
      <c r="AM49" s="2568"/>
    </row>
    <row r="50" spans="1:39" ht="13.5" customHeight="1">
      <c r="A50" s="2607"/>
      <c r="B50" s="2608"/>
      <c r="C50" s="2609"/>
      <c r="D50" s="2613"/>
      <c r="E50" s="2507"/>
      <c r="F50" s="2507"/>
      <c r="G50" s="2608"/>
      <c r="H50" s="2608"/>
      <c r="I50" s="2609"/>
      <c r="J50" s="2454"/>
      <c r="K50" s="2489"/>
      <c r="L50" s="2503"/>
      <c r="M50" s="2454"/>
      <c r="N50" s="2419"/>
      <c r="O50" s="2416"/>
      <c r="P50" s="2489"/>
      <c r="Q50" s="2437"/>
      <c r="R50" s="2438"/>
      <c r="S50" s="2489"/>
      <c r="T50" s="2489"/>
      <c r="U50" s="2529"/>
      <c r="V50" s="2410"/>
      <c r="W50" s="2542"/>
      <c r="X50" s="2468"/>
      <c r="Y50" s="2585"/>
      <c r="Z50" s="2585"/>
      <c r="AA50" s="2585"/>
      <c r="AB50" s="2585"/>
      <c r="AC50" s="2585"/>
      <c r="AD50" s="2585"/>
      <c r="AE50" s="2585"/>
      <c r="AF50" s="2585"/>
      <c r="AG50" s="2585"/>
      <c r="AH50" s="2585"/>
      <c r="AI50" s="2585"/>
      <c r="AJ50" s="2585"/>
      <c r="AK50" s="2629"/>
      <c r="AL50" s="2629"/>
      <c r="AM50" s="2568"/>
    </row>
    <row r="51" spans="1:39" ht="26.25" customHeight="1">
      <c r="A51" s="2607"/>
      <c r="B51" s="2608"/>
      <c r="C51" s="2609"/>
      <c r="D51" s="2613"/>
      <c r="E51" s="2507"/>
      <c r="F51" s="2507"/>
      <c r="G51" s="2608"/>
      <c r="H51" s="2608"/>
      <c r="I51" s="2609"/>
      <c r="J51" s="2447"/>
      <c r="K51" s="2421"/>
      <c r="L51" s="2503"/>
      <c r="M51" s="2447"/>
      <c r="N51" s="2484"/>
      <c r="O51" s="929"/>
      <c r="P51" s="2421"/>
      <c r="Q51" s="2504"/>
      <c r="R51" s="2438"/>
      <c r="S51" s="2421"/>
      <c r="T51" s="2421"/>
      <c r="U51" s="2529"/>
      <c r="V51" s="2410"/>
      <c r="W51" s="2480"/>
      <c r="X51" s="2481"/>
      <c r="Y51" s="2586"/>
      <c r="Z51" s="2586"/>
      <c r="AA51" s="2586"/>
      <c r="AB51" s="2586"/>
      <c r="AC51" s="2586"/>
      <c r="AD51" s="2586"/>
      <c r="AE51" s="2586"/>
      <c r="AF51" s="2586"/>
      <c r="AG51" s="2586"/>
      <c r="AH51" s="2586"/>
      <c r="AI51" s="2586"/>
      <c r="AJ51" s="2586"/>
      <c r="AK51" s="2629"/>
      <c r="AL51" s="2629"/>
      <c r="AM51" s="2569"/>
    </row>
    <row r="52" spans="1:39" ht="14.25" customHeight="1">
      <c r="A52" s="2607"/>
      <c r="B52" s="2608"/>
      <c r="C52" s="2609"/>
      <c r="D52" s="2613"/>
      <c r="E52" s="2507"/>
      <c r="F52" s="2507"/>
      <c r="G52" s="2616">
        <v>9</v>
      </c>
      <c r="H52" s="925" t="s">
        <v>1348</v>
      </c>
      <c r="I52" s="930"/>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1"/>
      <c r="AL52" s="930"/>
      <c r="AM52" s="2554"/>
    </row>
    <row r="53" spans="1:39" ht="14.25" customHeight="1">
      <c r="A53" s="2607"/>
      <c r="B53" s="2608"/>
      <c r="C53" s="2609"/>
      <c r="D53" s="2613"/>
      <c r="E53" s="2507"/>
      <c r="F53" s="2507"/>
      <c r="G53" s="2617"/>
      <c r="H53" s="932"/>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4"/>
      <c r="AL53" s="933"/>
      <c r="AM53" s="2555"/>
    </row>
    <row r="54" spans="1:39" ht="42.75">
      <c r="A54" s="2607"/>
      <c r="B54" s="2608"/>
      <c r="C54" s="2609"/>
      <c r="D54" s="2613"/>
      <c r="E54" s="2507"/>
      <c r="F54" s="2507"/>
      <c r="G54" s="2618"/>
      <c r="H54" s="2618"/>
      <c r="I54" s="2619"/>
      <c r="J54" s="935">
        <v>43</v>
      </c>
      <c r="K54" s="936" t="s">
        <v>1349</v>
      </c>
      <c r="L54" s="2503" t="s">
        <v>37</v>
      </c>
      <c r="M54" s="937">
        <v>3</v>
      </c>
      <c r="N54" s="2418" t="s">
        <v>1350</v>
      </c>
      <c r="O54" s="2415">
        <v>53</v>
      </c>
      <c r="P54" s="2422" t="s">
        <v>1351</v>
      </c>
      <c r="Q54" s="938">
        <f>V54/R54</f>
        <v>0.2403954802259887</v>
      </c>
      <c r="R54" s="2438">
        <v>177000000</v>
      </c>
      <c r="S54" s="2529" t="s">
        <v>1352</v>
      </c>
      <c r="T54" s="2418" t="s">
        <v>1353</v>
      </c>
      <c r="U54" s="939" t="s">
        <v>1354</v>
      </c>
      <c r="V54" s="940">
        <v>42550000</v>
      </c>
      <c r="W54" s="2415">
        <v>20</v>
      </c>
      <c r="X54" s="2484" t="s">
        <v>202</v>
      </c>
      <c r="Y54" s="2501">
        <v>64149</v>
      </c>
      <c r="Z54" s="2501" t="s">
        <v>1328</v>
      </c>
      <c r="AA54" s="2501" t="s">
        <v>1329</v>
      </c>
      <c r="AB54" s="2501" t="s">
        <v>1330</v>
      </c>
      <c r="AC54" s="2501" t="s">
        <v>1331</v>
      </c>
      <c r="AD54" s="2501" t="s">
        <v>1332</v>
      </c>
      <c r="AE54" s="2501">
        <v>13208</v>
      </c>
      <c r="AF54" s="2501">
        <v>1827</v>
      </c>
      <c r="AG54" s="2501"/>
      <c r="AH54" s="2501"/>
      <c r="AI54" s="2501">
        <v>16897</v>
      </c>
      <c r="AJ54" s="2501">
        <v>81384</v>
      </c>
      <c r="AK54" s="941">
        <v>42597</v>
      </c>
      <c r="AL54" s="941">
        <v>42735</v>
      </c>
      <c r="AM54" s="2559" t="s">
        <v>1334</v>
      </c>
    </row>
    <row r="55" spans="1:39" ht="14.25">
      <c r="A55" s="2607"/>
      <c r="B55" s="2608"/>
      <c r="C55" s="2609"/>
      <c r="D55" s="2613"/>
      <c r="E55" s="2507"/>
      <c r="F55" s="2507"/>
      <c r="G55" s="2618"/>
      <c r="H55" s="2618"/>
      <c r="I55" s="2619"/>
      <c r="J55" s="2476">
        <v>44</v>
      </c>
      <c r="K55" s="2464" t="s">
        <v>1355</v>
      </c>
      <c r="L55" s="2503"/>
      <c r="M55" s="2573">
        <v>1</v>
      </c>
      <c r="N55" s="2419"/>
      <c r="O55" s="2416"/>
      <c r="P55" s="2422"/>
      <c r="Q55" s="2488">
        <f>V55/R54</f>
        <v>0.3076271186440678</v>
      </c>
      <c r="R55" s="2438"/>
      <c r="S55" s="2529"/>
      <c r="T55" s="2419"/>
      <c r="U55" s="2564" t="s">
        <v>1356</v>
      </c>
      <c r="V55" s="2409">
        <v>54450000</v>
      </c>
      <c r="W55" s="2416"/>
      <c r="X55" s="2484"/>
      <c r="Y55" s="2431"/>
      <c r="Z55" s="2431"/>
      <c r="AA55" s="2431"/>
      <c r="AB55" s="2431"/>
      <c r="AC55" s="2431"/>
      <c r="AD55" s="2431"/>
      <c r="AE55" s="2431"/>
      <c r="AF55" s="2431"/>
      <c r="AG55" s="2431"/>
      <c r="AH55" s="2431"/>
      <c r="AI55" s="2431"/>
      <c r="AJ55" s="2431"/>
      <c r="AK55" s="941">
        <v>42656</v>
      </c>
      <c r="AL55" s="941">
        <v>42724</v>
      </c>
      <c r="AM55" s="2560"/>
    </row>
    <row r="56" spans="1:39" ht="14.25">
      <c r="A56" s="2607"/>
      <c r="B56" s="2608"/>
      <c r="C56" s="2609"/>
      <c r="D56" s="2613"/>
      <c r="E56" s="2507"/>
      <c r="F56" s="2507"/>
      <c r="G56" s="2618"/>
      <c r="H56" s="2618"/>
      <c r="I56" s="2619"/>
      <c r="J56" s="2544"/>
      <c r="K56" s="2465"/>
      <c r="L56" s="2503"/>
      <c r="M56" s="2576"/>
      <c r="N56" s="2419"/>
      <c r="O56" s="2416"/>
      <c r="P56" s="2422"/>
      <c r="Q56" s="2437"/>
      <c r="R56" s="2438"/>
      <c r="S56" s="2529"/>
      <c r="T56" s="2419"/>
      <c r="U56" s="2564"/>
      <c r="V56" s="2410"/>
      <c r="W56" s="2416"/>
      <c r="X56" s="2507"/>
      <c r="Y56" s="2431"/>
      <c r="Z56" s="2431"/>
      <c r="AA56" s="2431"/>
      <c r="AB56" s="2431"/>
      <c r="AC56" s="2431"/>
      <c r="AD56" s="2431"/>
      <c r="AE56" s="2431"/>
      <c r="AF56" s="2431"/>
      <c r="AG56" s="2431"/>
      <c r="AH56" s="2431"/>
      <c r="AI56" s="2431"/>
      <c r="AJ56" s="2431"/>
      <c r="AK56" s="942">
        <v>42689</v>
      </c>
      <c r="AL56" s="942">
        <v>42733</v>
      </c>
      <c r="AM56" s="2561"/>
    </row>
    <row r="57" spans="1:39" ht="46.5" customHeight="1">
      <c r="A57" s="2607"/>
      <c r="B57" s="2608"/>
      <c r="C57" s="2609"/>
      <c r="D57" s="2613"/>
      <c r="E57" s="2507"/>
      <c r="F57" s="2507"/>
      <c r="G57" s="2618"/>
      <c r="H57" s="2618"/>
      <c r="I57" s="2619"/>
      <c r="J57" s="2477"/>
      <c r="K57" s="2478"/>
      <c r="L57" s="2503"/>
      <c r="M57" s="2574"/>
      <c r="N57" s="2419"/>
      <c r="O57" s="2416"/>
      <c r="P57" s="2422"/>
      <c r="Q57" s="2504"/>
      <c r="R57" s="2438"/>
      <c r="S57" s="2529"/>
      <c r="T57" s="2419"/>
      <c r="U57" s="2565"/>
      <c r="V57" s="2424"/>
      <c r="W57" s="2416"/>
      <c r="X57" s="2507"/>
      <c r="Y57" s="2431"/>
      <c r="Z57" s="2431"/>
      <c r="AA57" s="2431"/>
      <c r="AB57" s="2431"/>
      <c r="AC57" s="2431"/>
      <c r="AD57" s="2431"/>
      <c r="AE57" s="2431"/>
      <c r="AF57" s="2431"/>
      <c r="AG57" s="2431"/>
      <c r="AH57" s="2431"/>
      <c r="AI57" s="2431"/>
      <c r="AJ57" s="2431"/>
      <c r="AK57" s="2556">
        <v>42691</v>
      </c>
      <c r="AL57" s="2556">
        <v>42733</v>
      </c>
      <c r="AM57" s="2562"/>
    </row>
    <row r="58" spans="1:39" ht="14.25">
      <c r="A58" s="2607"/>
      <c r="B58" s="2608"/>
      <c r="C58" s="2609"/>
      <c r="D58" s="2613"/>
      <c r="E58" s="2507"/>
      <c r="F58" s="2507"/>
      <c r="G58" s="2618"/>
      <c r="H58" s="2618"/>
      <c r="I58" s="2619"/>
      <c r="J58" s="2571">
        <v>45</v>
      </c>
      <c r="K58" s="2571" t="s">
        <v>1357</v>
      </c>
      <c r="L58" s="2503"/>
      <c r="M58" s="2573">
        <v>2</v>
      </c>
      <c r="N58" s="2419"/>
      <c r="O58" s="2416"/>
      <c r="P58" s="2422"/>
      <c r="Q58" s="2488">
        <f>V58/R54</f>
        <v>0.11299435028248588</v>
      </c>
      <c r="R58" s="2438"/>
      <c r="S58" s="2529"/>
      <c r="T58" s="2419"/>
      <c r="U58" s="2570" t="s">
        <v>1358</v>
      </c>
      <c r="V58" s="2409">
        <v>20000000</v>
      </c>
      <c r="W58" s="2416"/>
      <c r="X58" s="2507"/>
      <c r="Y58" s="2431"/>
      <c r="Z58" s="2431"/>
      <c r="AA58" s="2431"/>
      <c r="AB58" s="2431"/>
      <c r="AC58" s="2431"/>
      <c r="AD58" s="2431"/>
      <c r="AE58" s="2431"/>
      <c r="AF58" s="2431"/>
      <c r="AG58" s="2431"/>
      <c r="AH58" s="2431"/>
      <c r="AI58" s="2431"/>
      <c r="AJ58" s="2431"/>
      <c r="AK58" s="2558"/>
      <c r="AL58" s="2558"/>
      <c r="AM58" s="2562"/>
    </row>
    <row r="59" spans="1:39" ht="106.5" customHeight="1">
      <c r="A59" s="2607"/>
      <c r="B59" s="2608"/>
      <c r="C59" s="2609"/>
      <c r="D59" s="2613"/>
      <c r="E59" s="2507"/>
      <c r="F59" s="2507"/>
      <c r="G59" s="2618"/>
      <c r="H59" s="2618"/>
      <c r="I59" s="2619"/>
      <c r="J59" s="2572"/>
      <c r="K59" s="2572"/>
      <c r="L59" s="2503"/>
      <c r="M59" s="2574"/>
      <c r="N59" s="2419"/>
      <c r="O59" s="2416"/>
      <c r="P59" s="2422"/>
      <c r="Q59" s="2504"/>
      <c r="R59" s="2438"/>
      <c r="S59" s="2529"/>
      <c r="T59" s="2419"/>
      <c r="U59" s="2565"/>
      <c r="V59" s="2424"/>
      <c r="W59" s="2487"/>
      <c r="X59" s="2507"/>
      <c r="Y59" s="2431"/>
      <c r="Z59" s="2431"/>
      <c r="AA59" s="2431"/>
      <c r="AB59" s="2431"/>
      <c r="AC59" s="2431"/>
      <c r="AD59" s="2431"/>
      <c r="AE59" s="2431"/>
      <c r="AF59" s="2431"/>
      <c r="AG59" s="2431"/>
      <c r="AH59" s="2431"/>
      <c r="AI59" s="2431"/>
      <c r="AJ59" s="2431"/>
      <c r="AK59" s="943">
        <v>42597</v>
      </c>
      <c r="AL59" s="943">
        <v>42735</v>
      </c>
      <c r="AM59" s="2561"/>
    </row>
    <row r="60" spans="1:39" ht="13.5" customHeight="1">
      <c r="A60" s="2607"/>
      <c r="B60" s="2608"/>
      <c r="C60" s="2609"/>
      <c r="D60" s="2613"/>
      <c r="E60" s="2507"/>
      <c r="F60" s="2507"/>
      <c r="G60" s="2618"/>
      <c r="H60" s="2618"/>
      <c r="I60" s="2619"/>
      <c r="J60" s="2454">
        <v>46</v>
      </c>
      <c r="K60" s="2489" t="s">
        <v>1359</v>
      </c>
      <c r="L60" s="2503"/>
      <c r="M60" s="2575">
        <v>1</v>
      </c>
      <c r="N60" s="2419" t="s">
        <v>1360</v>
      </c>
      <c r="O60" s="2416"/>
      <c r="P60" s="2422"/>
      <c r="Q60" s="2504">
        <f>V60/R54</f>
        <v>0.3389830508474576</v>
      </c>
      <c r="R60" s="2438"/>
      <c r="S60" s="2529"/>
      <c r="T60" s="2489" t="s">
        <v>1361</v>
      </c>
      <c r="U60" s="2473" t="s">
        <v>1362</v>
      </c>
      <c r="V60" s="2506">
        <v>60000000</v>
      </c>
      <c r="W60" s="2415">
        <v>88</v>
      </c>
      <c r="X60" s="2507" t="s">
        <v>311</v>
      </c>
      <c r="Y60" s="2431"/>
      <c r="Z60" s="2431"/>
      <c r="AA60" s="2431"/>
      <c r="AB60" s="2431"/>
      <c r="AC60" s="2431"/>
      <c r="AD60" s="2431"/>
      <c r="AE60" s="2431"/>
      <c r="AF60" s="2431"/>
      <c r="AG60" s="2431"/>
      <c r="AH60" s="2431"/>
      <c r="AI60" s="2431"/>
      <c r="AJ60" s="2431"/>
      <c r="AK60" s="2556">
        <v>42628</v>
      </c>
      <c r="AL60" s="2556">
        <v>42735</v>
      </c>
      <c r="AM60" s="2561"/>
    </row>
    <row r="61" spans="1:39" ht="13.5" customHeight="1">
      <c r="A61" s="2607"/>
      <c r="B61" s="2608"/>
      <c r="C61" s="2609"/>
      <c r="D61" s="2613"/>
      <c r="E61" s="2507"/>
      <c r="F61" s="2507"/>
      <c r="G61" s="2618"/>
      <c r="H61" s="2618"/>
      <c r="I61" s="2619"/>
      <c r="J61" s="2454"/>
      <c r="K61" s="2489"/>
      <c r="L61" s="2503"/>
      <c r="M61" s="2575"/>
      <c r="N61" s="2419"/>
      <c r="O61" s="2416"/>
      <c r="P61" s="2422"/>
      <c r="Q61" s="2505"/>
      <c r="R61" s="2438"/>
      <c r="S61" s="2529"/>
      <c r="T61" s="2489"/>
      <c r="U61" s="2541"/>
      <c r="V61" s="2506"/>
      <c r="W61" s="2416"/>
      <c r="X61" s="2507"/>
      <c r="Y61" s="2431"/>
      <c r="Z61" s="2431"/>
      <c r="AA61" s="2431"/>
      <c r="AB61" s="2431"/>
      <c r="AC61" s="2431"/>
      <c r="AD61" s="2431"/>
      <c r="AE61" s="2431"/>
      <c r="AF61" s="2431"/>
      <c r="AG61" s="2431"/>
      <c r="AH61" s="2431"/>
      <c r="AI61" s="2431"/>
      <c r="AJ61" s="2431"/>
      <c r="AK61" s="2557"/>
      <c r="AL61" s="2557"/>
      <c r="AM61" s="2561"/>
    </row>
    <row r="62" spans="1:39" ht="13.5" customHeight="1">
      <c r="A62" s="2607"/>
      <c r="B62" s="2608"/>
      <c r="C62" s="2609"/>
      <c r="D62" s="2613"/>
      <c r="E62" s="2507"/>
      <c r="F62" s="2507"/>
      <c r="G62" s="2618"/>
      <c r="H62" s="2618"/>
      <c r="I62" s="2619"/>
      <c r="J62" s="2454"/>
      <c r="K62" s="2489"/>
      <c r="L62" s="2503"/>
      <c r="M62" s="2575"/>
      <c r="N62" s="2419"/>
      <c r="O62" s="2416"/>
      <c r="P62" s="2422"/>
      <c r="Q62" s="2505"/>
      <c r="R62" s="2438"/>
      <c r="S62" s="2529"/>
      <c r="T62" s="2489"/>
      <c r="U62" s="2541"/>
      <c r="V62" s="2506"/>
      <c r="W62" s="2416"/>
      <c r="X62" s="2507"/>
      <c r="Y62" s="2431"/>
      <c r="Z62" s="2431"/>
      <c r="AA62" s="2431"/>
      <c r="AB62" s="2431"/>
      <c r="AC62" s="2431"/>
      <c r="AD62" s="2431"/>
      <c r="AE62" s="2431"/>
      <c r="AF62" s="2431"/>
      <c r="AG62" s="2431"/>
      <c r="AH62" s="2431"/>
      <c r="AI62" s="2431"/>
      <c r="AJ62" s="2431"/>
      <c r="AK62" s="2557"/>
      <c r="AL62" s="2557"/>
      <c r="AM62" s="2561"/>
    </row>
    <row r="63" spans="1:39" ht="13.5" customHeight="1">
      <c r="A63" s="2607"/>
      <c r="B63" s="2608"/>
      <c r="C63" s="2609"/>
      <c r="D63" s="2613"/>
      <c r="E63" s="2507"/>
      <c r="F63" s="2507"/>
      <c r="G63" s="2618"/>
      <c r="H63" s="2618"/>
      <c r="I63" s="2619"/>
      <c r="J63" s="2454"/>
      <c r="K63" s="2489"/>
      <c r="L63" s="2503"/>
      <c r="M63" s="2575"/>
      <c r="N63" s="2419"/>
      <c r="O63" s="2416"/>
      <c r="P63" s="2422"/>
      <c r="Q63" s="2505"/>
      <c r="R63" s="2438"/>
      <c r="S63" s="2529"/>
      <c r="T63" s="2489"/>
      <c r="U63" s="2541"/>
      <c r="V63" s="2506"/>
      <c r="W63" s="2416"/>
      <c r="X63" s="2507"/>
      <c r="Y63" s="2431"/>
      <c r="Z63" s="2431"/>
      <c r="AA63" s="2431"/>
      <c r="AB63" s="2431"/>
      <c r="AC63" s="2431"/>
      <c r="AD63" s="2431"/>
      <c r="AE63" s="2431"/>
      <c r="AF63" s="2431"/>
      <c r="AG63" s="2431"/>
      <c r="AH63" s="2431"/>
      <c r="AI63" s="2431"/>
      <c r="AJ63" s="2431"/>
      <c r="AK63" s="2557"/>
      <c r="AL63" s="2557"/>
      <c r="AM63" s="2561"/>
    </row>
    <row r="64" spans="1:39" ht="13.5" customHeight="1">
      <c r="A64" s="2607"/>
      <c r="B64" s="2608"/>
      <c r="C64" s="2609"/>
      <c r="D64" s="2613"/>
      <c r="E64" s="2507"/>
      <c r="F64" s="2507"/>
      <c r="G64" s="2618"/>
      <c r="H64" s="2618"/>
      <c r="I64" s="2619"/>
      <c r="J64" s="2454"/>
      <c r="K64" s="2489"/>
      <c r="L64" s="2503"/>
      <c r="M64" s="2575"/>
      <c r="N64" s="2419"/>
      <c r="O64" s="2416"/>
      <c r="P64" s="2422"/>
      <c r="Q64" s="2505"/>
      <c r="R64" s="2438"/>
      <c r="S64" s="2529"/>
      <c r="T64" s="2489"/>
      <c r="U64" s="2541"/>
      <c r="V64" s="2506"/>
      <c r="W64" s="2416"/>
      <c r="X64" s="2507"/>
      <c r="Y64" s="2431"/>
      <c r="Z64" s="2431"/>
      <c r="AA64" s="2431"/>
      <c r="AB64" s="2431"/>
      <c r="AC64" s="2431"/>
      <c r="AD64" s="2431"/>
      <c r="AE64" s="2431"/>
      <c r="AF64" s="2431"/>
      <c r="AG64" s="2431"/>
      <c r="AH64" s="2431"/>
      <c r="AI64" s="2431"/>
      <c r="AJ64" s="2431"/>
      <c r="AK64" s="2557"/>
      <c r="AL64" s="2557"/>
      <c r="AM64" s="2561"/>
    </row>
    <row r="65" spans="1:39" ht="13.5" customHeight="1">
      <c r="A65" s="2607"/>
      <c r="B65" s="2608"/>
      <c r="C65" s="2609"/>
      <c r="D65" s="2613"/>
      <c r="E65" s="2507"/>
      <c r="F65" s="2507"/>
      <c r="G65" s="2620"/>
      <c r="H65" s="2618"/>
      <c r="I65" s="2619"/>
      <c r="J65" s="2447"/>
      <c r="K65" s="2421"/>
      <c r="L65" s="2503"/>
      <c r="M65" s="2573"/>
      <c r="N65" s="2484"/>
      <c r="O65" s="2487"/>
      <c r="P65" s="2422"/>
      <c r="Q65" s="2488"/>
      <c r="R65" s="2438"/>
      <c r="S65" s="2529"/>
      <c r="T65" s="2421"/>
      <c r="U65" s="2541"/>
      <c r="V65" s="2409"/>
      <c r="W65" s="2487"/>
      <c r="X65" s="2418"/>
      <c r="Y65" s="2566"/>
      <c r="Z65" s="2566"/>
      <c r="AA65" s="2566"/>
      <c r="AB65" s="2566"/>
      <c r="AC65" s="2566"/>
      <c r="AD65" s="2566"/>
      <c r="AE65" s="2566"/>
      <c r="AF65" s="2566"/>
      <c r="AG65" s="2566"/>
      <c r="AH65" s="2566"/>
      <c r="AI65" s="2566"/>
      <c r="AJ65" s="2566"/>
      <c r="AK65" s="2558"/>
      <c r="AL65" s="2558"/>
      <c r="AM65" s="2563"/>
    </row>
    <row r="66" spans="1:39" ht="13.5" customHeight="1">
      <c r="A66" s="2607"/>
      <c r="B66" s="2608"/>
      <c r="C66" s="2609"/>
      <c r="D66" s="2613"/>
      <c r="E66" s="2507"/>
      <c r="F66" s="2507"/>
      <c r="G66" s="2616">
        <v>10</v>
      </c>
      <c r="H66" s="944" t="s">
        <v>1363</v>
      </c>
      <c r="I66" s="945"/>
      <c r="J66" s="945"/>
      <c r="K66" s="945"/>
      <c r="L66" s="945"/>
      <c r="M66" s="945"/>
      <c r="N66" s="945"/>
      <c r="O66" s="945"/>
      <c r="P66" s="945"/>
      <c r="Q66" s="945"/>
      <c r="R66" s="945"/>
      <c r="S66" s="945"/>
      <c r="T66" s="945"/>
      <c r="U66" s="945"/>
      <c r="V66" s="945"/>
      <c r="W66" s="945"/>
      <c r="X66" s="945"/>
      <c r="Y66" s="945"/>
      <c r="Z66" s="945"/>
      <c r="AA66" s="945"/>
      <c r="AB66" s="945"/>
      <c r="AC66" s="945"/>
      <c r="AD66" s="945"/>
      <c r="AE66" s="945"/>
      <c r="AF66" s="945"/>
      <c r="AG66" s="945"/>
      <c r="AH66" s="945"/>
      <c r="AI66" s="945"/>
      <c r="AJ66" s="945"/>
      <c r="AK66" s="927"/>
      <c r="AL66" s="945"/>
      <c r="AM66" s="2554"/>
    </row>
    <row r="67" spans="1:39" ht="13.5" customHeight="1">
      <c r="A67" s="2607"/>
      <c r="B67" s="2608"/>
      <c r="C67" s="2609"/>
      <c r="D67" s="2613"/>
      <c r="E67" s="2507"/>
      <c r="F67" s="2507"/>
      <c r="G67" s="2621"/>
      <c r="H67" s="946"/>
      <c r="I67" s="947"/>
      <c r="J67" s="948"/>
      <c r="K67" s="948"/>
      <c r="L67" s="948"/>
      <c r="M67" s="948"/>
      <c r="N67" s="948"/>
      <c r="O67" s="948"/>
      <c r="P67" s="948"/>
      <c r="Q67" s="948"/>
      <c r="R67" s="948"/>
      <c r="S67" s="948"/>
      <c r="T67" s="948"/>
      <c r="U67" s="948"/>
      <c r="V67" s="948"/>
      <c r="W67" s="948"/>
      <c r="X67" s="948"/>
      <c r="Y67" s="948"/>
      <c r="Z67" s="948"/>
      <c r="AA67" s="948"/>
      <c r="AB67" s="948"/>
      <c r="AC67" s="948"/>
      <c r="AD67" s="948"/>
      <c r="AE67" s="948"/>
      <c r="AF67" s="948"/>
      <c r="AG67" s="948"/>
      <c r="AH67" s="948"/>
      <c r="AI67" s="948"/>
      <c r="AJ67" s="948"/>
      <c r="AK67" s="949"/>
      <c r="AL67" s="947"/>
      <c r="AM67" s="2555"/>
    </row>
    <row r="68" spans="1:256" s="956" customFormat="1" ht="39" customHeight="1">
      <c r="A68" s="2607"/>
      <c r="B68" s="2608"/>
      <c r="C68" s="2609"/>
      <c r="D68" s="2613"/>
      <c r="E68" s="2507"/>
      <c r="F68" s="2614"/>
      <c r="G68" s="950"/>
      <c r="H68" s="951"/>
      <c r="I68" s="952"/>
      <c r="J68" s="2476">
        <v>47</v>
      </c>
      <c r="K68" s="2473" t="s">
        <v>1364</v>
      </c>
      <c r="L68" s="2458" t="s">
        <v>1365</v>
      </c>
      <c r="M68" s="2476">
        <v>12</v>
      </c>
      <c r="N68" s="2464" t="s">
        <v>1366</v>
      </c>
      <c r="O68" s="2467">
        <v>54</v>
      </c>
      <c r="P68" s="2473" t="s">
        <v>1367</v>
      </c>
      <c r="Q68" s="2482">
        <v>1</v>
      </c>
      <c r="R68" s="2409">
        <v>20000000</v>
      </c>
      <c r="S68" s="2473" t="s">
        <v>1368</v>
      </c>
      <c r="T68" s="953" t="s">
        <v>1369</v>
      </c>
      <c r="U68" s="954" t="s">
        <v>1370</v>
      </c>
      <c r="V68" s="2409">
        <v>20000000</v>
      </c>
      <c r="W68" s="2479">
        <v>20</v>
      </c>
      <c r="X68" s="2464" t="s">
        <v>202</v>
      </c>
      <c r="Y68" s="2455">
        <f aca="true" t="shared" si="0" ref="Y68:AF68">Y78</f>
        <v>64149</v>
      </c>
      <c r="Z68" s="2455" t="str">
        <f t="shared" si="0"/>
        <v>72.224</v>
      </c>
      <c r="AA68" s="2455" t="str">
        <f t="shared" si="0"/>
        <v>27.477</v>
      </c>
      <c r="AB68" s="2455" t="str">
        <f t="shared" si="0"/>
        <v>86.843</v>
      </c>
      <c r="AC68" s="2455" t="str">
        <f t="shared" si="0"/>
        <v>236.429</v>
      </c>
      <c r="AD68" s="2455" t="str">
        <f t="shared" si="0"/>
        <v>81.384</v>
      </c>
      <c r="AE68" s="2455">
        <f t="shared" si="0"/>
        <v>13208</v>
      </c>
      <c r="AF68" s="2455">
        <f t="shared" si="0"/>
        <v>1827</v>
      </c>
      <c r="AG68" s="2455"/>
      <c r="AH68" s="2455"/>
      <c r="AI68" s="2455"/>
      <c r="AJ68" s="2455"/>
      <c r="AK68" s="1761">
        <v>42508</v>
      </c>
      <c r="AL68" s="1761">
        <v>42597</v>
      </c>
      <c r="AM68" s="2546" t="s">
        <v>1334</v>
      </c>
      <c r="AN68" s="955"/>
      <c r="AO68" s="955"/>
      <c r="AP68" s="955"/>
      <c r="AQ68" s="955"/>
      <c r="AR68" s="955"/>
      <c r="AS68" s="955"/>
      <c r="AT68" s="955"/>
      <c r="AU68" s="955"/>
      <c r="AV68" s="955"/>
      <c r="AW68" s="955"/>
      <c r="AX68" s="955"/>
      <c r="AY68" s="955"/>
      <c r="AZ68" s="955"/>
      <c r="BA68" s="955"/>
      <c r="BB68" s="955"/>
      <c r="BC68" s="955"/>
      <c r="BD68" s="955"/>
      <c r="BE68" s="955"/>
      <c r="BF68" s="955"/>
      <c r="BG68" s="955"/>
      <c r="BH68" s="955"/>
      <c r="BI68" s="955"/>
      <c r="BJ68" s="955"/>
      <c r="BK68" s="955"/>
      <c r="BL68" s="955"/>
      <c r="BM68" s="955"/>
      <c r="BN68" s="955"/>
      <c r="BO68" s="955"/>
      <c r="BP68" s="955"/>
      <c r="BQ68" s="955"/>
      <c r="BR68" s="955"/>
      <c r="BS68" s="955"/>
      <c r="BT68" s="955"/>
      <c r="BU68" s="955"/>
      <c r="BV68" s="955"/>
      <c r="BW68" s="955"/>
      <c r="BX68" s="955"/>
      <c r="BY68" s="955"/>
      <c r="BZ68" s="955"/>
      <c r="CA68" s="955"/>
      <c r="CB68" s="955"/>
      <c r="CC68" s="955"/>
      <c r="CD68" s="955"/>
      <c r="CE68" s="955"/>
      <c r="CF68" s="955"/>
      <c r="CG68" s="955"/>
      <c r="CH68" s="955"/>
      <c r="CI68" s="955"/>
      <c r="CJ68" s="955"/>
      <c r="CK68" s="955"/>
      <c r="CL68" s="955"/>
      <c r="CM68" s="955"/>
      <c r="CN68" s="955"/>
      <c r="CO68" s="955"/>
      <c r="CP68" s="955"/>
      <c r="CQ68" s="955"/>
      <c r="CR68" s="955"/>
      <c r="CS68" s="955"/>
      <c r="CT68" s="955"/>
      <c r="CU68" s="955"/>
      <c r="CV68" s="955"/>
      <c r="CW68" s="955"/>
      <c r="CX68" s="955"/>
      <c r="CY68" s="955"/>
      <c r="CZ68" s="955"/>
      <c r="DA68" s="955"/>
      <c r="DB68" s="955"/>
      <c r="DC68" s="955"/>
      <c r="DD68" s="955"/>
      <c r="DE68" s="955"/>
      <c r="DF68" s="955"/>
      <c r="DG68" s="955"/>
      <c r="DH68" s="955"/>
      <c r="DI68" s="955"/>
      <c r="DJ68" s="955"/>
      <c r="DK68" s="955"/>
      <c r="DL68" s="955"/>
      <c r="DM68" s="955"/>
      <c r="DN68" s="955"/>
      <c r="DO68" s="955"/>
      <c r="DP68" s="955"/>
      <c r="DQ68" s="955"/>
      <c r="DR68" s="955"/>
      <c r="DS68" s="955"/>
      <c r="DT68" s="955"/>
      <c r="DU68" s="955"/>
      <c r="DV68" s="955"/>
      <c r="DW68" s="955"/>
      <c r="DX68" s="955"/>
      <c r="DY68" s="955"/>
      <c r="DZ68" s="955"/>
      <c r="EA68" s="955"/>
      <c r="EB68" s="955"/>
      <c r="EC68" s="955"/>
      <c r="ED68" s="955"/>
      <c r="EE68" s="955"/>
      <c r="EF68" s="955"/>
      <c r="EG68" s="955"/>
      <c r="EH68" s="955"/>
      <c r="EI68" s="955"/>
      <c r="EJ68" s="955"/>
      <c r="EK68" s="955"/>
      <c r="EL68" s="955"/>
      <c r="EM68" s="955"/>
      <c r="EN68" s="955"/>
      <c r="EO68" s="955"/>
      <c r="EP68" s="955"/>
      <c r="EQ68" s="955"/>
      <c r="ER68" s="955"/>
      <c r="ES68" s="955"/>
      <c r="ET68" s="955"/>
      <c r="EU68" s="955"/>
      <c r="EV68" s="955"/>
      <c r="EW68" s="955"/>
      <c r="EX68" s="955"/>
      <c r="EY68" s="955"/>
      <c r="EZ68" s="955"/>
      <c r="FA68" s="955"/>
      <c r="FB68" s="955"/>
      <c r="FC68" s="955"/>
      <c r="FD68" s="955"/>
      <c r="FE68" s="955"/>
      <c r="FF68" s="955"/>
      <c r="FG68" s="955"/>
      <c r="FH68" s="955"/>
      <c r="FI68" s="955"/>
      <c r="FJ68" s="955"/>
      <c r="FK68" s="955"/>
      <c r="FL68" s="955"/>
      <c r="FM68" s="955"/>
      <c r="FN68" s="955"/>
      <c r="FO68" s="955"/>
      <c r="FP68" s="955"/>
      <c r="FQ68" s="955"/>
      <c r="FR68" s="955"/>
      <c r="FS68" s="955"/>
      <c r="FT68" s="955"/>
      <c r="FU68" s="955"/>
      <c r="FV68" s="955"/>
      <c r="FW68" s="955"/>
      <c r="FX68" s="955"/>
      <c r="FY68" s="955"/>
      <c r="FZ68" s="955"/>
      <c r="GA68" s="955"/>
      <c r="GB68" s="955"/>
      <c r="GC68" s="955"/>
      <c r="GD68" s="955"/>
      <c r="GE68" s="955"/>
      <c r="GF68" s="955"/>
      <c r="GG68" s="955"/>
      <c r="GH68" s="955"/>
      <c r="GI68" s="955"/>
      <c r="GJ68" s="955"/>
      <c r="GK68" s="955"/>
      <c r="GL68" s="955"/>
      <c r="GM68" s="955"/>
      <c r="GN68" s="955"/>
      <c r="GO68" s="955"/>
      <c r="GP68" s="955"/>
      <c r="GQ68" s="955"/>
      <c r="GR68" s="955"/>
      <c r="GS68" s="955"/>
      <c r="GT68" s="955"/>
      <c r="GU68" s="955"/>
      <c r="GV68" s="955"/>
      <c r="GW68" s="955"/>
      <c r="GX68" s="955"/>
      <c r="GY68" s="955"/>
      <c r="GZ68" s="955"/>
      <c r="HA68" s="955"/>
      <c r="HB68" s="955"/>
      <c r="HC68" s="955"/>
      <c r="HD68" s="955"/>
      <c r="HE68" s="955"/>
      <c r="HF68" s="955"/>
      <c r="HG68" s="955"/>
      <c r="HH68" s="955"/>
      <c r="HI68" s="955"/>
      <c r="HJ68" s="955"/>
      <c r="HK68" s="955"/>
      <c r="HL68" s="955"/>
      <c r="HM68" s="955"/>
      <c r="HN68" s="955"/>
      <c r="HO68" s="955"/>
      <c r="HP68" s="955"/>
      <c r="HQ68" s="955"/>
      <c r="HR68" s="955"/>
      <c r="HS68" s="955"/>
      <c r="HT68" s="955"/>
      <c r="HU68" s="955"/>
      <c r="HV68" s="955"/>
      <c r="HW68" s="955"/>
      <c r="HX68" s="955"/>
      <c r="HY68" s="955"/>
      <c r="HZ68" s="955"/>
      <c r="IA68" s="955"/>
      <c r="IB68" s="955"/>
      <c r="IC68" s="955"/>
      <c r="ID68" s="955"/>
      <c r="IE68" s="955"/>
      <c r="IF68" s="955"/>
      <c r="IG68" s="955"/>
      <c r="IH68" s="955"/>
      <c r="II68" s="955"/>
      <c r="IJ68" s="955"/>
      <c r="IK68" s="955"/>
      <c r="IL68" s="955"/>
      <c r="IM68" s="955"/>
      <c r="IN68" s="955"/>
      <c r="IO68" s="955"/>
      <c r="IP68" s="955"/>
      <c r="IQ68" s="955"/>
      <c r="IR68" s="955"/>
      <c r="IS68" s="955"/>
      <c r="IT68" s="955"/>
      <c r="IU68" s="955"/>
      <c r="IV68" s="955"/>
    </row>
    <row r="69" spans="1:39" s="955" customFormat="1" ht="30.75" customHeight="1">
      <c r="A69" s="2607"/>
      <c r="B69" s="2608"/>
      <c r="C69" s="2609"/>
      <c r="D69" s="2613"/>
      <c r="E69" s="2507"/>
      <c r="F69" s="2614"/>
      <c r="G69" s="957"/>
      <c r="H69" s="958"/>
      <c r="I69" s="959"/>
      <c r="J69" s="2544"/>
      <c r="K69" s="2541"/>
      <c r="L69" s="2459"/>
      <c r="M69" s="2544"/>
      <c r="N69" s="2465"/>
      <c r="O69" s="2468"/>
      <c r="P69" s="2541"/>
      <c r="Q69" s="2545"/>
      <c r="R69" s="2410"/>
      <c r="S69" s="2541"/>
      <c r="T69" s="960" t="s">
        <v>1371</v>
      </c>
      <c r="U69" s="954" t="s">
        <v>1372</v>
      </c>
      <c r="V69" s="2410"/>
      <c r="W69" s="2542"/>
      <c r="X69" s="2465"/>
      <c r="Y69" s="2540"/>
      <c r="Z69" s="2540"/>
      <c r="AA69" s="2540"/>
      <c r="AB69" s="2540"/>
      <c r="AC69" s="2540"/>
      <c r="AD69" s="2540"/>
      <c r="AE69" s="2540"/>
      <c r="AF69" s="2540"/>
      <c r="AG69" s="2540"/>
      <c r="AH69" s="2540"/>
      <c r="AI69" s="2540"/>
      <c r="AJ69" s="2540"/>
      <c r="AK69" s="1762">
        <v>42508</v>
      </c>
      <c r="AL69" s="1762">
        <v>42597</v>
      </c>
      <c r="AM69" s="2547"/>
    </row>
    <row r="70" spans="1:39" s="955" customFormat="1" ht="39.75" customHeight="1">
      <c r="A70" s="2607"/>
      <c r="B70" s="2608"/>
      <c r="C70" s="2609"/>
      <c r="D70" s="2613"/>
      <c r="E70" s="2507"/>
      <c r="F70" s="2614"/>
      <c r="G70" s="957"/>
      <c r="H70" s="958"/>
      <c r="I70" s="959"/>
      <c r="J70" s="2544"/>
      <c r="K70" s="2541"/>
      <c r="L70" s="2459"/>
      <c r="M70" s="2544"/>
      <c r="N70" s="2465"/>
      <c r="O70" s="2468"/>
      <c r="P70" s="2541"/>
      <c r="Q70" s="2545"/>
      <c r="R70" s="2410"/>
      <c r="S70" s="2541"/>
      <c r="T70" s="960" t="s">
        <v>1373</v>
      </c>
      <c r="U70" s="954" t="s">
        <v>1374</v>
      </c>
      <c r="V70" s="2410"/>
      <c r="W70" s="2542"/>
      <c r="X70" s="2465"/>
      <c r="Y70" s="2540"/>
      <c r="Z70" s="2540"/>
      <c r="AA70" s="2540"/>
      <c r="AB70" s="2540"/>
      <c r="AC70" s="2540"/>
      <c r="AD70" s="2540"/>
      <c r="AE70" s="2540"/>
      <c r="AF70" s="2540"/>
      <c r="AG70" s="2540"/>
      <c r="AH70" s="2540"/>
      <c r="AI70" s="2540"/>
      <c r="AJ70" s="2540"/>
      <c r="AK70" s="1762">
        <v>42522</v>
      </c>
      <c r="AL70" s="1762">
        <v>42536</v>
      </c>
      <c r="AM70" s="2547"/>
    </row>
    <row r="71" spans="1:39" s="955" customFormat="1" ht="45" customHeight="1">
      <c r="A71" s="2607"/>
      <c r="B71" s="2608"/>
      <c r="C71" s="2609"/>
      <c r="D71" s="2613"/>
      <c r="E71" s="2507"/>
      <c r="F71" s="2614"/>
      <c r="G71" s="957"/>
      <c r="H71" s="958"/>
      <c r="I71" s="959"/>
      <c r="J71" s="2544"/>
      <c r="K71" s="2541"/>
      <c r="L71" s="2459"/>
      <c r="M71" s="2544"/>
      <c r="N71" s="2465"/>
      <c r="O71" s="2468"/>
      <c r="P71" s="2541"/>
      <c r="Q71" s="2545"/>
      <c r="R71" s="2410"/>
      <c r="S71" s="2541"/>
      <c r="T71" s="961" t="s">
        <v>1375</v>
      </c>
      <c r="U71" s="954" t="s">
        <v>1376</v>
      </c>
      <c r="V71" s="2410"/>
      <c r="W71" s="2542"/>
      <c r="X71" s="2465"/>
      <c r="Y71" s="2540"/>
      <c r="Z71" s="2540"/>
      <c r="AA71" s="2540"/>
      <c r="AB71" s="2540"/>
      <c r="AC71" s="2540"/>
      <c r="AD71" s="2540"/>
      <c r="AE71" s="2540"/>
      <c r="AF71" s="2540"/>
      <c r="AG71" s="2540"/>
      <c r="AH71" s="2540"/>
      <c r="AI71" s="2540"/>
      <c r="AJ71" s="2540"/>
      <c r="AK71" s="1763"/>
      <c r="AL71" s="1763"/>
      <c r="AM71" s="2547"/>
    </row>
    <row r="72" spans="1:39" s="955" customFormat="1" ht="48.75" customHeight="1">
      <c r="A72" s="2607"/>
      <c r="B72" s="2608"/>
      <c r="C72" s="2609"/>
      <c r="D72" s="2613"/>
      <c r="E72" s="2507"/>
      <c r="F72" s="2614"/>
      <c r="G72" s="957"/>
      <c r="H72" s="958"/>
      <c r="I72" s="959"/>
      <c r="J72" s="2544"/>
      <c r="K72" s="2541"/>
      <c r="L72" s="2459"/>
      <c r="M72" s="2544"/>
      <c r="N72" s="2465"/>
      <c r="O72" s="2468"/>
      <c r="P72" s="2541"/>
      <c r="Q72" s="2545"/>
      <c r="R72" s="2410"/>
      <c r="S72" s="2541"/>
      <c r="T72" s="960" t="s">
        <v>1377</v>
      </c>
      <c r="U72" s="954" t="s">
        <v>1378</v>
      </c>
      <c r="V72" s="2410"/>
      <c r="W72" s="2542"/>
      <c r="X72" s="2465"/>
      <c r="Y72" s="2540"/>
      <c r="Z72" s="2540"/>
      <c r="AA72" s="2540"/>
      <c r="AB72" s="2540"/>
      <c r="AC72" s="2540"/>
      <c r="AD72" s="2540"/>
      <c r="AE72" s="2540"/>
      <c r="AF72" s="2540"/>
      <c r="AG72" s="2540"/>
      <c r="AH72" s="2540"/>
      <c r="AI72" s="2540"/>
      <c r="AJ72" s="2540"/>
      <c r="AK72" s="1763"/>
      <c r="AL72" s="1763"/>
      <c r="AM72" s="2547"/>
    </row>
    <row r="73" spans="1:39" s="955" customFormat="1" ht="60" customHeight="1">
      <c r="A73" s="2607"/>
      <c r="B73" s="2608"/>
      <c r="C73" s="2609"/>
      <c r="D73" s="2613"/>
      <c r="E73" s="2507"/>
      <c r="F73" s="2614"/>
      <c r="G73" s="957"/>
      <c r="H73" s="958"/>
      <c r="I73" s="959"/>
      <c r="J73" s="2477"/>
      <c r="K73" s="2474"/>
      <c r="L73" s="2475"/>
      <c r="M73" s="2477"/>
      <c r="N73" s="2478"/>
      <c r="O73" s="2481"/>
      <c r="P73" s="2474"/>
      <c r="Q73" s="2483"/>
      <c r="R73" s="2424"/>
      <c r="S73" s="2474"/>
      <c r="T73" s="960" t="s">
        <v>1379</v>
      </c>
      <c r="U73" s="954" t="s">
        <v>1380</v>
      </c>
      <c r="V73" s="2424"/>
      <c r="W73" s="2480"/>
      <c r="X73" s="2478"/>
      <c r="Y73" s="2456"/>
      <c r="Z73" s="2456"/>
      <c r="AA73" s="2456"/>
      <c r="AB73" s="2456"/>
      <c r="AC73" s="2456"/>
      <c r="AD73" s="2456"/>
      <c r="AE73" s="2456"/>
      <c r="AF73" s="2456"/>
      <c r="AG73" s="2456"/>
      <c r="AH73" s="2456"/>
      <c r="AI73" s="2456"/>
      <c r="AJ73" s="2456"/>
      <c r="AK73" s="1764"/>
      <c r="AL73" s="1764"/>
      <c r="AM73" s="2547"/>
    </row>
    <row r="74" spans="1:39" s="955" customFormat="1" ht="75.75" customHeight="1">
      <c r="A74" s="2607"/>
      <c r="B74" s="2608"/>
      <c r="C74" s="2609"/>
      <c r="D74" s="2613"/>
      <c r="E74" s="2507"/>
      <c r="F74" s="2614"/>
      <c r="G74" s="957"/>
      <c r="H74" s="958"/>
      <c r="I74" s="959"/>
      <c r="J74" s="2476">
        <v>47</v>
      </c>
      <c r="K74" s="2473" t="s">
        <v>1364</v>
      </c>
      <c r="L74" s="2458" t="s">
        <v>1365</v>
      </c>
      <c r="M74" s="2476">
        <v>12</v>
      </c>
      <c r="N74" s="2464" t="s">
        <v>1381</v>
      </c>
      <c r="O74" s="2467">
        <v>55</v>
      </c>
      <c r="P74" s="2473" t="s">
        <v>1382</v>
      </c>
      <c r="Q74" s="2482">
        <v>1</v>
      </c>
      <c r="R74" s="2409">
        <v>5000000</v>
      </c>
      <c r="S74" s="2473" t="s">
        <v>1383</v>
      </c>
      <c r="T74" s="960" t="s">
        <v>1384</v>
      </c>
      <c r="U74" s="954" t="s">
        <v>1385</v>
      </c>
      <c r="V74" s="2409">
        <v>5000000</v>
      </c>
      <c r="W74" s="2479">
        <v>20</v>
      </c>
      <c r="X74" s="2464" t="s">
        <v>202</v>
      </c>
      <c r="Y74" s="2455">
        <f aca="true" t="shared" si="1" ref="Y74:AF74">Y78</f>
        <v>64149</v>
      </c>
      <c r="Z74" s="2455" t="str">
        <f t="shared" si="1"/>
        <v>72.224</v>
      </c>
      <c r="AA74" s="2455" t="str">
        <f t="shared" si="1"/>
        <v>27.477</v>
      </c>
      <c r="AB74" s="2455" t="str">
        <f t="shared" si="1"/>
        <v>86.843</v>
      </c>
      <c r="AC74" s="2455" t="str">
        <f t="shared" si="1"/>
        <v>236.429</v>
      </c>
      <c r="AD74" s="2455" t="str">
        <f t="shared" si="1"/>
        <v>81.384</v>
      </c>
      <c r="AE74" s="2455">
        <f t="shared" si="1"/>
        <v>13208</v>
      </c>
      <c r="AF74" s="2455">
        <f t="shared" si="1"/>
        <v>1827</v>
      </c>
      <c r="AG74" s="2455"/>
      <c r="AH74" s="2455"/>
      <c r="AI74" s="2455"/>
      <c r="AJ74" s="2455"/>
      <c r="AK74" s="2549">
        <v>42508</v>
      </c>
      <c r="AL74" s="2549">
        <v>42597</v>
      </c>
      <c r="AM74" s="2428"/>
    </row>
    <row r="75" spans="1:151" s="963" customFormat="1" ht="33.75" customHeight="1">
      <c r="A75" s="2607"/>
      <c r="B75" s="2608"/>
      <c r="C75" s="2609"/>
      <c r="D75" s="2613"/>
      <c r="E75" s="2507"/>
      <c r="F75" s="2614"/>
      <c r="G75" s="957"/>
      <c r="H75" s="958"/>
      <c r="I75" s="959"/>
      <c r="J75" s="2544"/>
      <c r="K75" s="2541"/>
      <c r="L75" s="2459"/>
      <c r="M75" s="2544"/>
      <c r="N75" s="2465"/>
      <c r="O75" s="2468"/>
      <c r="P75" s="2541"/>
      <c r="Q75" s="2545"/>
      <c r="R75" s="2410"/>
      <c r="S75" s="2541"/>
      <c r="T75" s="960" t="s">
        <v>1386</v>
      </c>
      <c r="U75" s="954" t="s">
        <v>1387</v>
      </c>
      <c r="V75" s="2410"/>
      <c r="W75" s="2542"/>
      <c r="X75" s="2465"/>
      <c r="Y75" s="2540"/>
      <c r="Z75" s="2540"/>
      <c r="AA75" s="2540"/>
      <c r="AB75" s="2540"/>
      <c r="AC75" s="2540"/>
      <c r="AD75" s="2540"/>
      <c r="AE75" s="2540"/>
      <c r="AF75" s="2540"/>
      <c r="AG75" s="2540"/>
      <c r="AH75" s="2540"/>
      <c r="AI75" s="2540"/>
      <c r="AJ75" s="2540"/>
      <c r="AK75" s="2549"/>
      <c r="AL75" s="2549"/>
      <c r="AM75" s="2428"/>
      <c r="AN75" s="955"/>
      <c r="AO75" s="955"/>
      <c r="AP75" s="955"/>
      <c r="AQ75" s="955"/>
      <c r="AR75" s="955"/>
      <c r="AS75" s="955"/>
      <c r="AT75" s="955"/>
      <c r="AU75" s="955"/>
      <c r="AV75" s="955"/>
      <c r="AW75" s="955"/>
      <c r="AX75" s="955"/>
      <c r="AY75" s="955"/>
      <c r="AZ75" s="955"/>
      <c r="BA75" s="955"/>
      <c r="BB75" s="955"/>
      <c r="BC75" s="955"/>
      <c r="BD75" s="955"/>
      <c r="BE75" s="955"/>
      <c r="BF75" s="955"/>
      <c r="BG75" s="955"/>
      <c r="BH75" s="955"/>
      <c r="BI75" s="955"/>
      <c r="BJ75" s="955"/>
      <c r="BK75" s="955"/>
      <c r="BL75" s="955"/>
      <c r="BM75" s="955"/>
      <c r="BN75" s="955"/>
      <c r="BO75" s="955"/>
      <c r="BP75" s="955"/>
      <c r="BQ75" s="955"/>
      <c r="BR75" s="955"/>
      <c r="BS75" s="955"/>
      <c r="BT75" s="955"/>
      <c r="BU75" s="955"/>
      <c r="BV75" s="955"/>
      <c r="BW75" s="955"/>
      <c r="BX75" s="955"/>
      <c r="BY75" s="955"/>
      <c r="BZ75" s="955"/>
      <c r="CA75" s="955"/>
      <c r="CB75" s="955"/>
      <c r="CC75" s="955"/>
      <c r="CD75" s="955"/>
      <c r="CE75" s="955"/>
      <c r="CF75" s="955"/>
      <c r="CG75" s="955"/>
      <c r="CH75" s="955"/>
      <c r="CI75" s="955"/>
      <c r="CJ75" s="955"/>
      <c r="CK75" s="955"/>
      <c r="CL75" s="955"/>
      <c r="CM75" s="955"/>
      <c r="CN75" s="955"/>
      <c r="CO75" s="955"/>
      <c r="CP75" s="955"/>
      <c r="CQ75" s="955"/>
      <c r="CR75" s="955"/>
      <c r="CS75" s="955"/>
      <c r="CT75" s="955"/>
      <c r="CU75" s="955"/>
      <c r="CV75" s="955"/>
      <c r="CW75" s="955"/>
      <c r="CX75" s="955"/>
      <c r="CY75" s="955"/>
      <c r="CZ75" s="955"/>
      <c r="DA75" s="955"/>
      <c r="DB75" s="955"/>
      <c r="DC75" s="955"/>
      <c r="DD75" s="955"/>
      <c r="DE75" s="955"/>
      <c r="DF75" s="955"/>
      <c r="DG75" s="955"/>
      <c r="DH75" s="955"/>
      <c r="DI75" s="955"/>
      <c r="DJ75" s="955"/>
      <c r="DK75" s="955"/>
      <c r="DL75" s="955"/>
      <c r="DM75" s="955"/>
      <c r="DN75" s="955"/>
      <c r="DO75" s="955"/>
      <c r="DP75" s="955"/>
      <c r="DQ75" s="955"/>
      <c r="DR75" s="955"/>
      <c r="DS75" s="955"/>
      <c r="DT75" s="955"/>
      <c r="DU75" s="955"/>
      <c r="DV75" s="955"/>
      <c r="DW75" s="955"/>
      <c r="DX75" s="955"/>
      <c r="DY75" s="955"/>
      <c r="DZ75" s="955"/>
      <c r="EA75" s="955"/>
      <c r="EB75" s="955"/>
      <c r="EC75" s="955"/>
      <c r="ED75" s="955"/>
      <c r="EE75" s="955"/>
      <c r="EF75" s="955"/>
      <c r="EG75" s="955"/>
      <c r="EH75" s="955"/>
      <c r="EI75" s="955"/>
      <c r="EJ75" s="955"/>
      <c r="EK75" s="955"/>
      <c r="EL75" s="955"/>
      <c r="EM75" s="955"/>
      <c r="EN75" s="955"/>
      <c r="EO75" s="955"/>
      <c r="EP75" s="955"/>
      <c r="EQ75" s="955"/>
      <c r="ER75" s="955"/>
      <c r="ES75" s="955"/>
      <c r="ET75" s="955"/>
      <c r="EU75" s="962"/>
    </row>
    <row r="76" spans="1:151" s="963" customFormat="1" ht="37.5" customHeight="1">
      <c r="A76" s="2607"/>
      <c r="B76" s="2608"/>
      <c r="C76" s="2609"/>
      <c r="D76" s="2613"/>
      <c r="E76" s="2507"/>
      <c r="F76" s="2614"/>
      <c r="G76" s="957"/>
      <c r="H76" s="958"/>
      <c r="I76" s="959"/>
      <c r="J76" s="2544"/>
      <c r="K76" s="2541"/>
      <c r="L76" s="2459"/>
      <c r="M76" s="2544"/>
      <c r="N76" s="2465"/>
      <c r="O76" s="2468"/>
      <c r="P76" s="2541"/>
      <c r="Q76" s="2545"/>
      <c r="R76" s="2410"/>
      <c r="S76" s="2541"/>
      <c r="T76" s="960" t="s">
        <v>1388</v>
      </c>
      <c r="U76" s="954" t="s">
        <v>1389</v>
      </c>
      <c r="V76" s="2410"/>
      <c r="W76" s="2542"/>
      <c r="X76" s="2465"/>
      <c r="Y76" s="2540"/>
      <c r="Z76" s="2540"/>
      <c r="AA76" s="2540"/>
      <c r="AB76" s="2540"/>
      <c r="AC76" s="2540"/>
      <c r="AD76" s="2540"/>
      <c r="AE76" s="2540"/>
      <c r="AF76" s="2540"/>
      <c r="AG76" s="2540"/>
      <c r="AH76" s="2540"/>
      <c r="AI76" s="2540"/>
      <c r="AJ76" s="2540"/>
      <c r="AK76" s="2549"/>
      <c r="AL76" s="2549"/>
      <c r="AM76" s="2428"/>
      <c r="AN76" s="955"/>
      <c r="AO76" s="955"/>
      <c r="AP76" s="955"/>
      <c r="AQ76" s="955"/>
      <c r="AR76" s="955"/>
      <c r="AS76" s="955"/>
      <c r="AT76" s="955"/>
      <c r="AU76" s="955"/>
      <c r="AV76" s="955"/>
      <c r="AW76" s="955"/>
      <c r="AX76" s="955"/>
      <c r="AY76" s="955"/>
      <c r="AZ76" s="955"/>
      <c r="BA76" s="955"/>
      <c r="BB76" s="955"/>
      <c r="BC76" s="955"/>
      <c r="BD76" s="955"/>
      <c r="BE76" s="955"/>
      <c r="BF76" s="955"/>
      <c r="BG76" s="955"/>
      <c r="BH76" s="955"/>
      <c r="BI76" s="955"/>
      <c r="BJ76" s="955"/>
      <c r="BK76" s="955"/>
      <c r="BL76" s="955"/>
      <c r="BM76" s="955"/>
      <c r="BN76" s="955"/>
      <c r="BO76" s="955"/>
      <c r="BP76" s="955"/>
      <c r="BQ76" s="955"/>
      <c r="BR76" s="955"/>
      <c r="BS76" s="955"/>
      <c r="BT76" s="955"/>
      <c r="BU76" s="955"/>
      <c r="BV76" s="955"/>
      <c r="BW76" s="955"/>
      <c r="BX76" s="955"/>
      <c r="BY76" s="955"/>
      <c r="BZ76" s="955"/>
      <c r="CA76" s="955"/>
      <c r="CB76" s="955"/>
      <c r="CC76" s="955"/>
      <c r="CD76" s="955"/>
      <c r="CE76" s="955"/>
      <c r="CF76" s="955"/>
      <c r="CG76" s="955"/>
      <c r="CH76" s="955"/>
      <c r="CI76" s="955"/>
      <c r="CJ76" s="955"/>
      <c r="CK76" s="955"/>
      <c r="CL76" s="955"/>
      <c r="CM76" s="955"/>
      <c r="CN76" s="955"/>
      <c r="CO76" s="955"/>
      <c r="CP76" s="955"/>
      <c r="CQ76" s="955"/>
      <c r="CR76" s="955"/>
      <c r="CS76" s="955"/>
      <c r="CT76" s="955"/>
      <c r="CU76" s="955"/>
      <c r="CV76" s="955"/>
      <c r="CW76" s="955"/>
      <c r="CX76" s="955"/>
      <c r="CY76" s="955"/>
      <c r="CZ76" s="955"/>
      <c r="DA76" s="955"/>
      <c r="DB76" s="955"/>
      <c r="DC76" s="955"/>
      <c r="DD76" s="955"/>
      <c r="DE76" s="955"/>
      <c r="DF76" s="955"/>
      <c r="DG76" s="955"/>
      <c r="DH76" s="955"/>
      <c r="DI76" s="955"/>
      <c r="DJ76" s="955"/>
      <c r="DK76" s="955"/>
      <c r="DL76" s="955"/>
      <c r="DM76" s="955"/>
      <c r="DN76" s="955"/>
      <c r="DO76" s="955"/>
      <c r="DP76" s="955"/>
      <c r="DQ76" s="955"/>
      <c r="DR76" s="955"/>
      <c r="DS76" s="955"/>
      <c r="DT76" s="955"/>
      <c r="DU76" s="955"/>
      <c r="DV76" s="955"/>
      <c r="DW76" s="955"/>
      <c r="DX76" s="955"/>
      <c r="DY76" s="955"/>
      <c r="DZ76" s="955"/>
      <c r="EA76" s="955"/>
      <c r="EB76" s="955"/>
      <c r="EC76" s="955"/>
      <c r="ED76" s="955"/>
      <c r="EE76" s="955"/>
      <c r="EF76" s="955"/>
      <c r="EG76" s="955"/>
      <c r="EH76" s="955"/>
      <c r="EI76" s="955"/>
      <c r="EJ76" s="955"/>
      <c r="EK76" s="955"/>
      <c r="EL76" s="955"/>
      <c r="EM76" s="955"/>
      <c r="EN76" s="955"/>
      <c r="EO76" s="955"/>
      <c r="EP76" s="955"/>
      <c r="EQ76" s="955"/>
      <c r="ER76" s="955"/>
      <c r="ES76" s="955"/>
      <c r="ET76" s="955"/>
      <c r="EU76" s="962"/>
    </row>
    <row r="77" spans="1:151" s="956" customFormat="1" ht="47.25" customHeight="1">
      <c r="A77" s="2607"/>
      <c r="B77" s="2608"/>
      <c r="C77" s="2609"/>
      <c r="D77" s="2613"/>
      <c r="E77" s="2507"/>
      <c r="F77" s="2614"/>
      <c r="G77" s="957"/>
      <c r="H77" s="958"/>
      <c r="I77" s="959"/>
      <c r="J77" s="2477"/>
      <c r="K77" s="2474"/>
      <c r="L77" s="2475"/>
      <c r="M77" s="2477"/>
      <c r="N77" s="2478"/>
      <c r="O77" s="2481"/>
      <c r="P77" s="2474"/>
      <c r="Q77" s="2483"/>
      <c r="R77" s="2424"/>
      <c r="S77" s="2474"/>
      <c r="T77" s="953" t="s">
        <v>1390</v>
      </c>
      <c r="U77" s="954" t="s">
        <v>1391</v>
      </c>
      <c r="V77" s="2424"/>
      <c r="W77" s="2480"/>
      <c r="X77" s="2478"/>
      <c r="Y77" s="2456"/>
      <c r="Z77" s="2456"/>
      <c r="AA77" s="2456"/>
      <c r="AB77" s="2456"/>
      <c r="AC77" s="2456"/>
      <c r="AD77" s="2456"/>
      <c r="AE77" s="2456"/>
      <c r="AF77" s="2456"/>
      <c r="AG77" s="2456"/>
      <c r="AH77" s="2456"/>
      <c r="AI77" s="2456"/>
      <c r="AJ77" s="2456"/>
      <c r="AK77" s="2550"/>
      <c r="AL77" s="2550"/>
      <c r="AM77" s="2428"/>
      <c r="AN77" s="955"/>
      <c r="AO77" s="955"/>
      <c r="AP77" s="955"/>
      <c r="AQ77" s="955"/>
      <c r="AR77" s="955"/>
      <c r="AS77" s="955"/>
      <c r="AT77" s="955"/>
      <c r="AU77" s="955"/>
      <c r="AV77" s="955"/>
      <c r="AW77" s="955"/>
      <c r="AX77" s="955"/>
      <c r="AY77" s="955"/>
      <c r="AZ77" s="955"/>
      <c r="BA77" s="955"/>
      <c r="BB77" s="955"/>
      <c r="BC77" s="955"/>
      <c r="BD77" s="955"/>
      <c r="BE77" s="955"/>
      <c r="BF77" s="955"/>
      <c r="BG77" s="955"/>
      <c r="BH77" s="955"/>
      <c r="BI77" s="955"/>
      <c r="BJ77" s="955"/>
      <c r="BK77" s="955"/>
      <c r="BL77" s="955"/>
      <c r="BM77" s="955"/>
      <c r="BN77" s="955"/>
      <c r="BO77" s="955"/>
      <c r="BP77" s="955"/>
      <c r="BQ77" s="955"/>
      <c r="BR77" s="955"/>
      <c r="BS77" s="955"/>
      <c r="BT77" s="955"/>
      <c r="BU77" s="955"/>
      <c r="BV77" s="955"/>
      <c r="BW77" s="955"/>
      <c r="BX77" s="955"/>
      <c r="BY77" s="955"/>
      <c r="BZ77" s="955"/>
      <c r="CA77" s="955"/>
      <c r="CB77" s="955"/>
      <c r="CC77" s="955"/>
      <c r="CD77" s="955"/>
      <c r="CE77" s="955"/>
      <c r="CF77" s="955"/>
      <c r="CG77" s="955"/>
      <c r="CH77" s="955"/>
      <c r="CI77" s="955"/>
      <c r="CJ77" s="955"/>
      <c r="CK77" s="955"/>
      <c r="CL77" s="955"/>
      <c r="CM77" s="955"/>
      <c r="CN77" s="955"/>
      <c r="CO77" s="955"/>
      <c r="CP77" s="955"/>
      <c r="CQ77" s="955"/>
      <c r="CR77" s="955"/>
      <c r="CS77" s="955"/>
      <c r="CT77" s="955"/>
      <c r="CU77" s="955"/>
      <c r="CV77" s="955"/>
      <c r="CW77" s="955"/>
      <c r="CX77" s="955"/>
      <c r="CY77" s="955"/>
      <c r="CZ77" s="955"/>
      <c r="DA77" s="955"/>
      <c r="DB77" s="955"/>
      <c r="DC77" s="955"/>
      <c r="DD77" s="955"/>
      <c r="DE77" s="955"/>
      <c r="DF77" s="955"/>
      <c r="DG77" s="955"/>
      <c r="DH77" s="955"/>
      <c r="DI77" s="955"/>
      <c r="DJ77" s="955"/>
      <c r="DK77" s="955"/>
      <c r="DL77" s="955"/>
      <c r="DM77" s="955"/>
      <c r="DN77" s="955"/>
      <c r="DO77" s="955"/>
      <c r="DP77" s="955"/>
      <c r="DQ77" s="955"/>
      <c r="DR77" s="955"/>
      <c r="DS77" s="955"/>
      <c r="DT77" s="955"/>
      <c r="DU77" s="955"/>
      <c r="DV77" s="955"/>
      <c r="DW77" s="955"/>
      <c r="DX77" s="955"/>
      <c r="DY77" s="955"/>
      <c r="DZ77" s="955"/>
      <c r="EA77" s="955"/>
      <c r="EB77" s="955"/>
      <c r="EC77" s="955"/>
      <c r="ED77" s="955"/>
      <c r="EE77" s="955"/>
      <c r="EF77" s="955"/>
      <c r="EG77" s="955"/>
      <c r="EH77" s="955"/>
      <c r="EI77" s="955"/>
      <c r="EJ77" s="955"/>
      <c r="EK77" s="955"/>
      <c r="EL77" s="955"/>
      <c r="EM77" s="955"/>
      <c r="EN77" s="955"/>
      <c r="EO77" s="955"/>
      <c r="EP77" s="955"/>
      <c r="EQ77" s="955"/>
      <c r="ER77" s="955"/>
      <c r="ES77" s="955"/>
      <c r="ET77" s="955"/>
      <c r="EU77" s="964"/>
    </row>
    <row r="78" spans="1:39" ht="75.75" customHeight="1">
      <c r="A78" s="2607"/>
      <c r="B78" s="2608"/>
      <c r="C78" s="2609"/>
      <c r="D78" s="2613"/>
      <c r="E78" s="2507"/>
      <c r="F78" s="2614"/>
      <c r="G78" s="2622"/>
      <c r="H78" s="2622"/>
      <c r="I78" s="2622"/>
      <c r="J78" s="2537">
        <v>47</v>
      </c>
      <c r="K78" s="2421" t="s">
        <v>1364</v>
      </c>
      <c r="L78" s="2452" t="s">
        <v>37</v>
      </c>
      <c r="M78" s="2447">
        <v>12</v>
      </c>
      <c r="N78" s="2418" t="s">
        <v>1392</v>
      </c>
      <c r="O78" s="2415">
        <v>56</v>
      </c>
      <c r="P78" s="2422" t="s">
        <v>1393</v>
      </c>
      <c r="Q78" s="2505">
        <f>V78/R78</f>
        <v>0.6363636363636364</v>
      </c>
      <c r="R78" s="2409">
        <v>165000000</v>
      </c>
      <c r="S78" s="2421" t="s">
        <v>1394</v>
      </c>
      <c r="T78" s="2421" t="s">
        <v>1395</v>
      </c>
      <c r="U78" s="2529" t="s">
        <v>1396</v>
      </c>
      <c r="V78" s="2531">
        <v>105000000</v>
      </c>
      <c r="W78" s="2551">
        <v>20</v>
      </c>
      <c r="X78" s="2419" t="s">
        <v>202</v>
      </c>
      <c r="Y78" s="2491">
        <v>64149</v>
      </c>
      <c r="Z78" s="2491" t="s">
        <v>1328</v>
      </c>
      <c r="AA78" s="2491" t="s">
        <v>1329</v>
      </c>
      <c r="AB78" s="2491" t="s">
        <v>1330</v>
      </c>
      <c r="AC78" s="2491" t="s">
        <v>1331</v>
      </c>
      <c r="AD78" s="2491" t="s">
        <v>1332</v>
      </c>
      <c r="AE78" s="2491">
        <v>13208</v>
      </c>
      <c r="AF78" s="2491">
        <v>1827</v>
      </c>
      <c r="AG78" s="965"/>
      <c r="AH78" s="2491"/>
      <c r="AI78" s="2491"/>
      <c r="AJ78" s="2491"/>
      <c r="AK78" s="966" t="s">
        <v>1397</v>
      </c>
      <c r="AL78" s="966" t="s">
        <v>1398</v>
      </c>
      <c r="AM78" s="2547"/>
    </row>
    <row r="79" spans="1:39" ht="66" customHeight="1">
      <c r="A79" s="2607"/>
      <c r="B79" s="2608"/>
      <c r="C79" s="2609"/>
      <c r="D79" s="2613"/>
      <c r="E79" s="2507"/>
      <c r="F79" s="2614"/>
      <c r="G79" s="2623"/>
      <c r="H79" s="2623"/>
      <c r="I79" s="2623"/>
      <c r="J79" s="2538"/>
      <c r="K79" s="2422"/>
      <c r="L79" s="2503"/>
      <c r="M79" s="2448"/>
      <c r="N79" s="2419"/>
      <c r="O79" s="2416"/>
      <c r="P79" s="2422"/>
      <c r="Q79" s="2505"/>
      <c r="R79" s="2410"/>
      <c r="S79" s="2422"/>
      <c r="T79" s="2422"/>
      <c r="U79" s="2529"/>
      <c r="V79" s="2532"/>
      <c r="W79" s="2552"/>
      <c r="X79" s="2419"/>
      <c r="Y79" s="2425"/>
      <c r="Z79" s="2425"/>
      <c r="AA79" s="2425"/>
      <c r="AB79" s="2425"/>
      <c r="AC79" s="2425"/>
      <c r="AD79" s="2425"/>
      <c r="AE79" s="2425"/>
      <c r="AF79" s="2425"/>
      <c r="AG79" s="965"/>
      <c r="AH79" s="2425"/>
      <c r="AI79" s="2425"/>
      <c r="AJ79" s="2425"/>
      <c r="AK79" s="966" t="s">
        <v>1399</v>
      </c>
      <c r="AL79" s="967">
        <v>42720</v>
      </c>
      <c r="AM79" s="2547"/>
    </row>
    <row r="80" spans="1:39" ht="54" customHeight="1">
      <c r="A80" s="2607"/>
      <c r="B80" s="2608"/>
      <c r="C80" s="2609"/>
      <c r="D80" s="2613"/>
      <c r="E80" s="2507"/>
      <c r="F80" s="2614"/>
      <c r="G80" s="2623"/>
      <c r="H80" s="2623"/>
      <c r="I80" s="2623"/>
      <c r="J80" s="2538"/>
      <c r="K80" s="2422"/>
      <c r="L80" s="2503"/>
      <c r="M80" s="2448"/>
      <c r="N80" s="2419"/>
      <c r="O80" s="2416"/>
      <c r="P80" s="2422"/>
      <c r="Q80" s="2505"/>
      <c r="R80" s="2410"/>
      <c r="S80" s="2422"/>
      <c r="T80" s="2422"/>
      <c r="U80" s="2529"/>
      <c r="V80" s="2532"/>
      <c r="W80" s="2552"/>
      <c r="X80" s="2419"/>
      <c r="Y80" s="2425"/>
      <c r="Z80" s="2425"/>
      <c r="AA80" s="2425"/>
      <c r="AB80" s="2425"/>
      <c r="AC80" s="2425"/>
      <c r="AD80" s="2425"/>
      <c r="AE80" s="2425"/>
      <c r="AF80" s="2425"/>
      <c r="AG80" s="965"/>
      <c r="AH80" s="2425"/>
      <c r="AI80" s="2425"/>
      <c r="AJ80" s="2425"/>
      <c r="AK80" s="968">
        <v>42684</v>
      </c>
      <c r="AL80" s="968">
        <v>42734</v>
      </c>
      <c r="AM80" s="2547"/>
    </row>
    <row r="81" spans="1:39" ht="48" customHeight="1">
      <c r="A81" s="2607"/>
      <c r="B81" s="2608"/>
      <c r="C81" s="2609"/>
      <c r="D81" s="2613"/>
      <c r="E81" s="2507"/>
      <c r="F81" s="2614"/>
      <c r="G81" s="2623"/>
      <c r="H81" s="2623"/>
      <c r="I81" s="2623"/>
      <c r="J81" s="2538"/>
      <c r="K81" s="2422"/>
      <c r="L81" s="2503"/>
      <c r="M81" s="2448"/>
      <c r="N81" s="2419"/>
      <c r="O81" s="2416"/>
      <c r="P81" s="2422"/>
      <c r="Q81" s="2505"/>
      <c r="R81" s="2410"/>
      <c r="S81" s="2422"/>
      <c r="T81" s="2422"/>
      <c r="U81" s="2529"/>
      <c r="V81" s="2532"/>
      <c r="W81" s="2552"/>
      <c r="X81" s="2419"/>
      <c r="Y81" s="2425"/>
      <c r="Z81" s="2425"/>
      <c r="AA81" s="2425"/>
      <c r="AB81" s="2425"/>
      <c r="AC81" s="2425"/>
      <c r="AD81" s="2425"/>
      <c r="AE81" s="2425"/>
      <c r="AF81" s="2425"/>
      <c r="AG81" s="965"/>
      <c r="AH81" s="2425"/>
      <c r="AI81" s="2425"/>
      <c r="AJ81" s="2425"/>
      <c r="AK81" s="968">
        <v>42691</v>
      </c>
      <c r="AL81" s="968">
        <v>42734</v>
      </c>
      <c r="AM81" s="2547"/>
    </row>
    <row r="82" spans="1:39" ht="13.5" customHeight="1">
      <c r="A82" s="2607"/>
      <c r="B82" s="2608"/>
      <c r="C82" s="2609"/>
      <c r="D82" s="2613"/>
      <c r="E82" s="2507"/>
      <c r="F82" s="2614"/>
      <c r="G82" s="2623"/>
      <c r="H82" s="2623"/>
      <c r="I82" s="2623"/>
      <c r="J82" s="2538"/>
      <c r="K82" s="2422"/>
      <c r="L82" s="2503"/>
      <c r="M82" s="2448"/>
      <c r="N82" s="2419"/>
      <c r="O82" s="2416"/>
      <c r="P82" s="2422"/>
      <c r="Q82" s="2505"/>
      <c r="R82" s="2410"/>
      <c r="S82" s="2422"/>
      <c r="T82" s="2422"/>
      <c r="U82" s="2529"/>
      <c r="V82" s="2532"/>
      <c r="W82" s="2552"/>
      <c r="X82" s="2419"/>
      <c r="Y82" s="2425"/>
      <c r="Z82" s="2425"/>
      <c r="AA82" s="2425"/>
      <c r="AB82" s="2425"/>
      <c r="AC82" s="2425"/>
      <c r="AD82" s="2425"/>
      <c r="AE82" s="2425"/>
      <c r="AF82" s="2425"/>
      <c r="AG82" s="965"/>
      <c r="AH82" s="2425"/>
      <c r="AI82" s="2425"/>
      <c r="AJ82" s="2425"/>
      <c r="AK82" s="2496">
        <v>42710</v>
      </c>
      <c r="AL82" s="2496">
        <v>42734</v>
      </c>
      <c r="AM82" s="2547"/>
    </row>
    <row r="83" spans="1:39" ht="28.5" customHeight="1">
      <c r="A83" s="2607"/>
      <c r="B83" s="2608"/>
      <c r="C83" s="2609"/>
      <c r="D83" s="2613"/>
      <c r="E83" s="2507"/>
      <c r="F83" s="2614"/>
      <c r="G83" s="2623"/>
      <c r="H83" s="2623"/>
      <c r="I83" s="2623"/>
      <c r="J83" s="2539"/>
      <c r="K83" s="2423"/>
      <c r="L83" s="2503"/>
      <c r="M83" s="2453"/>
      <c r="N83" s="2419"/>
      <c r="O83" s="2416"/>
      <c r="P83" s="2422"/>
      <c r="Q83" s="2505"/>
      <c r="R83" s="2410"/>
      <c r="S83" s="2422"/>
      <c r="T83" s="2423"/>
      <c r="U83" s="2530"/>
      <c r="V83" s="2533"/>
      <c r="W83" s="2552"/>
      <c r="X83" s="2419"/>
      <c r="Y83" s="2425"/>
      <c r="Z83" s="2425"/>
      <c r="AA83" s="2425"/>
      <c r="AB83" s="2425"/>
      <c r="AC83" s="2425"/>
      <c r="AD83" s="2425"/>
      <c r="AE83" s="2425"/>
      <c r="AF83" s="2425"/>
      <c r="AG83" s="965"/>
      <c r="AH83" s="2425"/>
      <c r="AI83" s="2425"/>
      <c r="AJ83" s="2425"/>
      <c r="AK83" s="2497"/>
      <c r="AL83" s="2497"/>
      <c r="AM83" s="2547"/>
    </row>
    <row r="84" spans="1:39" ht="13.5" customHeight="1">
      <c r="A84" s="2607"/>
      <c r="B84" s="2608"/>
      <c r="C84" s="2609"/>
      <c r="D84" s="2613"/>
      <c r="E84" s="2507"/>
      <c r="F84" s="2614"/>
      <c r="G84" s="2623"/>
      <c r="H84" s="2623"/>
      <c r="I84" s="2623"/>
      <c r="J84" s="2624">
        <v>48</v>
      </c>
      <c r="K84" s="2489" t="s">
        <v>1400</v>
      </c>
      <c r="L84" s="2503"/>
      <c r="M84" s="2454">
        <v>1</v>
      </c>
      <c r="N84" s="2419"/>
      <c r="O84" s="2416"/>
      <c r="P84" s="2422"/>
      <c r="Q84" s="2505">
        <f>V84/R78</f>
        <v>0.3333333333333333</v>
      </c>
      <c r="R84" s="2410"/>
      <c r="S84" s="2422"/>
      <c r="T84" s="2489" t="s">
        <v>1401</v>
      </c>
      <c r="U84" s="2534" t="s">
        <v>1402</v>
      </c>
      <c r="V84" s="2506">
        <v>55000000</v>
      </c>
      <c r="W84" s="2552"/>
      <c r="X84" s="2419"/>
      <c r="Y84" s="2425"/>
      <c r="Z84" s="2425"/>
      <c r="AA84" s="2425"/>
      <c r="AB84" s="2425"/>
      <c r="AC84" s="2425"/>
      <c r="AD84" s="2425"/>
      <c r="AE84" s="2425"/>
      <c r="AF84" s="2425"/>
      <c r="AG84" s="965"/>
      <c r="AH84" s="2425"/>
      <c r="AI84" s="2425"/>
      <c r="AJ84" s="2425"/>
      <c r="AK84" s="2447" t="s">
        <v>1397</v>
      </c>
      <c r="AL84" s="2454" t="s">
        <v>1398</v>
      </c>
      <c r="AM84" s="2547"/>
    </row>
    <row r="85" spans="1:39" ht="24" customHeight="1">
      <c r="A85" s="2607"/>
      <c r="B85" s="2608"/>
      <c r="C85" s="2609"/>
      <c r="D85" s="2613"/>
      <c r="E85" s="2507"/>
      <c r="F85" s="2614"/>
      <c r="G85" s="2623"/>
      <c r="H85" s="2623"/>
      <c r="I85" s="2623"/>
      <c r="J85" s="2624"/>
      <c r="K85" s="2489"/>
      <c r="L85" s="2503"/>
      <c r="M85" s="2454"/>
      <c r="N85" s="2419"/>
      <c r="O85" s="2416"/>
      <c r="P85" s="2422"/>
      <c r="Q85" s="2505"/>
      <c r="R85" s="2410"/>
      <c r="S85" s="2422"/>
      <c r="T85" s="2489"/>
      <c r="U85" s="2535"/>
      <c r="V85" s="2506"/>
      <c r="W85" s="2552"/>
      <c r="X85" s="2419"/>
      <c r="Y85" s="2425"/>
      <c r="Z85" s="2425"/>
      <c r="AA85" s="2425"/>
      <c r="AB85" s="2425"/>
      <c r="AC85" s="2425"/>
      <c r="AD85" s="2425"/>
      <c r="AE85" s="2425"/>
      <c r="AF85" s="2425"/>
      <c r="AG85" s="965"/>
      <c r="AH85" s="2425"/>
      <c r="AI85" s="2425"/>
      <c r="AJ85" s="2425"/>
      <c r="AK85" s="2448"/>
      <c r="AL85" s="2454"/>
      <c r="AM85" s="2547"/>
    </row>
    <row r="86" spans="1:39" ht="13.5" customHeight="1">
      <c r="A86" s="2607"/>
      <c r="B86" s="2608"/>
      <c r="C86" s="2609"/>
      <c r="D86" s="2613"/>
      <c r="E86" s="2507"/>
      <c r="F86" s="2614"/>
      <c r="G86" s="2623"/>
      <c r="H86" s="2623"/>
      <c r="I86" s="2623"/>
      <c r="J86" s="2624"/>
      <c r="K86" s="2489"/>
      <c r="L86" s="2503"/>
      <c r="M86" s="2454"/>
      <c r="N86" s="2419"/>
      <c r="O86" s="2416"/>
      <c r="P86" s="2422"/>
      <c r="Q86" s="2505"/>
      <c r="R86" s="2410"/>
      <c r="S86" s="2422"/>
      <c r="T86" s="2489"/>
      <c r="U86" s="2535"/>
      <c r="V86" s="2506"/>
      <c r="W86" s="2552"/>
      <c r="X86" s="2419"/>
      <c r="Y86" s="2425"/>
      <c r="Z86" s="2425"/>
      <c r="AA86" s="2425"/>
      <c r="AB86" s="2425"/>
      <c r="AC86" s="2425"/>
      <c r="AD86" s="2425"/>
      <c r="AE86" s="2425"/>
      <c r="AF86" s="2425"/>
      <c r="AG86" s="965"/>
      <c r="AH86" s="2425"/>
      <c r="AI86" s="2425"/>
      <c r="AJ86" s="2425"/>
      <c r="AK86" s="2448"/>
      <c r="AL86" s="2454"/>
      <c r="AM86" s="2547"/>
    </row>
    <row r="87" spans="1:39" ht="13.5" customHeight="1">
      <c r="A87" s="2607"/>
      <c r="B87" s="2608"/>
      <c r="C87" s="2609"/>
      <c r="D87" s="2613"/>
      <c r="E87" s="2507"/>
      <c r="F87" s="2614"/>
      <c r="G87" s="2623"/>
      <c r="H87" s="2623"/>
      <c r="I87" s="2623"/>
      <c r="J87" s="2624"/>
      <c r="K87" s="2489"/>
      <c r="L87" s="2503"/>
      <c r="M87" s="2454"/>
      <c r="N87" s="2419"/>
      <c r="O87" s="2416"/>
      <c r="P87" s="2422"/>
      <c r="Q87" s="2505"/>
      <c r="R87" s="2410"/>
      <c r="S87" s="2422"/>
      <c r="T87" s="2489"/>
      <c r="U87" s="2536"/>
      <c r="V87" s="2506"/>
      <c r="W87" s="2552"/>
      <c r="X87" s="2419"/>
      <c r="Y87" s="2425"/>
      <c r="Z87" s="2425"/>
      <c r="AA87" s="2425"/>
      <c r="AB87" s="2425"/>
      <c r="AC87" s="2425"/>
      <c r="AD87" s="2425"/>
      <c r="AE87" s="2425"/>
      <c r="AF87" s="2425"/>
      <c r="AG87" s="965"/>
      <c r="AH87" s="2425"/>
      <c r="AI87" s="2425"/>
      <c r="AJ87" s="2425"/>
      <c r="AK87" s="2453"/>
      <c r="AL87" s="2454"/>
      <c r="AM87" s="2547"/>
    </row>
    <row r="88" spans="1:39" ht="21.75" customHeight="1">
      <c r="A88" s="2607"/>
      <c r="B88" s="2608"/>
      <c r="C88" s="2609"/>
      <c r="D88" s="2613"/>
      <c r="E88" s="2507"/>
      <c r="F88" s="2614"/>
      <c r="G88" s="2623"/>
      <c r="H88" s="2623"/>
      <c r="I88" s="2623"/>
      <c r="J88" s="2624">
        <v>49</v>
      </c>
      <c r="K88" s="2489" t="s">
        <v>1403</v>
      </c>
      <c r="L88" s="2503"/>
      <c r="M88" s="2454">
        <v>1</v>
      </c>
      <c r="N88" s="2419"/>
      <c r="O88" s="2416"/>
      <c r="P88" s="2422"/>
      <c r="Q88" s="2437">
        <f>V88/R78</f>
        <v>0.030303030303030304</v>
      </c>
      <c r="R88" s="2410"/>
      <c r="S88" s="2422"/>
      <c r="T88" s="2489"/>
      <c r="U88" s="2543" t="s">
        <v>1404</v>
      </c>
      <c r="V88" s="2506">
        <v>5000000</v>
      </c>
      <c r="W88" s="2552"/>
      <c r="X88" s="2419"/>
      <c r="Y88" s="2425"/>
      <c r="Z88" s="2425"/>
      <c r="AA88" s="2425"/>
      <c r="AB88" s="2425"/>
      <c r="AC88" s="2425"/>
      <c r="AD88" s="2425"/>
      <c r="AE88" s="2425"/>
      <c r="AF88" s="2425"/>
      <c r="AG88" s="965"/>
      <c r="AH88" s="2425"/>
      <c r="AI88" s="2425"/>
      <c r="AJ88" s="2425"/>
      <c r="AK88" s="2447" t="s">
        <v>1397</v>
      </c>
      <c r="AL88" s="2454" t="s">
        <v>1398</v>
      </c>
      <c r="AM88" s="2547"/>
    </row>
    <row r="89" spans="1:39" ht="28.5" customHeight="1">
      <c r="A89" s="2607"/>
      <c r="B89" s="2608"/>
      <c r="C89" s="2609"/>
      <c r="D89" s="2613"/>
      <c r="E89" s="2507"/>
      <c r="F89" s="2614"/>
      <c r="G89" s="2623"/>
      <c r="H89" s="2623"/>
      <c r="I89" s="2623"/>
      <c r="J89" s="2624"/>
      <c r="K89" s="2489"/>
      <c r="L89" s="2503"/>
      <c r="M89" s="2454"/>
      <c r="N89" s="2419"/>
      <c r="O89" s="2416"/>
      <c r="P89" s="2422"/>
      <c r="Q89" s="2437"/>
      <c r="R89" s="2410"/>
      <c r="S89" s="2422"/>
      <c r="T89" s="2489"/>
      <c r="U89" s="2529"/>
      <c r="V89" s="2506"/>
      <c r="W89" s="2552"/>
      <c r="X89" s="2419"/>
      <c r="Y89" s="2425"/>
      <c r="Z89" s="2425"/>
      <c r="AA89" s="2425"/>
      <c r="AB89" s="2425"/>
      <c r="AC89" s="2425"/>
      <c r="AD89" s="2425"/>
      <c r="AE89" s="2425"/>
      <c r="AF89" s="2425"/>
      <c r="AG89" s="965"/>
      <c r="AH89" s="2425"/>
      <c r="AI89" s="2425"/>
      <c r="AJ89" s="2425"/>
      <c r="AK89" s="2448"/>
      <c r="AL89" s="2454"/>
      <c r="AM89" s="2547"/>
    </row>
    <row r="90" spans="1:39" ht="18" customHeight="1">
      <c r="A90" s="2607"/>
      <c r="B90" s="2608"/>
      <c r="C90" s="2609"/>
      <c r="D90" s="2613"/>
      <c r="E90" s="2507"/>
      <c r="F90" s="2614"/>
      <c r="G90" s="2623"/>
      <c r="H90" s="2623"/>
      <c r="I90" s="2623"/>
      <c r="J90" s="2624"/>
      <c r="K90" s="2489"/>
      <c r="L90" s="2503"/>
      <c r="M90" s="2454"/>
      <c r="N90" s="2419"/>
      <c r="O90" s="2416"/>
      <c r="P90" s="2422"/>
      <c r="Q90" s="2437"/>
      <c r="R90" s="2410"/>
      <c r="S90" s="2422"/>
      <c r="T90" s="2489"/>
      <c r="U90" s="2529"/>
      <c r="V90" s="2506"/>
      <c r="W90" s="2552"/>
      <c r="X90" s="2419"/>
      <c r="Y90" s="2425"/>
      <c r="Z90" s="2425"/>
      <c r="AA90" s="2425"/>
      <c r="AB90" s="2425"/>
      <c r="AC90" s="2425"/>
      <c r="AD90" s="2425"/>
      <c r="AE90" s="2425"/>
      <c r="AF90" s="2425"/>
      <c r="AG90" s="965"/>
      <c r="AH90" s="2425"/>
      <c r="AI90" s="2425"/>
      <c r="AJ90" s="2425"/>
      <c r="AK90" s="2448"/>
      <c r="AL90" s="2454"/>
      <c r="AM90" s="2547"/>
    </row>
    <row r="91" spans="1:39" ht="13.5" customHeight="1">
      <c r="A91" s="2607"/>
      <c r="B91" s="2608"/>
      <c r="C91" s="2609"/>
      <c r="D91" s="2613"/>
      <c r="E91" s="2507"/>
      <c r="F91" s="2614"/>
      <c r="G91" s="2623"/>
      <c r="H91" s="2623"/>
      <c r="I91" s="2623"/>
      <c r="J91" s="2624"/>
      <c r="K91" s="2489"/>
      <c r="L91" s="2503"/>
      <c r="M91" s="2454"/>
      <c r="N91" s="2419"/>
      <c r="O91" s="2416"/>
      <c r="P91" s="2422"/>
      <c r="Q91" s="2437"/>
      <c r="R91" s="2410"/>
      <c r="S91" s="2422"/>
      <c r="T91" s="2489"/>
      <c r="U91" s="2529"/>
      <c r="V91" s="2506"/>
      <c r="W91" s="2552"/>
      <c r="X91" s="2419"/>
      <c r="Y91" s="2425"/>
      <c r="Z91" s="2425"/>
      <c r="AA91" s="2425"/>
      <c r="AB91" s="2425"/>
      <c r="AC91" s="2425"/>
      <c r="AD91" s="2425"/>
      <c r="AE91" s="2425"/>
      <c r="AF91" s="2425"/>
      <c r="AG91" s="965"/>
      <c r="AH91" s="2425"/>
      <c r="AI91" s="2425"/>
      <c r="AJ91" s="2425"/>
      <c r="AK91" s="2448"/>
      <c r="AL91" s="2454"/>
      <c r="AM91" s="2547"/>
    </row>
    <row r="92" spans="1:39" ht="28.5" customHeight="1">
      <c r="A92" s="2607"/>
      <c r="B92" s="2608"/>
      <c r="C92" s="2609"/>
      <c r="D92" s="2613"/>
      <c r="E92" s="2418"/>
      <c r="F92" s="2615"/>
      <c r="G92" s="2623"/>
      <c r="H92" s="2623"/>
      <c r="I92" s="2623"/>
      <c r="J92" s="2537"/>
      <c r="K92" s="2421"/>
      <c r="L92" s="2450"/>
      <c r="M92" s="2447"/>
      <c r="N92" s="2484"/>
      <c r="O92" s="2487"/>
      <c r="P92" s="2423"/>
      <c r="Q92" s="2504"/>
      <c r="R92" s="2424"/>
      <c r="S92" s="2423"/>
      <c r="T92" s="2489"/>
      <c r="U92" s="2529"/>
      <c r="V92" s="2506"/>
      <c r="W92" s="2553"/>
      <c r="X92" s="2484"/>
      <c r="Y92" s="2494"/>
      <c r="Z92" s="2494"/>
      <c r="AA92" s="2494"/>
      <c r="AB92" s="2494"/>
      <c r="AC92" s="2494"/>
      <c r="AD92" s="2494"/>
      <c r="AE92" s="2494"/>
      <c r="AF92" s="2494"/>
      <c r="AG92" s="969"/>
      <c r="AH92" s="2494"/>
      <c r="AI92" s="2494"/>
      <c r="AJ92" s="2494"/>
      <c r="AK92" s="2453"/>
      <c r="AL92" s="2454"/>
      <c r="AM92" s="2548"/>
    </row>
    <row r="93" spans="1:39" ht="13.5" customHeight="1">
      <c r="A93" s="2607"/>
      <c r="B93" s="2608"/>
      <c r="C93" s="2609"/>
      <c r="D93" s="2527">
        <v>3</v>
      </c>
      <c r="E93" s="970" t="s">
        <v>1405</v>
      </c>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22"/>
      <c r="AL93" s="972"/>
      <c r="AM93" s="2512"/>
    </row>
    <row r="94" spans="1:39" ht="13.5" customHeight="1">
      <c r="A94" s="2607"/>
      <c r="B94" s="2608"/>
      <c r="C94" s="2609"/>
      <c r="D94" s="2528"/>
      <c r="E94" s="973"/>
      <c r="F94" s="972"/>
      <c r="G94" s="972"/>
      <c r="H94" s="972"/>
      <c r="I94" s="972"/>
      <c r="J94" s="974"/>
      <c r="K94" s="974"/>
      <c r="L94" s="974"/>
      <c r="M94" s="974"/>
      <c r="N94" s="974"/>
      <c r="O94" s="974"/>
      <c r="P94" s="974"/>
      <c r="Q94" s="974"/>
      <c r="R94" s="974"/>
      <c r="S94" s="974"/>
      <c r="T94" s="974"/>
      <c r="U94" s="974"/>
      <c r="V94" s="974"/>
      <c r="W94" s="974"/>
      <c r="X94" s="974"/>
      <c r="Y94" s="974"/>
      <c r="Z94" s="974"/>
      <c r="AA94" s="974"/>
      <c r="AB94" s="974"/>
      <c r="AC94" s="974"/>
      <c r="AD94" s="974"/>
      <c r="AE94" s="974"/>
      <c r="AF94" s="974"/>
      <c r="AG94" s="974"/>
      <c r="AH94" s="974"/>
      <c r="AI94" s="974"/>
      <c r="AJ94" s="974"/>
      <c r="AK94" s="975"/>
      <c r="AL94" s="974"/>
      <c r="AM94" s="2513"/>
    </row>
    <row r="95" spans="1:256" s="956" customFormat="1" ht="33" customHeight="1">
      <c r="A95" s="2607"/>
      <c r="B95" s="2608"/>
      <c r="C95" s="2609"/>
      <c r="D95" s="2514"/>
      <c r="E95" s="2514"/>
      <c r="F95" s="2515"/>
      <c r="G95" s="976">
        <v>11</v>
      </c>
      <c r="H95" s="977" t="s">
        <v>1406</v>
      </c>
      <c r="I95" s="977"/>
      <c r="J95" s="977"/>
      <c r="K95" s="977"/>
      <c r="L95" s="978"/>
      <c r="M95" s="978"/>
      <c r="N95" s="978"/>
      <c r="O95" s="978"/>
      <c r="P95" s="978"/>
      <c r="Q95" s="978"/>
      <c r="R95" s="978"/>
      <c r="S95" s="978"/>
      <c r="T95" s="978"/>
      <c r="U95" s="978"/>
      <c r="V95" s="978"/>
      <c r="W95" s="978"/>
      <c r="X95" s="978"/>
      <c r="Y95" s="978"/>
      <c r="Z95" s="978"/>
      <c r="AA95" s="978"/>
      <c r="AB95" s="978"/>
      <c r="AC95" s="978"/>
      <c r="AD95" s="978"/>
      <c r="AE95" s="978"/>
      <c r="AF95" s="978"/>
      <c r="AG95" s="978"/>
      <c r="AH95" s="978"/>
      <c r="AI95" s="978"/>
      <c r="AJ95" s="978"/>
      <c r="AK95" s="979"/>
      <c r="AL95" s="978"/>
      <c r="AM95" s="980"/>
      <c r="AN95" s="955"/>
      <c r="AO95" s="955"/>
      <c r="AP95" s="955"/>
      <c r="AQ95" s="955"/>
      <c r="AR95" s="955"/>
      <c r="AS95" s="955"/>
      <c r="AT95" s="955"/>
      <c r="AU95" s="955"/>
      <c r="AV95" s="955"/>
      <c r="AW95" s="955"/>
      <c r="AX95" s="955"/>
      <c r="AY95" s="955"/>
      <c r="AZ95" s="955"/>
      <c r="BA95" s="955"/>
      <c r="BB95" s="955"/>
      <c r="BC95" s="955"/>
      <c r="BD95" s="955"/>
      <c r="BE95" s="955"/>
      <c r="BF95" s="955"/>
      <c r="BG95" s="955"/>
      <c r="BH95" s="955"/>
      <c r="BI95" s="955"/>
      <c r="BJ95" s="955"/>
      <c r="BK95" s="955"/>
      <c r="BL95" s="955"/>
      <c r="BM95" s="955"/>
      <c r="BN95" s="955"/>
      <c r="BO95" s="955"/>
      <c r="BP95" s="955"/>
      <c r="BQ95" s="955"/>
      <c r="BR95" s="955"/>
      <c r="BS95" s="955"/>
      <c r="BT95" s="955"/>
      <c r="BU95" s="955"/>
      <c r="BV95" s="955"/>
      <c r="BW95" s="955"/>
      <c r="BX95" s="955"/>
      <c r="BY95" s="955"/>
      <c r="BZ95" s="955"/>
      <c r="CA95" s="955"/>
      <c r="CB95" s="955"/>
      <c r="CC95" s="955"/>
      <c r="CD95" s="955"/>
      <c r="CE95" s="955"/>
      <c r="CF95" s="955"/>
      <c r="CG95" s="955"/>
      <c r="CH95" s="955"/>
      <c r="CI95" s="955"/>
      <c r="CJ95" s="955"/>
      <c r="CK95" s="955"/>
      <c r="CL95" s="955"/>
      <c r="CM95" s="955"/>
      <c r="CN95" s="955"/>
      <c r="CO95" s="955"/>
      <c r="CP95" s="955"/>
      <c r="CQ95" s="955"/>
      <c r="CR95" s="955"/>
      <c r="CS95" s="955"/>
      <c r="CT95" s="955"/>
      <c r="CU95" s="955"/>
      <c r="CV95" s="955"/>
      <c r="CW95" s="955"/>
      <c r="CX95" s="955"/>
      <c r="CY95" s="955"/>
      <c r="CZ95" s="955"/>
      <c r="DA95" s="955"/>
      <c r="DB95" s="955"/>
      <c r="DC95" s="955"/>
      <c r="DD95" s="955"/>
      <c r="DE95" s="955"/>
      <c r="DF95" s="955"/>
      <c r="DG95" s="955"/>
      <c r="DH95" s="955"/>
      <c r="DI95" s="955"/>
      <c r="DJ95" s="955"/>
      <c r="DK95" s="955"/>
      <c r="DL95" s="955"/>
      <c r="DM95" s="955"/>
      <c r="DN95" s="955"/>
      <c r="DO95" s="955"/>
      <c r="DP95" s="955"/>
      <c r="DQ95" s="955"/>
      <c r="DR95" s="955"/>
      <c r="DS95" s="955"/>
      <c r="DT95" s="955"/>
      <c r="DU95" s="955"/>
      <c r="DV95" s="955"/>
      <c r="DW95" s="955"/>
      <c r="DX95" s="955"/>
      <c r="DY95" s="955"/>
      <c r="DZ95" s="955"/>
      <c r="EA95" s="955"/>
      <c r="EB95" s="955"/>
      <c r="EC95" s="955"/>
      <c r="ED95" s="955"/>
      <c r="EE95" s="955"/>
      <c r="EF95" s="955"/>
      <c r="EG95" s="955"/>
      <c r="EH95" s="955"/>
      <c r="EI95" s="955"/>
      <c r="EJ95" s="955"/>
      <c r="EK95" s="955"/>
      <c r="EL95" s="955"/>
      <c r="EM95" s="955"/>
      <c r="EN95" s="955"/>
      <c r="EO95" s="955"/>
      <c r="EP95" s="955"/>
      <c r="EQ95" s="955"/>
      <c r="ER95" s="955"/>
      <c r="ES95" s="955"/>
      <c r="ET95" s="955"/>
      <c r="EU95" s="955"/>
      <c r="EV95" s="955"/>
      <c r="EW95" s="955"/>
      <c r="EX95" s="955"/>
      <c r="EY95" s="955"/>
      <c r="EZ95" s="955"/>
      <c r="FA95" s="955"/>
      <c r="FB95" s="955"/>
      <c r="FC95" s="955"/>
      <c r="FD95" s="955"/>
      <c r="FE95" s="955"/>
      <c r="FF95" s="955"/>
      <c r="FG95" s="955"/>
      <c r="FH95" s="955"/>
      <c r="FI95" s="955"/>
      <c r="FJ95" s="955"/>
      <c r="FK95" s="955"/>
      <c r="FL95" s="955"/>
      <c r="FM95" s="955"/>
      <c r="FN95" s="955"/>
      <c r="FO95" s="955"/>
      <c r="FP95" s="955"/>
      <c r="FQ95" s="955"/>
      <c r="FR95" s="955"/>
      <c r="FS95" s="955"/>
      <c r="FT95" s="955"/>
      <c r="FU95" s="955"/>
      <c r="FV95" s="955"/>
      <c r="FW95" s="955"/>
      <c r="FX95" s="955"/>
      <c r="FY95" s="955"/>
      <c r="FZ95" s="955"/>
      <c r="GA95" s="955"/>
      <c r="GB95" s="955"/>
      <c r="GC95" s="955"/>
      <c r="GD95" s="955"/>
      <c r="GE95" s="955"/>
      <c r="GF95" s="955"/>
      <c r="GG95" s="955"/>
      <c r="GH95" s="955"/>
      <c r="GI95" s="955"/>
      <c r="GJ95" s="955"/>
      <c r="GK95" s="955"/>
      <c r="GL95" s="955"/>
      <c r="GM95" s="955"/>
      <c r="GN95" s="955"/>
      <c r="GO95" s="955"/>
      <c r="GP95" s="955"/>
      <c r="GQ95" s="955"/>
      <c r="GR95" s="955"/>
      <c r="GS95" s="955"/>
      <c r="GT95" s="955"/>
      <c r="GU95" s="955"/>
      <c r="GV95" s="955"/>
      <c r="GW95" s="955"/>
      <c r="GX95" s="955"/>
      <c r="GY95" s="955"/>
      <c r="GZ95" s="955"/>
      <c r="HA95" s="955"/>
      <c r="HB95" s="955"/>
      <c r="HC95" s="955"/>
      <c r="HD95" s="955"/>
      <c r="HE95" s="955"/>
      <c r="HF95" s="955"/>
      <c r="HG95" s="955"/>
      <c r="HH95" s="955"/>
      <c r="HI95" s="955"/>
      <c r="HJ95" s="955"/>
      <c r="HK95" s="955"/>
      <c r="HL95" s="955"/>
      <c r="HM95" s="955"/>
      <c r="HN95" s="955"/>
      <c r="HO95" s="955"/>
      <c r="HP95" s="955"/>
      <c r="HQ95" s="955"/>
      <c r="HR95" s="955"/>
      <c r="HS95" s="955"/>
      <c r="HT95" s="955"/>
      <c r="HU95" s="955"/>
      <c r="HV95" s="955"/>
      <c r="HW95" s="955"/>
      <c r="HX95" s="955"/>
      <c r="HY95" s="955"/>
      <c r="HZ95" s="955"/>
      <c r="IA95" s="955"/>
      <c r="IB95" s="955"/>
      <c r="IC95" s="955"/>
      <c r="ID95" s="955"/>
      <c r="IE95" s="955"/>
      <c r="IF95" s="955"/>
      <c r="IG95" s="955"/>
      <c r="IH95" s="955"/>
      <c r="II95" s="955"/>
      <c r="IJ95" s="955"/>
      <c r="IK95" s="955"/>
      <c r="IL95" s="955"/>
      <c r="IM95" s="955"/>
      <c r="IN95" s="955"/>
      <c r="IO95" s="955"/>
      <c r="IP95" s="955"/>
      <c r="IQ95" s="955"/>
      <c r="IR95" s="955"/>
      <c r="IS95" s="955"/>
      <c r="IT95" s="955"/>
      <c r="IU95" s="955"/>
      <c r="IV95" s="955"/>
    </row>
    <row r="96" spans="1:256" s="992" customFormat="1" ht="93.75" customHeight="1">
      <c r="A96" s="2607"/>
      <c r="B96" s="2608"/>
      <c r="C96" s="2609"/>
      <c r="D96" s="2516"/>
      <c r="E96" s="2516"/>
      <c r="F96" s="2517"/>
      <c r="G96" s="981"/>
      <c r="H96" s="981"/>
      <c r="I96" s="981"/>
      <c r="J96" s="982">
        <v>50</v>
      </c>
      <c r="K96" s="983" t="s">
        <v>1407</v>
      </c>
      <c r="L96" s="984" t="s">
        <v>37</v>
      </c>
      <c r="M96" s="982">
        <v>2</v>
      </c>
      <c r="N96" s="985" t="s">
        <v>1408</v>
      </c>
      <c r="O96" s="986">
        <v>57</v>
      </c>
      <c r="P96" s="983" t="s">
        <v>1409</v>
      </c>
      <c r="Q96" s="987">
        <v>1</v>
      </c>
      <c r="R96" s="988">
        <v>5000000</v>
      </c>
      <c r="S96" s="983" t="s">
        <v>1410</v>
      </c>
      <c r="T96" s="983" t="s">
        <v>1411</v>
      </c>
      <c r="U96" s="984" t="s">
        <v>1412</v>
      </c>
      <c r="V96" s="988">
        <v>5000000</v>
      </c>
      <c r="W96" s="986">
        <v>20</v>
      </c>
      <c r="X96" s="984" t="s">
        <v>202</v>
      </c>
      <c r="Y96" s="989">
        <v>37199</v>
      </c>
      <c r="Z96" s="989">
        <v>98821</v>
      </c>
      <c r="AA96" s="989">
        <v>50922</v>
      </c>
      <c r="AB96" s="989">
        <v>151591</v>
      </c>
      <c r="AC96" s="989">
        <v>151591</v>
      </c>
      <c r="AD96" s="989">
        <v>71991</v>
      </c>
      <c r="AE96" s="989">
        <v>12718</v>
      </c>
      <c r="AF96" s="989">
        <v>2145</v>
      </c>
      <c r="AG96" s="990"/>
      <c r="AH96" s="990"/>
      <c r="AI96" s="989">
        <v>41543</v>
      </c>
      <c r="AJ96" s="990"/>
      <c r="AK96" s="991">
        <v>42447</v>
      </c>
      <c r="AL96" s="991">
        <v>42476</v>
      </c>
      <c r="AM96" s="2520" t="s">
        <v>1334</v>
      </c>
      <c r="AN96" s="955"/>
      <c r="AO96" s="955"/>
      <c r="AP96" s="955"/>
      <c r="AQ96" s="955"/>
      <c r="AR96" s="955"/>
      <c r="AS96" s="955"/>
      <c r="AT96" s="955"/>
      <c r="AU96" s="955"/>
      <c r="AV96" s="955"/>
      <c r="AW96" s="955"/>
      <c r="AX96" s="955"/>
      <c r="AY96" s="955"/>
      <c r="AZ96" s="955"/>
      <c r="BA96" s="955"/>
      <c r="BB96" s="955"/>
      <c r="BC96" s="955"/>
      <c r="BD96" s="955"/>
      <c r="BE96" s="955"/>
      <c r="BF96" s="955"/>
      <c r="BG96" s="955"/>
      <c r="BH96" s="955"/>
      <c r="BI96" s="955"/>
      <c r="BJ96" s="955"/>
      <c r="BK96" s="955"/>
      <c r="BL96" s="955"/>
      <c r="BM96" s="955"/>
      <c r="BN96" s="955"/>
      <c r="BO96" s="955"/>
      <c r="BP96" s="955"/>
      <c r="BQ96" s="955"/>
      <c r="BR96" s="955"/>
      <c r="BS96" s="955"/>
      <c r="BT96" s="955"/>
      <c r="BU96" s="955"/>
      <c r="BV96" s="955"/>
      <c r="BW96" s="955"/>
      <c r="BX96" s="955"/>
      <c r="BY96" s="955"/>
      <c r="BZ96" s="955"/>
      <c r="CA96" s="955"/>
      <c r="CB96" s="955"/>
      <c r="CC96" s="955"/>
      <c r="CD96" s="955"/>
      <c r="CE96" s="955"/>
      <c r="CF96" s="955"/>
      <c r="CG96" s="955"/>
      <c r="CH96" s="955"/>
      <c r="CI96" s="955"/>
      <c r="CJ96" s="955"/>
      <c r="CK96" s="955"/>
      <c r="CL96" s="955"/>
      <c r="CM96" s="955"/>
      <c r="CN96" s="955"/>
      <c r="CO96" s="955"/>
      <c r="CP96" s="955"/>
      <c r="CQ96" s="955"/>
      <c r="CR96" s="955"/>
      <c r="CS96" s="955"/>
      <c r="CT96" s="955"/>
      <c r="CU96" s="955"/>
      <c r="CV96" s="955"/>
      <c r="CW96" s="955"/>
      <c r="CX96" s="955"/>
      <c r="CY96" s="955"/>
      <c r="CZ96" s="955"/>
      <c r="DA96" s="955"/>
      <c r="DB96" s="955"/>
      <c r="DC96" s="955"/>
      <c r="DD96" s="955"/>
      <c r="DE96" s="955"/>
      <c r="DF96" s="955"/>
      <c r="DG96" s="955"/>
      <c r="DH96" s="955"/>
      <c r="DI96" s="955"/>
      <c r="DJ96" s="955"/>
      <c r="DK96" s="955"/>
      <c r="DL96" s="955"/>
      <c r="DM96" s="955"/>
      <c r="DN96" s="955"/>
      <c r="DO96" s="955"/>
      <c r="DP96" s="955"/>
      <c r="DQ96" s="955"/>
      <c r="DR96" s="955"/>
      <c r="DS96" s="955"/>
      <c r="DT96" s="955"/>
      <c r="DU96" s="955"/>
      <c r="DV96" s="955"/>
      <c r="DW96" s="955"/>
      <c r="DX96" s="955"/>
      <c r="DY96" s="955"/>
      <c r="DZ96" s="955"/>
      <c r="EA96" s="955"/>
      <c r="EB96" s="955"/>
      <c r="EC96" s="955"/>
      <c r="ED96" s="955"/>
      <c r="EE96" s="955"/>
      <c r="EF96" s="955"/>
      <c r="EG96" s="955"/>
      <c r="EH96" s="955"/>
      <c r="EI96" s="955"/>
      <c r="EJ96" s="955"/>
      <c r="EK96" s="955"/>
      <c r="EL96" s="955"/>
      <c r="EM96" s="955"/>
      <c r="EN96" s="955"/>
      <c r="EO96" s="955"/>
      <c r="EP96" s="955"/>
      <c r="EQ96" s="955"/>
      <c r="ER96" s="955"/>
      <c r="ES96" s="955"/>
      <c r="ET96" s="955"/>
      <c r="EU96" s="955"/>
      <c r="EV96" s="955"/>
      <c r="EW96" s="955"/>
      <c r="EX96" s="955"/>
      <c r="EY96" s="955"/>
      <c r="EZ96" s="955"/>
      <c r="FA96" s="955"/>
      <c r="FB96" s="955"/>
      <c r="FC96" s="955"/>
      <c r="FD96" s="955"/>
      <c r="FE96" s="955"/>
      <c r="FF96" s="955"/>
      <c r="FG96" s="955"/>
      <c r="FH96" s="955"/>
      <c r="FI96" s="955"/>
      <c r="FJ96" s="955"/>
      <c r="FK96" s="955"/>
      <c r="FL96" s="955"/>
      <c r="FM96" s="955"/>
      <c r="FN96" s="955"/>
      <c r="FO96" s="955"/>
      <c r="FP96" s="955"/>
      <c r="FQ96" s="955"/>
      <c r="FR96" s="955"/>
      <c r="FS96" s="955"/>
      <c r="FT96" s="955"/>
      <c r="FU96" s="955"/>
      <c r="FV96" s="955"/>
      <c r="FW96" s="955"/>
      <c r="FX96" s="955"/>
      <c r="FY96" s="955"/>
      <c r="FZ96" s="955"/>
      <c r="GA96" s="955"/>
      <c r="GB96" s="955"/>
      <c r="GC96" s="955"/>
      <c r="GD96" s="955"/>
      <c r="GE96" s="955"/>
      <c r="GF96" s="955"/>
      <c r="GG96" s="955"/>
      <c r="GH96" s="955"/>
      <c r="GI96" s="955"/>
      <c r="GJ96" s="955"/>
      <c r="GK96" s="955"/>
      <c r="GL96" s="955"/>
      <c r="GM96" s="955"/>
      <c r="GN96" s="955"/>
      <c r="GO96" s="955"/>
      <c r="GP96" s="955"/>
      <c r="GQ96" s="955"/>
      <c r="GR96" s="955"/>
      <c r="GS96" s="955"/>
      <c r="GT96" s="955"/>
      <c r="GU96" s="955"/>
      <c r="GV96" s="955"/>
      <c r="GW96" s="955"/>
      <c r="GX96" s="955"/>
      <c r="GY96" s="955"/>
      <c r="GZ96" s="955"/>
      <c r="HA96" s="955"/>
      <c r="HB96" s="955"/>
      <c r="HC96" s="955"/>
      <c r="HD96" s="955"/>
      <c r="HE96" s="955"/>
      <c r="HF96" s="955"/>
      <c r="HG96" s="955"/>
      <c r="HH96" s="955"/>
      <c r="HI96" s="955"/>
      <c r="HJ96" s="955"/>
      <c r="HK96" s="955"/>
      <c r="HL96" s="955"/>
      <c r="HM96" s="955"/>
      <c r="HN96" s="955"/>
      <c r="HO96" s="955"/>
      <c r="HP96" s="955"/>
      <c r="HQ96" s="955"/>
      <c r="HR96" s="955"/>
      <c r="HS96" s="955"/>
      <c r="HT96" s="955"/>
      <c r="HU96" s="955"/>
      <c r="HV96" s="955"/>
      <c r="HW96" s="955"/>
      <c r="HX96" s="955"/>
      <c r="HY96" s="955"/>
      <c r="HZ96" s="955"/>
      <c r="IA96" s="955"/>
      <c r="IB96" s="955"/>
      <c r="IC96" s="955"/>
      <c r="ID96" s="955"/>
      <c r="IE96" s="955"/>
      <c r="IF96" s="955"/>
      <c r="IG96" s="955"/>
      <c r="IH96" s="955"/>
      <c r="II96" s="955"/>
      <c r="IJ96" s="955"/>
      <c r="IK96" s="955"/>
      <c r="IL96" s="955"/>
      <c r="IM96" s="955"/>
      <c r="IN96" s="955"/>
      <c r="IO96" s="955"/>
      <c r="IP96" s="955"/>
      <c r="IQ96" s="955"/>
      <c r="IR96" s="955"/>
      <c r="IS96" s="955"/>
      <c r="IT96" s="955"/>
      <c r="IU96" s="955"/>
      <c r="IV96" s="955"/>
    </row>
    <row r="97" spans="1:256" s="956" customFormat="1" ht="66.75" customHeight="1">
      <c r="A97" s="2607"/>
      <c r="B97" s="2608"/>
      <c r="C97" s="2609"/>
      <c r="D97" s="2516"/>
      <c r="E97" s="2516"/>
      <c r="F97" s="2517"/>
      <c r="G97" s="981"/>
      <c r="H97" s="981"/>
      <c r="I97" s="981"/>
      <c r="J97" s="2523">
        <v>50</v>
      </c>
      <c r="K97" s="2464" t="s">
        <v>1407</v>
      </c>
      <c r="L97" s="2464" t="s">
        <v>37</v>
      </c>
      <c r="M97" s="2523">
        <v>2</v>
      </c>
      <c r="N97" s="2464" t="s">
        <v>1413</v>
      </c>
      <c r="O97" s="2467">
        <v>58</v>
      </c>
      <c r="P97" s="2525" t="s">
        <v>1414</v>
      </c>
      <c r="Q97" s="993">
        <f>V97/R97</f>
        <v>0.6666666666666666</v>
      </c>
      <c r="R97" s="2526">
        <v>3000000</v>
      </c>
      <c r="S97" s="2525" t="s">
        <v>1415</v>
      </c>
      <c r="T97" s="953" t="s">
        <v>1416</v>
      </c>
      <c r="U97" s="994" t="s">
        <v>1417</v>
      </c>
      <c r="V97" s="995">
        <v>2000000</v>
      </c>
      <c r="W97" s="2467">
        <v>20</v>
      </c>
      <c r="X97" s="2464" t="s">
        <v>202</v>
      </c>
      <c r="Y97" s="2456">
        <v>4424</v>
      </c>
      <c r="Z97" s="2456">
        <v>11752</v>
      </c>
      <c r="AA97" s="2456">
        <v>5066</v>
      </c>
      <c r="AB97" s="2456">
        <v>18027</v>
      </c>
      <c r="AC97" s="2456">
        <v>18027</v>
      </c>
      <c r="AD97" s="2456">
        <v>8561</v>
      </c>
      <c r="AE97" s="2456"/>
      <c r="AF97" s="2456">
        <v>2145</v>
      </c>
      <c r="AG97" s="2523"/>
      <c r="AH97" s="2523"/>
      <c r="AI97" s="2455">
        <v>41543</v>
      </c>
      <c r="AJ97" s="2464"/>
      <c r="AK97" s="2510">
        <v>42447</v>
      </c>
      <c r="AL97" s="2510">
        <v>42476</v>
      </c>
      <c r="AM97" s="2521"/>
      <c r="AN97" s="955"/>
      <c r="AO97" s="955"/>
      <c r="AP97" s="955"/>
      <c r="AQ97" s="955"/>
      <c r="AR97" s="955"/>
      <c r="AS97" s="955"/>
      <c r="AT97" s="955"/>
      <c r="AU97" s="955"/>
      <c r="AV97" s="955"/>
      <c r="AW97" s="955"/>
      <c r="AX97" s="955"/>
      <c r="AY97" s="955"/>
      <c r="AZ97" s="955"/>
      <c r="BA97" s="955"/>
      <c r="BB97" s="955"/>
      <c r="BC97" s="955"/>
      <c r="BD97" s="955"/>
      <c r="BE97" s="955"/>
      <c r="BF97" s="955"/>
      <c r="BG97" s="955"/>
      <c r="BH97" s="955"/>
      <c r="BI97" s="955"/>
      <c r="BJ97" s="955"/>
      <c r="BK97" s="955"/>
      <c r="BL97" s="955"/>
      <c r="BM97" s="955"/>
      <c r="BN97" s="955"/>
      <c r="BO97" s="955"/>
      <c r="BP97" s="955"/>
      <c r="BQ97" s="955"/>
      <c r="BR97" s="955"/>
      <c r="BS97" s="955"/>
      <c r="BT97" s="955"/>
      <c r="BU97" s="955"/>
      <c r="BV97" s="955"/>
      <c r="BW97" s="955"/>
      <c r="BX97" s="955"/>
      <c r="BY97" s="955"/>
      <c r="BZ97" s="955"/>
      <c r="CA97" s="955"/>
      <c r="CB97" s="955"/>
      <c r="CC97" s="955"/>
      <c r="CD97" s="955"/>
      <c r="CE97" s="955"/>
      <c r="CF97" s="955"/>
      <c r="CG97" s="955"/>
      <c r="CH97" s="955"/>
      <c r="CI97" s="955"/>
      <c r="CJ97" s="955"/>
      <c r="CK97" s="955"/>
      <c r="CL97" s="955"/>
      <c r="CM97" s="955"/>
      <c r="CN97" s="955"/>
      <c r="CO97" s="955"/>
      <c r="CP97" s="955"/>
      <c r="CQ97" s="955"/>
      <c r="CR97" s="955"/>
      <c r="CS97" s="955"/>
      <c r="CT97" s="955"/>
      <c r="CU97" s="955"/>
      <c r="CV97" s="955"/>
      <c r="CW97" s="955"/>
      <c r="CX97" s="955"/>
      <c r="CY97" s="955"/>
      <c r="CZ97" s="955"/>
      <c r="DA97" s="955"/>
      <c r="DB97" s="955"/>
      <c r="DC97" s="955"/>
      <c r="DD97" s="955"/>
      <c r="DE97" s="955"/>
      <c r="DF97" s="955"/>
      <c r="DG97" s="955"/>
      <c r="DH97" s="955"/>
      <c r="DI97" s="955"/>
      <c r="DJ97" s="955"/>
      <c r="DK97" s="955"/>
      <c r="DL97" s="955"/>
      <c r="DM97" s="955"/>
      <c r="DN97" s="955"/>
      <c r="DO97" s="955"/>
      <c r="DP97" s="955"/>
      <c r="DQ97" s="955"/>
      <c r="DR97" s="955"/>
      <c r="DS97" s="955"/>
      <c r="DT97" s="955"/>
      <c r="DU97" s="955"/>
      <c r="DV97" s="955"/>
      <c r="DW97" s="955"/>
      <c r="DX97" s="955"/>
      <c r="DY97" s="955"/>
      <c r="DZ97" s="955"/>
      <c r="EA97" s="955"/>
      <c r="EB97" s="955"/>
      <c r="EC97" s="955"/>
      <c r="ED97" s="955"/>
      <c r="EE97" s="955"/>
      <c r="EF97" s="955"/>
      <c r="EG97" s="955"/>
      <c r="EH97" s="955"/>
      <c r="EI97" s="955"/>
      <c r="EJ97" s="955"/>
      <c r="EK97" s="955"/>
      <c r="EL97" s="955"/>
      <c r="EM97" s="955"/>
      <c r="EN97" s="955"/>
      <c r="EO97" s="955"/>
      <c r="EP97" s="955"/>
      <c r="EQ97" s="955"/>
      <c r="ER97" s="955"/>
      <c r="ES97" s="955"/>
      <c r="ET97" s="955"/>
      <c r="EU97" s="955"/>
      <c r="EV97" s="955"/>
      <c r="EW97" s="955"/>
      <c r="EX97" s="955"/>
      <c r="EY97" s="955"/>
      <c r="EZ97" s="955"/>
      <c r="FA97" s="955"/>
      <c r="FB97" s="955"/>
      <c r="FC97" s="955"/>
      <c r="FD97" s="955"/>
      <c r="FE97" s="955"/>
      <c r="FF97" s="955"/>
      <c r="FG97" s="955"/>
      <c r="FH97" s="955"/>
      <c r="FI97" s="955"/>
      <c r="FJ97" s="955"/>
      <c r="FK97" s="955"/>
      <c r="FL97" s="955"/>
      <c r="FM97" s="955"/>
      <c r="FN97" s="955"/>
      <c r="FO97" s="955"/>
      <c r="FP97" s="955"/>
      <c r="FQ97" s="955"/>
      <c r="FR97" s="955"/>
      <c r="FS97" s="955"/>
      <c r="FT97" s="955"/>
      <c r="FU97" s="955"/>
      <c r="FV97" s="955"/>
      <c r="FW97" s="955"/>
      <c r="FX97" s="955"/>
      <c r="FY97" s="955"/>
      <c r="FZ97" s="955"/>
      <c r="GA97" s="955"/>
      <c r="GB97" s="955"/>
      <c r="GC97" s="955"/>
      <c r="GD97" s="955"/>
      <c r="GE97" s="955"/>
      <c r="GF97" s="955"/>
      <c r="GG97" s="955"/>
      <c r="GH97" s="955"/>
      <c r="GI97" s="955"/>
      <c r="GJ97" s="955"/>
      <c r="GK97" s="955"/>
      <c r="GL97" s="955"/>
      <c r="GM97" s="955"/>
      <c r="GN97" s="955"/>
      <c r="GO97" s="955"/>
      <c r="GP97" s="955"/>
      <c r="GQ97" s="955"/>
      <c r="GR97" s="955"/>
      <c r="GS97" s="955"/>
      <c r="GT97" s="955"/>
      <c r="GU97" s="955"/>
      <c r="GV97" s="955"/>
      <c r="GW97" s="955"/>
      <c r="GX97" s="955"/>
      <c r="GY97" s="955"/>
      <c r="GZ97" s="955"/>
      <c r="HA97" s="955"/>
      <c r="HB97" s="955"/>
      <c r="HC97" s="955"/>
      <c r="HD97" s="955"/>
      <c r="HE97" s="955"/>
      <c r="HF97" s="955"/>
      <c r="HG97" s="955"/>
      <c r="HH97" s="955"/>
      <c r="HI97" s="955"/>
      <c r="HJ97" s="955"/>
      <c r="HK97" s="955"/>
      <c r="HL97" s="955"/>
      <c r="HM97" s="955"/>
      <c r="HN97" s="955"/>
      <c r="HO97" s="955"/>
      <c r="HP97" s="955"/>
      <c r="HQ97" s="955"/>
      <c r="HR97" s="955"/>
      <c r="HS97" s="955"/>
      <c r="HT97" s="955"/>
      <c r="HU97" s="955"/>
      <c r="HV97" s="955"/>
      <c r="HW97" s="955"/>
      <c r="HX97" s="955"/>
      <c r="HY97" s="955"/>
      <c r="HZ97" s="955"/>
      <c r="IA97" s="955"/>
      <c r="IB97" s="955"/>
      <c r="IC97" s="955"/>
      <c r="ID97" s="955"/>
      <c r="IE97" s="955"/>
      <c r="IF97" s="955"/>
      <c r="IG97" s="955"/>
      <c r="IH97" s="955"/>
      <c r="II97" s="955"/>
      <c r="IJ97" s="955"/>
      <c r="IK97" s="955"/>
      <c r="IL97" s="955"/>
      <c r="IM97" s="955"/>
      <c r="IN97" s="955"/>
      <c r="IO97" s="955"/>
      <c r="IP97" s="955"/>
      <c r="IQ97" s="955"/>
      <c r="IR97" s="955"/>
      <c r="IS97" s="955"/>
      <c r="IT97" s="955"/>
      <c r="IU97" s="955"/>
      <c r="IV97" s="955"/>
    </row>
    <row r="98" spans="1:39" s="955" customFormat="1" ht="59.25" customHeight="1">
      <c r="A98" s="2607"/>
      <c r="B98" s="2608"/>
      <c r="C98" s="2609"/>
      <c r="D98" s="2516"/>
      <c r="E98" s="2516"/>
      <c r="F98" s="2517"/>
      <c r="G98" s="996"/>
      <c r="H98" s="996"/>
      <c r="I98" s="996"/>
      <c r="J98" s="2524"/>
      <c r="K98" s="2478"/>
      <c r="L98" s="2478"/>
      <c r="M98" s="2524"/>
      <c r="N98" s="2478"/>
      <c r="O98" s="2481"/>
      <c r="P98" s="2525"/>
      <c r="Q98" s="987">
        <f>V98/R97</f>
        <v>0.3333333333333333</v>
      </c>
      <c r="R98" s="2526"/>
      <c r="S98" s="2525"/>
      <c r="T98" s="983" t="s">
        <v>1418</v>
      </c>
      <c r="U98" s="994" t="s">
        <v>1419</v>
      </c>
      <c r="V98" s="988">
        <v>1000000</v>
      </c>
      <c r="W98" s="2481"/>
      <c r="X98" s="2465"/>
      <c r="Y98" s="2404"/>
      <c r="Z98" s="2404"/>
      <c r="AA98" s="2404"/>
      <c r="AB98" s="2404"/>
      <c r="AC98" s="2404"/>
      <c r="AD98" s="2404"/>
      <c r="AE98" s="2404"/>
      <c r="AF98" s="2404"/>
      <c r="AG98" s="2524"/>
      <c r="AH98" s="2524"/>
      <c r="AI98" s="2456"/>
      <c r="AJ98" s="2478"/>
      <c r="AK98" s="2511"/>
      <c r="AL98" s="2511"/>
      <c r="AM98" s="2521"/>
    </row>
    <row r="99" spans="1:39" ht="41.25" customHeight="1">
      <c r="A99" s="2607"/>
      <c r="B99" s="2608"/>
      <c r="C99" s="2609"/>
      <c r="D99" s="2516"/>
      <c r="E99" s="2516"/>
      <c r="F99" s="2517"/>
      <c r="G99" s="997"/>
      <c r="H99" s="997"/>
      <c r="I99" s="998"/>
      <c r="J99" s="2453">
        <v>50</v>
      </c>
      <c r="K99" s="2508" t="s">
        <v>1407</v>
      </c>
      <c r="L99" s="2450" t="s">
        <v>37</v>
      </c>
      <c r="M99" s="2453">
        <v>2</v>
      </c>
      <c r="N99" s="2418" t="s">
        <v>1420</v>
      </c>
      <c r="O99" s="2415">
        <v>59</v>
      </c>
      <c r="P99" s="2423" t="s">
        <v>1421</v>
      </c>
      <c r="Q99" s="2504">
        <v>1</v>
      </c>
      <c r="R99" s="2424">
        <v>52000000</v>
      </c>
      <c r="S99" s="2423" t="s">
        <v>1422</v>
      </c>
      <c r="T99" s="2423" t="s">
        <v>1423</v>
      </c>
      <c r="U99" s="2508" t="s">
        <v>1424</v>
      </c>
      <c r="V99" s="2409">
        <v>32000000</v>
      </c>
      <c r="W99" s="2415">
        <v>20</v>
      </c>
      <c r="X99" s="2418" t="s">
        <v>89</v>
      </c>
      <c r="Y99" s="2494">
        <v>64149</v>
      </c>
      <c r="Z99" s="2494" t="s">
        <v>1328</v>
      </c>
      <c r="AA99" s="2494" t="s">
        <v>1329</v>
      </c>
      <c r="AB99" s="2494" t="s">
        <v>1330</v>
      </c>
      <c r="AC99" s="2494" t="s">
        <v>1331</v>
      </c>
      <c r="AD99" s="2494" t="s">
        <v>1332</v>
      </c>
      <c r="AE99" s="2494">
        <v>13208</v>
      </c>
      <c r="AF99" s="2494">
        <v>1827</v>
      </c>
      <c r="AG99" s="2494"/>
      <c r="AH99" s="2494"/>
      <c r="AI99" s="2494">
        <v>16897</v>
      </c>
      <c r="AJ99" s="2494">
        <v>81384</v>
      </c>
      <c r="AK99" s="2496">
        <v>42597</v>
      </c>
      <c r="AL99" s="2496">
        <v>42735</v>
      </c>
      <c r="AM99" s="2521"/>
    </row>
    <row r="100" spans="1:39" ht="41.25" customHeight="1">
      <c r="A100" s="2607"/>
      <c r="B100" s="2608"/>
      <c r="C100" s="2609"/>
      <c r="D100" s="2516"/>
      <c r="E100" s="2516"/>
      <c r="F100" s="2517"/>
      <c r="G100" s="997"/>
      <c r="H100" s="997"/>
      <c r="I100" s="998"/>
      <c r="J100" s="2454"/>
      <c r="K100" s="2509"/>
      <c r="L100" s="2451"/>
      <c r="M100" s="2454"/>
      <c r="N100" s="2419"/>
      <c r="O100" s="2416"/>
      <c r="P100" s="2489"/>
      <c r="Q100" s="2505"/>
      <c r="R100" s="2506"/>
      <c r="S100" s="2489"/>
      <c r="T100" s="2489"/>
      <c r="U100" s="2509"/>
      <c r="V100" s="2424"/>
      <c r="W100" s="2416"/>
      <c r="X100" s="2419"/>
      <c r="Y100" s="2495"/>
      <c r="Z100" s="2495"/>
      <c r="AA100" s="2495"/>
      <c r="AB100" s="2495"/>
      <c r="AC100" s="2495"/>
      <c r="AD100" s="2495"/>
      <c r="AE100" s="2495"/>
      <c r="AF100" s="2495"/>
      <c r="AG100" s="2495"/>
      <c r="AH100" s="2495"/>
      <c r="AI100" s="2495"/>
      <c r="AJ100" s="2495"/>
      <c r="AK100" s="2497"/>
      <c r="AL100" s="2497"/>
      <c r="AM100" s="2521"/>
    </row>
    <row r="101" spans="1:39" ht="30.75" customHeight="1">
      <c r="A101" s="2607"/>
      <c r="B101" s="2608"/>
      <c r="C101" s="2609"/>
      <c r="D101" s="2516"/>
      <c r="E101" s="2516"/>
      <c r="F101" s="2517"/>
      <c r="G101" s="997"/>
      <c r="H101" s="997"/>
      <c r="I101" s="998"/>
      <c r="J101" s="2454"/>
      <c r="K101" s="2509"/>
      <c r="L101" s="2451"/>
      <c r="M101" s="2454"/>
      <c r="N101" s="2419"/>
      <c r="O101" s="2416"/>
      <c r="P101" s="2489"/>
      <c r="Q101" s="2505"/>
      <c r="R101" s="2506"/>
      <c r="S101" s="2489"/>
      <c r="T101" s="2489"/>
      <c r="U101" s="2509"/>
      <c r="V101" s="2410">
        <v>20000000</v>
      </c>
      <c r="W101" s="2416">
        <v>52</v>
      </c>
      <c r="X101" s="2419"/>
      <c r="Y101" s="2495"/>
      <c r="Z101" s="2495"/>
      <c r="AA101" s="2495"/>
      <c r="AB101" s="2495"/>
      <c r="AC101" s="2495"/>
      <c r="AD101" s="2495"/>
      <c r="AE101" s="2495"/>
      <c r="AF101" s="2495"/>
      <c r="AG101" s="2495"/>
      <c r="AH101" s="2495"/>
      <c r="AI101" s="2495"/>
      <c r="AJ101" s="2495"/>
      <c r="AK101" s="2496">
        <v>42597</v>
      </c>
      <c r="AL101" s="2496">
        <v>42735</v>
      </c>
      <c r="AM101" s="2521"/>
    </row>
    <row r="102" spans="1:39" ht="38.25" customHeight="1">
      <c r="A102" s="2607"/>
      <c r="B102" s="2608"/>
      <c r="C102" s="2609"/>
      <c r="D102" s="2516"/>
      <c r="E102" s="2516"/>
      <c r="F102" s="2517"/>
      <c r="G102" s="997"/>
      <c r="H102" s="997"/>
      <c r="I102" s="998"/>
      <c r="J102" s="2454"/>
      <c r="K102" s="2509"/>
      <c r="L102" s="2451"/>
      <c r="M102" s="2454"/>
      <c r="N102" s="999"/>
      <c r="O102" s="2416"/>
      <c r="P102" s="2489"/>
      <c r="Q102" s="2505"/>
      <c r="R102" s="2506"/>
      <c r="S102" s="2489"/>
      <c r="T102" s="2489"/>
      <c r="U102" s="2509"/>
      <c r="V102" s="2410"/>
      <c r="W102" s="2416"/>
      <c r="X102" s="2419"/>
      <c r="Y102" s="2495"/>
      <c r="Z102" s="2495"/>
      <c r="AA102" s="2495"/>
      <c r="AB102" s="2495"/>
      <c r="AC102" s="2495"/>
      <c r="AD102" s="2495"/>
      <c r="AE102" s="2495"/>
      <c r="AF102" s="2495"/>
      <c r="AG102" s="2495"/>
      <c r="AH102" s="2495"/>
      <c r="AI102" s="2495"/>
      <c r="AJ102" s="2495"/>
      <c r="AK102" s="2497"/>
      <c r="AL102" s="2497"/>
      <c r="AM102" s="2521"/>
    </row>
    <row r="103" spans="1:39" ht="36" customHeight="1">
      <c r="A103" s="2607"/>
      <c r="B103" s="2608"/>
      <c r="C103" s="2609"/>
      <c r="D103" s="2516"/>
      <c r="E103" s="2516"/>
      <c r="F103" s="2517"/>
      <c r="G103" s="997"/>
      <c r="H103" s="997"/>
      <c r="I103" s="998"/>
      <c r="J103" s="2454"/>
      <c r="K103" s="2509"/>
      <c r="L103" s="2451"/>
      <c r="M103" s="2454"/>
      <c r="N103" s="1000"/>
      <c r="O103" s="2416"/>
      <c r="P103" s="2489"/>
      <c r="Q103" s="2505"/>
      <c r="R103" s="2506"/>
      <c r="S103" s="2489"/>
      <c r="T103" s="2489"/>
      <c r="U103" s="2509"/>
      <c r="V103" s="2410"/>
      <c r="W103" s="2416"/>
      <c r="X103" s="2419"/>
      <c r="Y103" s="2495"/>
      <c r="Z103" s="2495"/>
      <c r="AA103" s="2495"/>
      <c r="AB103" s="2495"/>
      <c r="AC103" s="2495"/>
      <c r="AD103" s="2495"/>
      <c r="AE103" s="2495"/>
      <c r="AF103" s="2495"/>
      <c r="AG103" s="2495"/>
      <c r="AH103" s="2495"/>
      <c r="AI103" s="2495"/>
      <c r="AJ103" s="2495"/>
      <c r="AK103" s="1001">
        <v>42597</v>
      </c>
      <c r="AL103" s="1001">
        <v>42735</v>
      </c>
      <c r="AM103" s="2521"/>
    </row>
    <row r="104" spans="1:39" ht="34.5" customHeight="1">
      <c r="A104" s="2607"/>
      <c r="B104" s="2608"/>
      <c r="C104" s="2609"/>
      <c r="D104" s="2516"/>
      <c r="E104" s="2516"/>
      <c r="F104" s="2517"/>
      <c r="G104" s="997"/>
      <c r="H104" s="997"/>
      <c r="I104" s="998"/>
      <c r="J104" s="2454"/>
      <c r="K104" s="2509"/>
      <c r="L104" s="2451"/>
      <c r="M104" s="2454"/>
      <c r="N104" s="1000"/>
      <c r="O104" s="2416"/>
      <c r="P104" s="2489"/>
      <c r="Q104" s="2505"/>
      <c r="R104" s="2506"/>
      <c r="S104" s="2489"/>
      <c r="T104" s="2489"/>
      <c r="U104" s="2509"/>
      <c r="V104" s="2410"/>
      <c r="W104" s="2416"/>
      <c r="X104" s="2419"/>
      <c r="Y104" s="2495"/>
      <c r="Z104" s="2495"/>
      <c r="AA104" s="2495"/>
      <c r="AB104" s="2495"/>
      <c r="AC104" s="2495"/>
      <c r="AD104" s="2495"/>
      <c r="AE104" s="2495"/>
      <c r="AF104" s="2495"/>
      <c r="AG104" s="2495"/>
      <c r="AH104" s="2495"/>
      <c r="AI104" s="2495"/>
      <c r="AJ104" s="2495"/>
      <c r="AK104" s="968">
        <v>42597</v>
      </c>
      <c r="AL104" s="968">
        <v>42735</v>
      </c>
      <c r="AM104" s="2521"/>
    </row>
    <row r="105" spans="1:39" ht="46.5" customHeight="1">
      <c r="A105" s="2607"/>
      <c r="B105" s="2608"/>
      <c r="C105" s="2609"/>
      <c r="D105" s="2516"/>
      <c r="E105" s="2516"/>
      <c r="F105" s="2517"/>
      <c r="G105" s="997"/>
      <c r="H105" s="997"/>
      <c r="I105" s="998"/>
      <c r="J105" s="2454"/>
      <c r="K105" s="2509"/>
      <c r="L105" s="2451"/>
      <c r="M105" s="2454"/>
      <c r="N105" s="1000" t="s">
        <v>1425</v>
      </c>
      <c r="O105" s="2416"/>
      <c r="P105" s="2489"/>
      <c r="Q105" s="2505"/>
      <c r="R105" s="2506"/>
      <c r="S105" s="2489"/>
      <c r="T105" s="2489"/>
      <c r="U105" s="2509"/>
      <c r="V105" s="2424"/>
      <c r="W105" s="2487"/>
      <c r="X105" s="2484"/>
      <c r="Y105" s="2495"/>
      <c r="Z105" s="2495"/>
      <c r="AA105" s="2495"/>
      <c r="AB105" s="2495"/>
      <c r="AC105" s="2495"/>
      <c r="AD105" s="2495"/>
      <c r="AE105" s="2495"/>
      <c r="AF105" s="2495"/>
      <c r="AG105" s="2495"/>
      <c r="AH105" s="2495"/>
      <c r="AI105" s="2495"/>
      <c r="AJ105" s="2495"/>
      <c r="AK105" s="1002">
        <v>42703</v>
      </c>
      <c r="AL105" s="1003">
        <v>42734</v>
      </c>
      <c r="AM105" s="2522"/>
    </row>
    <row r="106" spans="1:39" ht="13.5" customHeight="1">
      <c r="A106" s="2607"/>
      <c r="B106" s="2608"/>
      <c r="C106" s="2609"/>
      <c r="D106" s="2516"/>
      <c r="E106" s="2516"/>
      <c r="F106" s="2517"/>
      <c r="G106" s="2625">
        <v>12</v>
      </c>
      <c r="H106" s="925" t="s">
        <v>1426</v>
      </c>
      <c r="I106" s="926"/>
      <c r="J106" s="926"/>
      <c r="K106" s="926"/>
      <c r="L106" s="926"/>
      <c r="M106" s="926"/>
      <c r="N106" s="926"/>
      <c r="O106" s="926"/>
      <c r="P106" s="926"/>
      <c r="Q106" s="926"/>
      <c r="R106" s="926"/>
      <c r="S106" s="926"/>
      <c r="T106" s="926"/>
      <c r="U106" s="926"/>
      <c r="V106" s="926"/>
      <c r="W106" s="926"/>
      <c r="X106" s="926"/>
      <c r="Y106" s="926"/>
      <c r="Z106" s="926"/>
      <c r="AA106" s="926"/>
      <c r="AB106" s="926"/>
      <c r="AC106" s="926"/>
      <c r="AD106" s="926"/>
      <c r="AE106" s="926"/>
      <c r="AF106" s="926"/>
      <c r="AG106" s="926"/>
      <c r="AH106" s="926"/>
      <c r="AI106" s="926"/>
      <c r="AJ106" s="926"/>
      <c r="AK106" s="927"/>
      <c r="AL106" s="926"/>
      <c r="AM106" s="1004"/>
    </row>
    <row r="107" spans="1:39" ht="13.5" customHeight="1">
      <c r="A107" s="2607"/>
      <c r="B107" s="2608"/>
      <c r="C107" s="2609"/>
      <c r="D107" s="2516"/>
      <c r="E107" s="2516"/>
      <c r="F107" s="2517"/>
      <c r="G107" s="2626"/>
      <c r="H107" s="1005"/>
      <c r="I107" s="1006"/>
      <c r="J107" s="1006"/>
      <c r="K107" s="1006"/>
      <c r="L107" s="1006"/>
      <c r="M107" s="1006"/>
      <c r="N107" s="1006"/>
      <c r="O107" s="1006"/>
      <c r="P107" s="1006"/>
      <c r="Q107" s="1006"/>
      <c r="R107" s="1006"/>
      <c r="S107" s="1006"/>
      <c r="T107" s="1006"/>
      <c r="U107" s="1006"/>
      <c r="V107" s="1006"/>
      <c r="W107" s="1006"/>
      <c r="X107" s="1006"/>
      <c r="Y107" s="1006"/>
      <c r="Z107" s="1006"/>
      <c r="AA107" s="1006"/>
      <c r="AB107" s="1006"/>
      <c r="AC107" s="1006"/>
      <c r="AD107" s="1006"/>
      <c r="AE107" s="1006"/>
      <c r="AF107" s="1006"/>
      <c r="AG107" s="1006"/>
      <c r="AH107" s="1006"/>
      <c r="AI107" s="1006"/>
      <c r="AJ107" s="1006"/>
      <c r="AK107" s="1007"/>
      <c r="AL107" s="1006"/>
      <c r="AM107" s="1008"/>
    </row>
    <row r="108" spans="1:39" ht="13.5" customHeight="1">
      <c r="A108" s="2607"/>
      <c r="B108" s="2608"/>
      <c r="C108" s="2609"/>
      <c r="D108" s="2516"/>
      <c r="E108" s="2516"/>
      <c r="F108" s="2517"/>
      <c r="G108" s="997"/>
      <c r="H108" s="997"/>
      <c r="I108" s="998"/>
      <c r="J108" s="2447">
        <v>52</v>
      </c>
      <c r="K108" s="2421" t="s">
        <v>1427</v>
      </c>
      <c r="L108" s="2452" t="s">
        <v>37</v>
      </c>
      <c r="M108" s="2447">
        <v>3</v>
      </c>
      <c r="N108" s="2418" t="s">
        <v>1428</v>
      </c>
      <c r="O108" s="2415">
        <v>60</v>
      </c>
      <c r="P108" s="2421" t="s">
        <v>1429</v>
      </c>
      <c r="Q108" s="2488">
        <v>1</v>
      </c>
      <c r="R108" s="2485">
        <v>75800000</v>
      </c>
      <c r="S108" s="2421" t="s">
        <v>1430</v>
      </c>
      <c r="T108" s="2421" t="s">
        <v>1431</v>
      </c>
      <c r="U108" s="2421" t="s">
        <v>1432</v>
      </c>
      <c r="V108" s="2485">
        <v>20000000</v>
      </c>
      <c r="W108" s="2415">
        <v>20</v>
      </c>
      <c r="X108" s="2507" t="s">
        <v>202</v>
      </c>
      <c r="Y108" s="2491">
        <v>64149</v>
      </c>
      <c r="Z108" s="2491" t="s">
        <v>1328</v>
      </c>
      <c r="AA108" s="2491" t="s">
        <v>1329</v>
      </c>
      <c r="AB108" s="2491" t="s">
        <v>1330</v>
      </c>
      <c r="AC108" s="2491" t="s">
        <v>1331</v>
      </c>
      <c r="AD108" s="2491" t="s">
        <v>1332</v>
      </c>
      <c r="AE108" s="2491">
        <v>13208</v>
      </c>
      <c r="AF108" s="2491">
        <v>1827</v>
      </c>
      <c r="AG108" s="2491"/>
      <c r="AH108" s="2491"/>
      <c r="AI108" s="2491">
        <v>16897</v>
      </c>
      <c r="AJ108" s="2501">
        <v>81384</v>
      </c>
      <c r="AK108" s="2492" t="s">
        <v>1397</v>
      </c>
      <c r="AL108" s="2492" t="s">
        <v>1433</v>
      </c>
      <c r="AM108" s="2427" t="s">
        <v>1334</v>
      </c>
    </row>
    <row r="109" spans="1:39" ht="15.75" customHeight="1">
      <c r="A109" s="2607"/>
      <c r="B109" s="2608"/>
      <c r="C109" s="2609"/>
      <c r="D109" s="2516"/>
      <c r="E109" s="2516"/>
      <c r="F109" s="2517"/>
      <c r="G109" s="997"/>
      <c r="H109" s="997"/>
      <c r="I109" s="998"/>
      <c r="J109" s="2448"/>
      <c r="K109" s="2422"/>
      <c r="L109" s="2503"/>
      <c r="M109" s="2448"/>
      <c r="N109" s="2419"/>
      <c r="O109" s="2416"/>
      <c r="P109" s="2422"/>
      <c r="Q109" s="2437"/>
      <c r="R109" s="2438"/>
      <c r="S109" s="2422"/>
      <c r="T109" s="2422"/>
      <c r="U109" s="2422"/>
      <c r="V109" s="2438"/>
      <c r="W109" s="2416"/>
      <c r="X109" s="2507"/>
      <c r="Y109" s="2425"/>
      <c r="Z109" s="2425"/>
      <c r="AA109" s="2425"/>
      <c r="AB109" s="2425"/>
      <c r="AC109" s="2425"/>
      <c r="AD109" s="2425"/>
      <c r="AE109" s="2425"/>
      <c r="AF109" s="2425"/>
      <c r="AG109" s="2425"/>
      <c r="AH109" s="2425"/>
      <c r="AI109" s="2425"/>
      <c r="AJ109" s="2431"/>
      <c r="AK109" s="2493"/>
      <c r="AL109" s="2493"/>
      <c r="AM109" s="2428"/>
    </row>
    <row r="110" spans="1:39" ht="33.75" customHeight="1">
      <c r="A110" s="2607"/>
      <c r="B110" s="2608"/>
      <c r="C110" s="2609"/>
      <c r="D110" s="2516"/>
      <c r="E110" s="2516"/>
      <c r="F110" s="2517"/>
      <c r="G110" s="997"/>
      <c r="H110" s="997"/>
      <c r="I110" s="998"/>
      <c r="J110" s="2448"/>
      <c r="K110" s="2422"/>
      <c r="L110" s="2503"/>
      <c r="M110" s="2448"/>
      <c r="N110" s="2419"/>
      <c r="O110" s="2416"/>
      <c r="P110" s="2422"/>
      <c r="Q110" s="2437"/>
      <c r="R110" s="2438"/>
      <c r="S110" s="2422"/>
      <c r="T110" s="2422"/>
      <c r="U110" s="2423"/>
      <c r="V110" s="2486"/>
      <c r="W110" s="2416"/>
      <c r="X110" s="2507"/>
      <c r="Y110" s="2425"/>
      <c r="Z110" s="2425"/>
      <c r="AA110" s="2425"/>
      <c r="AB110" s="2425"/>
      <c r="AC110" s="2425"/>
      <c r="AD110" s="2425"/>
      <c r="AE110" s="2425"/>
      <c r="AF110" s="2425"/>
      <c r="AG110" s="2425"/>
      <c r="AH110" s="2425"/>
      <c r="AI110" s="2425"/>
      <c r="AJ110" s="2431"/>
      <c r="AK110" s="2499" t="s">
        <v>1397</v>
      </c>
      <c r="AL110" s="2499" t="s">
        <v>1433</v>
      </c>
      <c r="AM110" s="2428"/>
    </row>
    <row r="111" spans="1:39" ht="13.5" customHeight="1">
      <c r="A111" s="2607"/>
      <c r="B111" s="2608"/>
      <c r="C111" s="2609"/>
      <c r="D111" s="2516"/>
      <c r="E111" s="2516"/>
      <c r="F111" s="2517"/>
      <c r="G111" s="997"/>
      <c r="H111" s="997"/>
      <c r="I111" s="998"/>
      <c r="J111" s="2448"/>
      <c r="K111" s="2422"/>
      <c r="L111" s="2503"/>
      <c r="M111" s="2448"/>
      <c r="N111" s="2419"/>
      <c r="O111" s="2416"/>
      <c r="P111" s="2422"/>
      <c r="Q111" s="2437"/>
      <c r="R111" s="2438"/>
      <c r="S111" s="2422"/>
      <c r="T111" s="2422"/>
      <c r="U111" s="2421" t="s">
        <v>1434</v>
      </c>
      <c r="V111" s="2485">
        <v>24000000</v>
      </c>
      <c r="W111" s="2416"/>
      <c r="X111" s="2507"/>
      <c r="Y111" s="2425"/>
      <c r="Z111" s="2425"/>
      <c r="AA111" s="2425"/>
      <c r="AB111" s="2425"/>
      <c r="AC111" s="2425"/>
      <c r="AD111" s="2425"/>
      <c r="AE111" s="2425"/>
      <c r="AF111" s="2425"/>
      <c r="AG111" s="2425"/>
      <c r="AH111" s="2425"/>
      <c r="AI111" s="2425"/>
      <c r="AJ111" s="2431"/>
      <c r="AK111" s="2500"/>
      <c r="AL111" s="2500"/>
      <c r="AM111" s="2428"/>
    </row>
    <row r="112" spans="1:39" ht="14.25" customHeight="1">
      <c r="A112" s="2607"/>
      <c r="B112" s="2608"/>
      <c r="C112" s="2609"/>
      <c r="D112" s="2516"/>
      <c r="E112" s="2516"/>
      <c r="F112" s="2517"/>
      <c r="G112" s="997"/>
      <c r="H112" s="997"/>
      <c r="I112" s="998"/>
      <c r="J112" s="2448"/>
      <c r="K112" s="2422"/>
      <c r="L112" s="2503"/>
      <c r="M112" s="2448"/>
      <c r="N112" s="2419"/>
      <c r="O112" s="2416"/>
      <c r="P112" s="2422"/>
      <c r="Q112" s="2437"/>
      <c r="R112" s="2438"/>
      <c r="S112" s="2422"/>
      <c r="T112" s="2422"/>
      <c r="U112" s="2423"/>
      <c r="V112" s="2486"/>
      <c r="W112" s="2416"/>
      <c r="X112" s="2507"/>
      <c r="Y112" s="2425"/>
      <c r="Z112" s="2425"/>
      <c r="AA112" s="2425"/>
      <c r="AB112" s="2425"/>
      <c r="AC112" s="2425"/>
      <c r="AD112" s="2425"/>
      <c r="AE112" s="2425"/>
      <c r="AF112" s="2425"/>
      <c r="AG112" s="2425"/>
      <c r="AH112" s="2425"/>
      <c r="AI112" s="2425"/>
      <c r="AJ112" s="2431"/>
      <c r="AK112" s="2499" t="s">
        <v>1397</v>
      </c>
      <c r="AL112" s="2499" t="s">
        <v>1433</v>
      </c>
      <c r="AM112" s="2428"/>
    </row>
    <row r="113" spans="1:39" ht="34.5" customHeight="1">
      <c r="A113" s="2607"/>
      <c r="B113" s="2608"/>
      <c r="C113" s="2609"/>
      <c r="D113" s="2516"/>
      <c r="E113" s="2516"/>
      <c r="F113" s="2517"/>
      <c r="G113" s="997"/>
      <c r="H113" s="997"/>
      <c r="I113" s="998"/>
      <c r="J113" s="2448"/>
      <c r="K113" s="2422"/>
      <c r="L113" s="2503"/>
      <c r="M113" s="2448"/>
      <c r="N113" s="2419"/>
      <c r="O113" s="2416"/>
      <c r="P113" s="2422"/>
      <c r="Q113" s="2437"/>
      <c r="R113" s="2438"/>
      <c r="S113" s="2422"/>
      <c r="T113" s="2422"/>
      <c r="U113" s="2489" t="s">
        <v>1435</v>
      </c>
      <c r="V113" s="2490">
        <v>12000000</v>
      </c>
      <c r="W113" s="2416"/>
      <c r="X113" s="2507"/>
      <c r="Y113" s="2425"/>
      <c r="Z113" s="2425"/>
      <c r="AA113" s="2425"/>
      <c r="AB113" s="2425"/>
      <c r="AC113" s="2425"/>
      <c r="AD113" s="2425"/>
      <c r="AE113" s="2425"/>
      <c r="AF113" s="2425"/>
      <c r="AG113" s="2425"/>
      <c r="AH113" s="2425"/>
      <c r="AI113" s="2425"/>
      <c r="AJ113" s="2431"/>
      <c r="AK113" s="2500"/>
      <c r="AL113" s="2500"/>
      <c r="AM113" s="2428"/>
    </row>
    <row r="114" spans="1:39" ht="15.75" customHeight="1">
      <c r="A114" s="2607"/>
      <c r="B114" s="2608"/>
      <c r="C114" s="2609"/>
      <c r="D114" s="2516"/>
      <c r="E114" s="2516"/>
      <c r="F114" s="2517"/>
      <c r="G114" s="997"/>
      <c r="H114" s="997"/>
      <c r="I114" s="998"/>
      <c r="J114" s="2448"/>
      <c r="K114" s="2422"/>
      <c r="L114" s="2503"/>
      <c r="M114" s="2448"/>
      <c r="N114" s="1009"/>
      <c r="O114" s="2416"/>
      <c r="P114" s="2422"/>
      <c r="Q114" s="2437"/>
      <c r="R114" s="2438"/>
      <c r="S114" s="2422"/>
      <c r="T114" s="2422"/>
      <c r="U114" s="2489"/>
      <c r="V114" s="2490"/>
      <c r="W114" s="2416"/>
      <c r="X114" s="2418" t="s">
        <v>1436</v>
      </c>
      <c r="Y114" s="2425"/>
      <c r="Z114" s="2425"/>
      <c r="AA114" s="2425"/>
      <c r="AB114" s="2425"/>
      <c r="AC114" s="2425"/>
      <c r="AD114" s="2425"/>
      <c r="AE114" s="2425"/>
      <c r="AF114" s="2425"/>
      <c r="AG114" s="2425"/>
      <c r="AH114" s="2425"/>
      <c r="AI114" s="2425"/>
      <c r="AJ114" s="2431"/>
      <c r="AK114" s="2499" t="s">
        <v>1397</v>
      </c>
      <c r="AL114" s="2499" t="s">
        <v>1433</v>
      </c>
      <c r="AM114" s="2428"/>
    </row>
    <row r="115" spans="1:39" ht="28.5" customHeight="1">
      <c r="A115" s="2607"/>
      <c r="B115" s="2608"/>
      <c r="C115" s="2609"/>
      <c r="D115" s="2516"/>
      <c r="E115" s="2516"/>
      <c r="F115" s="2517"/>
      <c r="G115" s="997"/>
      <c r="H115" s="997"/>
      <c r="I115" s="998"/>
      <c r="J115" s="2448"/>
      <c r="K115" s="2422"/>
      <c r="L115" s="2503"/>
      <c r="M115" s="2448"/>
      <c r="N115" s="2419" t="s">
        <v>1437</v>
      </c>
      <c r="O115" s="2416"/>
      <c r="P115" s="2422"/>
      <c r="Q115" s="2437"/>
      <c r="R115" s="2438"/>
      <c r="S115" s="2422"/>
      <c r="T115" s="2422"/>
      <c r="U115" s="2418" t="s">
        <v>1438</v>
      </c>
      <c r="V115" s="2485">
        <v>13000000</v>
      </c>
      <c r="W115" s="2416"/>
      <c r="X115" s="2419"/>
      <c r="Y115" s="2425"/>
      <c r="Z115" s="2425"/>
      <c r="AA115" s="2425"/>
      <c r="AB115" s="2425"/>
      <c r="AC115" s="2425"/>
      <c r="AD115" s="2425"/>
      <c r="AE115" s="2425"/>
      <c r="AF115" s="2425"/>
      <c r="AG115" s="2425"/>
      <c r="AH115" s="2425"/>
      <c r="AI115" s="2425"/>
      <c r="AJ115" s="2431"/>
      <c r="AK115" s="2500"/>
      <c r="AL115" s="2500"/>
      <c r="AM115" s="2428"/>
    </row>
    <row r="116" spans="1:39" ht="66.75" customHeight="1">
      <c r="A116" s="2607"/>
      <c r="B116" s="2608"/>
      <c r="C116" s="2609"/>
      <c r="D116" s="2516"/>
      <c r="E116" s="2516"/>
      <c r="F116" s="2517"/>
      <c r="G116" s="997"/>
      <c r="H116" s="997"/>
      <c r="I116" s="998"/>
      <c r="J116" s="2448"/>
      <c r="K116" s="2422"/>
      <c r="L116" s="2503"/>
      <c r="M116" s="2448"/>
      <c r="N116" s="2419"/>
      <c r="O116" s="2416"/>
      <c r="P116" s="2422"/>
      <c r="Q116" s="2437"/>
      <c r="R116" s="2438"/>
      <c r="S116" s="2422"/>
      <c r="T116" s="2422"/>
      <c r="U116" s="2419"/>
      <c r="V116" s="2438"/>
      <c r="W116" s="2416"/>
      <c r="X116" s="2419"/>
      <c r="Y116" s="2425"/>
      <c r="Z116" s="2425"/>
      <c r="AA116" s="2425"/>
      <c r="AB116" s="2425"/>
      <c r="AC116" s="2425"/>
      <c r="AD116" s="2425"/>
      <c r="AE116" s="2425"/>
      <c r="AF116" s="2425"/>
      <c r="AG116" s="2425"/>
      <c r="AH116" s="2425"/>
      <c r="AI116" s="2425"/>
      <c r="AJ116" s="2431"/>
      <c r="AK116" s="1010" t="s">
        <v>1397</v>
      </c>
      <c r="AL116" s="1015" t="s">
        <v>1433</v>
      </c>
      <c r="AM116" s="2428"/>
    </row>
    <row r="117" spans="1:39" ht="38.25" customHeight="1">
      <c r="A117" s="2607"/>
      <c r="B117" s="2608"/>
      <c r="C117" s="2609"/>
      <c r="D117" s="2516"/>
      <c r="E117" s="2516"/>
      <c r="F117" s="2517"/>
      <c r="G117" s="997"/>
      <c r="H117" s="997"/>
      <c r="I117" s="998"/>
      <c r="J117" s="2448"/>
      <c r="K117" s="2422"/>
      <c r="L117" s="2503"/>
      <c r="M117" s="2448"/>
      <c r="N117" s="2419"/>
      <c r="O117" s="2416"/>
      <c r="P117" s="2422"/>
      <c r="Q117" s="2437"/>
      <c r="R117" s="2438"/>
      <c r="S117" s="2422"/>
      <c r="T117" s="2422"/>
      <c r="U117" s="2419"/>
      <c r="V117" s="2438"/>
      <c r="W117" s="2416"/>
      <c r="X117" s="2419"/>
      <c r="Y117" s="2425"/>
      <c r="Z117" s="2425"/>
      <c r="AA117" s="2425"/>
      <c r="AB117" s="2425"/>
      <c r="AC117" s="2425"/>
      <c r="AD117" s="2425"/>
      <c r="AE117" s="2425"/>
      <c r="AF117" s="2425"/>
      <c r="AG117" s="2425"/>
      <c r="AH117" s="2425"/>
      <c r="AI117" s="2425"/>
      <c r="AJ117" s="2431"/>
      <c r="AK117" s="1002">
        <v>42703</v>
      </c>
      <c r="AL117" s="1003">
        <v>42734</v>
      </c>
      <c r="AM117" s="2428"/>
    </row>
    <row r="118" spans="1:39" ht="43.5" customHeight="1">
      <c r="A118" s="2607"/>
      <c r="B118" s="2608"/>
      <c r="C118" s="2609"/>
      <c r="D118" s="2516"/>
      <c r="E118" s="2516"/>
      <c r="F118" s="2517"/>
      <c r="G118" s="997"/>
      <c r="H118" s="997"/>
      <c r="I118" s="998"/>
      <c r="J118" s="2448"/>
      <c r="K118" s="2422"/>
      <c r="L118" s="2503"/>
      <c r="M118" s="2448"/>
      <c r="N118" s="2419"/>
      <c r="O118" s="2416"/>
      <c r="P118" s="2422"/>
      <c r="Q118" s="2437"/>
      <c r="R118" s="2438"/>
      <c r="S118" s="2422"/>
      <c r="T118" s="2422"/>
      <c r="U118" s="2484"/>
      <c r="V118" s="2486"/>
      <c r="W118" s="2416"/>
      <c r="X118" s="2419"/>
      <c r="Y118" s="2425"/>
      <c r="Z118" s="2425"/>
      <c r="AA118" s="2425"/>
      <c r="AB118" s="2425"/>
      <c r="AC118" s="2425"/>
      <c r="AD118" s="2425"/>
      <c r="AE118" s="2425"/>
      <c r="AF118" s="2425"/>
      <c r="AG118" s="2425"/>
      <c r="AH118" s="2425"/>
      <c r="AI118" s="2425"/>
      <c r="AJ118" s="2431"/>
      <c r="AK118" s="1002">
        <v>42703</v>
      </c>
      <c r="AL118" s="1003">
        <v>42734</v>
      </c>
      <c r="AM118" s="2428"/>
    </row>
    <row r="119" spans="1:39" ht="13.5" customHeight="1">
      <c r="A119" s="2607"/>
      <c r="B119" s="2608"/>
      <c r="C119" s="2609"/>
      <c r="D119" s="2516"/>
      <c r="E119" s="2516"/>
      <c r="F119" s="2517"/>
      <c r="G119" s="997"/>
      <c r="H119" s="997"/>
      <c r="I119" s="998"/>
      <c r="J119" s="2448"/>
      <c r="K119" s="2422"/>
      <c r="L119" s="2503"/>
      <c r="M119" s="2448"/>
      <c r="N119" s="2419"/>
      <c r="O119" s="2416"/>
      <c r="P119" s="2422"/>
      <c r="Q119" s="2437"/>
      <c r="R119" s="2438"/>
      <c r="S119" s="2422"/>
      <c r="T119" s="2422"/>
      <c r="U119" s="2421" t="s">
        <v>1439</v>
      </c>
      <c r="V119" s="2485">
        <v>6800000</v>
      </c>
      <c r="W119" s="2416"/>
      <c r="X119" s="2419"/>
      <c r="Y119" s="2425"/>
      <c r="Z119" s="2425"/>
      <c r="AA119" s="2425"/>
      <c r="AB119" s="2425"/>
      <c r="AC119" s="2425"/>
      <c r="AD119" s="2425"/>
      <c r="AE119" s="2425"/>
      <c r="AF119" s="2425"/>
      <c r="AG119" s="2425"/>
      <c r="AH119" s="2425"/>
      <c r="AI119" s="2425"/>
      <c r="AJ119" s="2431"/>
      <c r="AK119" s="2499" t="s">
        <v>1397</v>
      </c>
      <c r="AL119" s="2499" t="s">
        <v>1433</v>
      </c>
      <c r="AM119" s="2428"/>
    </row>
    <row r="120" spans="1:39" ht="14.25" customHeight="1">
      <c r="A120" s="2607"/>
      <c r="B120" s="2608"/>
      <c r="C120" s="2609"/>
      <c r="D120" s="2516"/>
      <c r="E120" s="2516"/>
      <c r="F120" s="2517"/>
      <c r="G120" s="997"/>
      <c r="H120" s="997"/>
      <c r="I120" s="998"/>
      <c r="J120" s="2448"/>
      <c r="K120" s="2422"/>
      <c r="L120" s="2503"/>
      <c r="M120" s="2448"/>
      <c r="N120" s="2419"/>
      <c r="O120" s="2416"/>
      <c r="P120" s="2422"/>
      <c r="Q120" s="2437"/>
      <c r="R120" s="2438"/>
      <c r="S120" s="2422"/>
      <c r="T120" s="2422"/>
      <c r="U120" s="2422"/>
      <c r="V120" s="2438"/>
      <c r="W120" s="2416"/>
      <c r="X120" s="2419"/>
      <c r="Y120" s="2425"/>
      <c r="Z120" s="2425"/>
      <c r="AA120" s="2425"/>
      <c r="AB120" s="2425"/>
      <c r="AC120" s="2425"/>
      <c r="AD120" s="2425"/>
      <c r="AE120" s="2425"/>
      <c r="AF120" s="2425"/>
      <c r="AG120" s="2425"/>
      <c r="AH120" s="2425"/>
      <c r="AI120" s="2425"/>
      <c r="AJ120" s="2431"/>
      <c r="AK120" s="2500"/>
      <c r="AL120" s="2500"/>
      <c r="AM120" s="2428"/>
    </row>
    <row r="121" spans="1:39" ht="28.5" customHeight="1">
      <c r="A121" s="2607"/>
      <c r="B121" s="2608"/>
      <c r="C121" s="2609"/>
      <c r="D121" s="2516"/>
      <c r="E121" s="2516"/>
      <c r="F121" s="2517"/>
      <c r="G121" s="997"/>
      <c r="H121" s="997"/>
      <c r="I121" s="998"/>
      <c r="J121" s="2448"/>
      <c r="K121" s="2422"/>
      <c r="L121" s="2503"/>
      <c r="M121" s="2448"/>
      <c r="N121" s="2484"/>
      <c r="O121" s="2487"/>
      <c r="P121" s="2422"/>
      <c r="Q121" s="2437"/>
      <c r="R121" s="2438"/>
      <c r="S121" s="2422"/>
      <c r="T121" s="2423"/>
      <c r="U121" s="2423"/>
      <c r="V121" s="2486"/>
      <c r="W121" s="2487"/>
      <c r="X121" s="2484"/>
      <c r="Y121" s="2425"/>
      <c r="Z121" s="2425"/>
      <c r="AA121" s="2425"/>
      <c r="AB121" s="2425"/>
      <c r="AC121" s="2425"/>
      <c r="AD121" s="2425"/>
      <c r="AE121" s="2425"/>
      <c r="AF121" s="2494"/>
      <c r="AG121" s="2425"/>
      <c r="AH121" s="2425"/>
      <c r="AI121" s="2425"/>
      <c r="AJ121" s="2431"/>
      <c r="AK121" s="2502"/>
      <c r="AL121" s="2502"/>
      <c r="AM121" s="2428"/>
    </row>
    <row r="122" spans="1:256" s="956" customFormat="1" ht="82.5" customHeight="1">
      <c r="A122" s="2607"/>
      <c r="B122" s="2608"/>
      <c r="C122" s="2609"/>
      <c r="D122" s="2516"/>
      <c r="E122" s="2516"/>
      <c r="F122" s="2517"/>
      <c r="G122" s="981"/>
      <c r="H122" s="981"/>
      <c r="I122" s="1011"/>
      <c r="J122" s="2523">
        <v>52</v>
      </c>
      <c r="K122" s="2473" t="s">
        <v>1427</v>
      </c>
      <c r="L122" s="2458" t="s">
        <v>37</v>
      </c>
      <c r="M122" s="2476">
        <v>3</v>
      </c>
      <c r="N122" s="2464" t="s">
        <v>1440</v>
      </c>
      <c r="O122" s="2467">
        <v>61</v>
      </c>
      <c r="P122" s="2473" t="s">
        <v>1441</v>
      </c>
      <c r="Q122" s="2482">
        <v>1</v>
      </c>
      <c r="R122" s="2409">
        <v>4200000</v>
      </c>
      <c r="S122" s="2473" t="s">
        <v>1442</v>
      </c>
      <c r="T122" s="953" t="s">
        <v>1443</v>
      </c>
      <c r="U122" s="953" t="s">
        <v>1444</v>
      </c>
      <c r="V122" s="2409">
        <v>4200000</v>
      </c>
      <c r="W122" s="2479">
        <v>20</v>
      </c>
      <c r="X122" s="2464" t="s">
        <v>202</v>
      </c>
      <c r="Y122" s="2455">
        <f>Y108</f>
        <v>64149</v>
      </c>
      <c r="Z122" s="2455" t="s">
        <v>1328</v>
      </c>
      <c r="AA122" s="2455" t="s">
        <v>1329</v>
      </c>
      <c r="AB122" s="2455" t="s">
        <v>1330</v>
      </c>
      <c r="AC122" s="2455" t="s">
        <v>1331</v>
      </c>
      <c r="AD122" s="2455" t="s">
        <v>1332</v>
      </c>
      <c r="AE122" s="2455">
        <v>13208</v>
      </c>
      <c r="AF122" s="2455">
        <v>1827</v>
      </c>
      <c r="AG122" s="2455"/>
      <c r="AH122" s="2455"/>
      <c r="AI122" s="2455">
        <v>16897</v>
      </c>
      <c r="AJ122" s="2455">
        <v>81384</v>
      </c>
      <c r="AK122" s="2432">
        <v>42508</v>
      </c>
      <c r="AL122" s="2432">
        <v>42599</v>
      </c>
      <c r="AM122" s="2428"/>
      <c r="AN122" s="955"/>
      <c r="AO122" s="955"/>
      <c r="AP122" s="955"/>
      <c r="AQ122" s="955"/>
      <c r="AR122" s="955"/>
      <c r="AS122" s="955"/>
      <c r="AT122" s="955"/>
      <c r="AU122" s="955"/>
      <c r="AV122" s="955"/>
      <c r="AW122" s="955"/>
      <c r="AX122" s="955"/>
      <c r="AY122" s="955"/>
      <c r="AZ122" s="955"/>
      <c r="BA122" s="955"/>
      <c r="BB122" s="955"/>
      <c r="BC122" s="955"/>
      <c r="BD122" s="955"/>
      <c r="BE122" s="955"/>
      <c r="BF122" s="955"/>
      <c r="BG122" s="955"/>
      <c r="BH122" s="955"/>
      <c r="BI122" s="955"/>
      <c r="BJ122" s="955"/>
      <c r="BK122" s="955"/>
      <c r="BL122" s="955"/>
      <c r="BM122" s="955"/>
      <c r="BN122" s="955"/>
      <c r="BO122" s="955"/>
      <c r="BP122" s="955"/>
      <c r="BQ122" s="955"/>
      <c r="BR122" s="955"/>
      <c r="BS122" s="955"/>
      <c r="BT122" s="955"/>
      <c r="BU122" s="955"/>
      <c r="BV122" s="955"/>
      <c r="BW122" s="955"/>
      <c r="BX122" s="955"/>
      <c r="BY122" s="955"/>
      <c r="BZ122" s="955"/>
      <c r="CA122" s="955"/>
      <c r="CB122" s="955"/>
      <c r="CC122" s="955"/>
      <c r="CD122" s="955"/>
      <c r="CE122" s="955"/>
      <c r="CF122" s="955"/>
      <c r="CG122" s="955"/>
      <c r="CH122" s="955"/>
      <c r="CI122" s="955"/>
      <c r="CJ122" s="955"/>
      <c r="CK122" s="955"/>
      <c r="CL122" s="955"/>
      <c r="CM122" s="955"/>
      <c r="CN122" s="955"/>
      <c r="CO122" s="955"/>
      <c r="CP122" s="955"/>
      <c r="CQ122" s="955"/>
      <c r="CR122" s="955"/>
      <c r="CS122" s="955"/>
      <c r="CT122" s="955"/>
      <c r="CU122" s="955"/>
      <c r="CV122" s="955"/>
      <c r="CW122" s="955"/>
      <c r="CX122" s="955"/>
      <c r="CY122" s="955"/>
      <c r="CZ122" s="955"/>
      <c r="DA122" s="955"/>
      <c r="DB122" s="955"/>
      <c r="DC122" s="955"/>
      <c r="DD122" s="955"/>
      <c r="DE122" s="955"/>
      <c r="DF122" s="955"/>
      <c r="DG122" s="955"/>
      <c r="DH122" s="955"/>
      <c r="DI122" s="955"/>
      <c r="DJ122" s="955"/>
      <c r="DK122" s="955"/>
      <c r="DL122" s="955"/>
      <c r="DM122" s="955"/>
      <c r="DN122" s="955"/>
      <c r="DO122" s="955"/>
      <c r="DP122" s="955"/>
      <c r="DQ122" s="955"/>
      <c r="DR122" s="955"/>
      <c r="DS122" s="955"/>
      <c r="DT122" s="955"/>
      <c r="DU122" s="955"/>
      <c r="DV122" s="955"/>
      <c r="DW122" s="955"/>
      <c r="DX122" s="955"/>
      <c r="DY122" s="955"/>
      <c r="DZ122" s="955"/>
      <c r="EA122" s="955"/>
      <c r="EB122" s="955"/>
      <c r="EC122" s="955"/>
      <c r="ED122" s="955"/>
      <c r="EE122" s="955"/>
      <c r="EF122" s="955"/>
      <c r="EG122" s="955"/>
      <c r="EH122" s="955"/>
      <c r="EI122" s="955"/>
      <c r="EJ122" s="955"/>
      <c r="EK122" s="955"/>
      <c r="EL122" s="955"/>
      <c r="EM122" s="955"/>
      <c r="EN122" s="955"/>
      <c r="EO122" s="955"/>
      <c r="EP122" s="955"/>
      <c r="EQ122" s="955"/>
      <c r="ER122" s="955"/>
      <c r="ES122" s="955"/>
      <c r="ET122" s="955"/>
      <c r="EU122" s="955"/>
      <c r="EV122" s="955"/>
      <c r="EW122" s="955"/>
      <c r="EX122" s="955"/>
      <c r="EY122" s="955"/>
      <c r="EZ122" s="955"/>
      <c r="FA122" s="955"/>
      <c r="FB122" s="955"/>
      <c r="FC122" s="955"/>
      <c r="FD122" s="955"/>
      <c r="FE122" s="955"/>
      <c r="FF122" s="955"/>
      <c r="FG122" s="955"/>
      <c r="FH122" s="955"/>
      <c r="FI122" s="955"/>
      <c r="FJ122" s="955"/>
      <c r="FK122" s="955"/>
      <c r="FL122" s="955"/>
      <c r="FM122" s="955"/>
      <c r="FN122" s="955"/>
      <c r="FO122" s="955"/>
      <c r="FP122" s="955"/>
      <c r="FQ122" s="955"/>
      <c r="FR122" s="955"/>
      <c r="FS122" s="955"/>
      <c r="FT122" s="955"/>
      <c r="FU122" s="955"/>
      <c r="FV122" s="955"/>
      <c r="FW122" s="955"/>
      <c r="FX122" s="955"/>
      <c r="FY122" s="955"/>
      <c r="FZ122" s="955"/>
      <c r="GA122" s="955"/>
      <c r="GB122" s="955"/>
      <c r="GC122" s="955"/>
      <c r="GD122" s="955"/>
      <c r="GE122" s="955"/>
      <c r="GF122" s="955"/>
      <c r="GG122" s="955"/>
      <c r="GH122" s="955"/>
      <c r="GI122" s="955"/>
      <c r="GJ122" s="955"/>
      <c r="GK122" s="955"/>
      <c r="GL122" s="955"/>
      <c r="GM122" s="955"/>
      <c r="GN122" s="955"/>
      <c r="GO122" s="955"/>
      <c r="GP122" s="955"/>
      <c r="GQ122" s="955"/>
      <c r="GR122" s="955"/>
      <c r="GS122" s="955"/>
      <c r="GT122" s="955"/>
      <c r="GU122" s="955"/>
      <c r="GV122" s="955"/>
      <c r="GW122" s="955"/>
      <c r="GX122" s="955"/>
      <c r="GY122" s="955"/>
      <c r="GZ122" s="955"/>
      <c r="HA122" s="955"/>
      <c r="HB122" s="955"/>
      <c r="HC122" s="955"/>
      <c r="HD122" s="955"/>
      <c r="HE122" s="955"/>
      <c r="HF122" s="955"/>
      <c r="HG122" s="955"/>
      <c r="HH122" s="955"/>
      <c r="HI122" s="955"/>
      <c r="HJ122" s="955"/>
      <c r="HK122" s="955"/>
      <c r="HL122" s="955"/>
      <c r="HM122" s="955"/>
      <c r="HN122" s="955"/>
      <c r="HO122" s="955"/>
      <c r="HP122" s="955"/>
      <c r="HQ122" s="955"/>
      <c r="HR122" s="955"/>
      <c r="HS122" s="955"/>
      <c r="HT122" s="955"/>
      <c r="HU122" s="955"/>
      <c r="HV122" s="955"/>
      <c r="HW122" s="955"/>
      <c r="HX122" s="955"/>
      <c r="HY122" s="955"/>
      <c r="HZ122" s="955"/>
      <c r="IA122" s="955"/>
      <c r="IB122" s="955"/>
      <c r="IC122" s="955"/>
      <c r="ID122" s="955"/>
      <c r="IE122" s="955"/>
      <c r="IF122" s="955"/>
      <c r="IG122" s="955"/>
      <c r="IH122" s="955"/>
      <c r="II122" s="955"/>
      <c r="IJ122" s="955"/>
      <c r="IK122" s="955"/>
      <c r="IL122" s="955"/>
      <c r="IM122" s="955"/>
      <c r="IN122" s="955"/>
      <c r="IO122" s="955"/>
      <c r="IP122" s="955"/>
      <c r="IQ122" s="955"/>
      <c r="IR122" s="955"/>
      <c r="IS122" s="955"/>
      <c r="IT122" s="955"/>
      <c r="IU122" s="955"/>
      <c r="IV122" s="955"/>
    </row>
    <row r="123" spans="1:39" s="955" customFormat="1" ht="91.5" customHeight="1">
      <c r="A123" s="2607"/>
      <c r="B123" s="2608"/>
      <c r="C123" s="2609"/>
      <c r="D123" s="2516"/>
      <c r="E123" s="2516"/>
      <c r="F123" s="2517"/>
      <c r="G123" s="981"/>
      <c r="H123" s="981"/>
      <c r="I123" s="1011"/>
      <c r="J123" s="2524"/>
      <c r="K123" s="2474"/>
      <c r="L123" s="2475"/>
      <c r="M123" s="2477"/>
      <c r="N123" s="2478"/>
      <c r="O123" s="2481"/>
      <c r="P123" s="2474"/>
      <c r="Q123" s="2483"/>
      <c r="R123" s="2424"/>
      <c r="S123" s="2474"/>
      <c r="T123" s="953" t="s">
        <v>1445</v>
      </c>
      <c r="U123" s="953" t="s">
        <v>1446</v>
      </c>
      <c r="V123" s="2424"/>
      <c r="W123" s="2480"/>
      <c r="X123" s="2478"/>
      <c r="Y123" s="2456"/>
      <c r="Z123" s="2456"/>
      <c r="AA123" s="2456"/>
      <c r="AB123" s="2456"/>
      <c r="AC123" s="2456"/>
      <c r="AD123" s="2456"/>
      <c r="AE123" s="2456"/>
      <c r="AF123" s="2456"/>
      <c r="AG123" s="2456"/>
      <c r="AH123" s="2456"/>
      <c r="AI123" s="2456"/>
      <c r="AJ123" s="2456"/>
      <c r="AK123" s="2433"/>
      <c r="AL123" s="2433"/>
      <c r="AM123" s="2498"/>
    </row>
    <row r="124" spans="1:39" ht="13.5" customHeight="1">
      <c r="A124" s="2607"/>
      <c r="B124" s="2608"/>
      <c r="C124" s="2609"/>
      <c r="D124" s="2516"/>
      <c r="E124" s="2516"/>
      <c r="F124" s="2517"/>
      <c r="G124" s="2439">
        <v>13</v>
      </c>
      <c r="H124" s="944" t="s">
        <v>1447</v>
      </c>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27"/>
      <c r="AL124" s="945"/>
      <c r="AM124" s="1012"/>
    </row>
    <row r="125" spans="1:39" ht="13.5" customHeight="1">
      <c r="A125" s="2607"/>
      <c r="B125" s="2608"/>
      <c r="C125" s="2609"/>
      <c r="D125" s="2516"/>
      <c r="E125" s="2516"/>
      <c r="F125" s="2517"/>
      <c r="G125" s="2440"/>
      <c r="H125" s="1013"/>
      <c r="I125" s="948"/>
      <c r="J125" s="948"/>
      <c r="K125" s="948"/>
      <c r="L125" s="948"/>
      <c r="M125" s="948"/>
      <c r="N125" s="948"/>
      <c r="O125" s="948"/>
      <c r="P125" s="948"/>
      <c r="Q125" s="948"/>
      <c r="R125" s="948"/>
      <c r="S125" s="948"/>
      <c r="T125" s="948"/>
      <c r="U125" s="948"/>
      <c r="V125" s="948"/>
      <c r="W125" s="948"/>
      <c r="X125" s="948"/>
      <c r="Y125" s="948"/>
      <c r="Z125" s="948"/>
      <c r="AA125" s="948"/>
      <c r="AB125" s="948"/>
      <c r="AC125" s="948"/>
      <c r="AD125" s="948"/>
      <c r="AE125" s="948"/>
      <c r="AF125" s="948"/>
      <c r="AG125" s="948"/>
      <c r="AH125" s="948"/>
      <c r="AI125" s="948"/>
      <c r="AJ125" s="948"/>
      <c r="AK125" s="1007"/>
      <c r="AL125" s="948"/>
      <c r="AM125" s="1014"/>
    </row>
    <row r="126" spans="1:39" ht="23.25" customHeight="1">
      <c r="A126" s="2607"/>
      <c r="B126" s="2608"/>
      <c r="C126" s="2609"/>
      <c r="D126" s="2516"/>
      <c r="E126" s="2516"/>
      <c r="F126" s="2517"/>
      <c r="G126" s="2441"/>
      <c r="H126" s="2441"/>
      <c r="I126" s="2442"/>
      <c r="J126" s="2447">
        <v>53</v>
      </c>
      <c r="K126" s="2449" t="s">
        <v>1448</v>
      </c>
      <c r="L126" s="2450" t="s">
        <v>37</v>
      </c>
      <c r="M126" s="2453">
        <v>1</v>
      </c>
      <c r="N126" s="2418" t="s">
        <v>1449</v>
      </c>
      <c r="O126" s="2415">
        <v>62</v>
      </c>
      <c r="P126" s="2426" t="s">
        <v>1450</v>
      </c>
      <c r="Q126" s="2437">
        <v>1</v>
      </c>
      <c r="R126" s="2438">
        <v>502906237</v>
      </c>
      <c r="S126" s="2422" t="s">
        <v>1451</v>
      </c>
      <c r="T126" s="2422" t="s">
        <v>1452</v>
      </c>
      <c r="U126" s="2422" t="s">
        <v>1453</v>
      </c>
      <c r="V126" s="2410">
        <v>58640000</v>
      </c>
      <c r="W126" s="2415" t="s">
        <v>1454</v>
      </c>
      <c r="X126" s="2418" t="s">
        <v>1455</v>
      </c>
      <c r="Y126" s="2425">
        <v>64149</v>
      </c>
      <c r="Z126" s="2425" t="s">
        <v>1328</v>
      </c>
      <c r="AA126" s="2425" t="s">
        <v>1329</v>
      </c>
      <c r="AB126" s="2425" t="s">
        <v>1330</v>
      </c>
      <c r="AC126" s="2425" t="s">
        <v>1331</v>
      </c>
      <c r="AD126" s="2425" t="s">
        <v>1332</v>
      </c>
      <c r="AE126" s="2431">
        <v>13208</v>
      </c>
      <c r="AF126" s="2431">
        <v>1827</v>
      </c>
      <c r="AG126" s="2430"/>
      <c r="AH126" s="2430"/>
      <c r="AI126" s="2431">
        <v>16897</v>
      </c>
      <c r="AJ126" s="2431">
        <v>81384</v>
      </c>
      <c r="AK126" s="2434">
        <v>42597</v>
      </c>
      <c r="AL126" s="2457" t="s">
        <v>1456</v>
      </c>
      <c r="AM126" s="2427" t="s">
        <v>1334</v>
      </c>
    </row>
    <row r="127" spans="1:39" ht="17.25" customHeight="1">
      <c r="A127" s="2607"/>
      <c r="B127" s="2608"/>
      <c r="C127" s="2609"/>
      <c r="D127" s="2516"/>
      <c r="E127" s="2516"/>
      <c r="F127" s="2517"/>
      <c r="G127" s="2443"/>
      <c r="H127" s="2443"/>
      <c r="I127" s="2444"/>
      <c r="J127" s="2448"/>
      <c r="K127" s="2449"/>
      <c r="L127" s="2451"/>
      <c r="M127" s="2454"/>
      <c r="N127" s="2419"/>
      <c r="O127" s="2416"/>
      <c r="P127" s="2426"/>
      <c r="Q127" s="2437"/>
      <c r="R127" s="2438"/>
      <c r="S127" s="2422"/>
      <c r="T127" s="2422"/>
      <c r="U127" s="2423"/>
      <c r="V127" s="2424"/>
      <c r="W127" s="2416"/>
      <c r="X127" s="2419"/>
      <c r="Y127" s="2425"/>
      <c r="Z127" s="2425"/>
      <c r="AA127" s="2425"/>
      <c r="AB127" s="2425"/>
      <c r="AC127" s="2425"/>
      <c r="AD127" s="2425"/>
      <c r="AE127" s="2431"/>
      <c r="AF127" s="2431"/>
      <c r="AG127" s="2430"/>
      <c r="AH127" s="2430"/>
      <c r="AI127" s="2431"/>
      <c r="AJ127" s="2431"/>
      <c r="AK127" s="2434"/>
      <c r="AL127" s="2457"/>
      <c r="AM127" s="2428"/>
    </row>
    <row r="128" spans="1:39" ht="13.5" customHeight="1">
      <c r="A128" s="2607"/>
      <c r="B128" s="2608"/>
      <c r="C128" s="2609"/>
      <c r="D128" s="2516"/>
      <c r="E128" s="2516"/>
      <c r="F128" s="2517"/>
      <c r="G128" s="2443"/>
      <c r="H128" s="2443"/>
      <c r="I128" s="2444"/>
      <c r="J128" s="2448"/>
      <c r="K128" s="2449"/>
      <c r="L128" s="2451"/>
      <c r="M128" s="2454"/>
      <c r="N128" s="2419"/>
      <c r="O128" s="2416"/>
      <c r="P128" s="2426"/>
      <c r="Q128" s="2437"/>
      <c r="R128" s="2438"/>
      <c r="S128" s="2422"/>
      <c r="T128" s="2422"/>
      <c r="U128" s="2421" t="s">
        <v>1457</v>
      </c>
      <c r="V128" s="2409">
        <v>178820000</v>
      </c>
      <c r="W128" s="2416"/>
      <c r="X128" s="2419"/>
      <c r="Y128" s="2425"/>
      <c r="Z128" s="2425"/>
      <c r="AA128" s="2425"/>
      <c r="AB128" s="2425"/>
      <c r="AC128" s="2425"/>
      <c r="AD128" s="2425"/>
      <c r="AE128" s="2431"/>
      <c r="AF128" s="2431"/>
      <c r="AG128" s="2430"/>
      <c r="AH128" s="2430"/>
      <c r="AI128" s="2431"/>
      <c r="AJ128" s="2431"/>
      <c r="AK128" s="2434">
        <v>42597</v>
      </c>
      <c r="AL128" s="2432">
        <v>42735</v>
      </c>
      <c r="AM128" s="2428"/>
    </row>
    <row r="129" spans="1:39" ht="35.25" customHeight="1">
      <c r="A129" s="2607"/>
      <c r="B129" s="2608"/>
      <c r="C129" s="2609"/>
      <c r="D129" s="2516"/>
      <c r="E129" s="2516"/>
      <c r="F129" s="2517"/>
      <c r="G129" s="2443"/>
      <c r="H129" s="2443"/>
      <c r="I129" s="2444"/>
      <c r="J129" s="2448"/>
      <c r="K129" s="2449"/>
      <c r="L129" s="2451"/>
      <c r="M129" s="2454"/>
      <c r="N129" s="2419"/>
      <c r="O129" s="2416"/>
      <c r="P129" s="2426"/>
      <c r="Q129" s="2437"/>
      <c r="R129" s="2438"/>
      <c r="S129" s="2422"/>
      <c r="T129" s="2422"/>
      <c r="U129" s="2422"/>
      <c r="V129" s="2410"/>
      <c r="W129" s="2416"/>
      <c r="X129" s="2419"/>
      <c r="Y129" s="2425"/>
      <c r="Z129" s="2425"/>
      <c r="AA129" s="2425"/>
      <c r="AB129" s="2425"/>
      <c r="AC129" s="2425"/>
      <c r="AD129" s="2425"/>
      <c r="AE129" s="2431"/>
      <c r="AF129" s="2431"/>
      <c r="AG129" s="2430"/>
      <c r="AH129" s="2430"/>
      <c r="AI129" s="2431"/>
      <c r="AJ129" s="2431"/>
      <c r="AK129" s="2434"/>
      <c r="AL129" s="2433"/>
      <c r="AM129" s="2428"/>
    </row>
    <row r="130" spans="1:39" ht="22.5" customHeight="1">
      <c r="A130" s="2607"/>
      <c r="B130" s="2608"/>
      <c r="C130" s="2609"/>
      <c r="D130" s="2516"/>
      <c r="E130" s="2516"/>
      <c r="F130" s="2517"/>
      <c r="G130" s="2443"/>
      <c r="H130" s="2443"/>
      <c r="I130" s="2444"/>
      <c r="J130" s="2448"/>
      <c r="K130" s="2449"/>
      <c r="L130" s="2451"/>
      <c r="M130" s="2454"/>
      <c r="N130" s="2419"/>
      <c r="O130" s="2416"/>
      <c r="P130" s="2426"/>
      <c r="Q130" s="2437"/>
      <c r="R130" s="2438"/>
      <c r="S130" s="2422"/>
      <c r="T130" s="2422"/>
      <c r="U130" s="2423"/>
      <c r="V130" s="2424"/>
      <c r="W130" s="2416"/>
      <c r="X130" s="2419"/>
      <c r="Y130" s="2425"/>
      <c r="Z130" s="2425"/>
      <c r="AA130" s="2425"/>
      <c r="AB130" s="2425"/>
      <c r="AC130" s="2425"/>
      <c r="AD130" s="2425"/>
      <c r="AE130" s="2431"/>
      <c r="AF130" s="2431"/>
      <c r="AG130" s="2430"/>
      <c r="AH130" s="2430"/>
      <c r="AI130" s="2431"/>
      <c r="AJ130" s="2431"/>
      <c r="AK130" s="2434">
        <v>42597</v>
      </c>
      <c r="AL130" s="2432">
        <v>42675</v>
      </c>
      <c r="AM130" s="2428"/>
    </row>
    <row r="131" spans="1:39" ht="16.5" customHeight="1">
      <c r="A131" s="2607"/>
      <c r="B131" s="2608"/>
      <c r="C131" s="2609"/>
      <c r="D131" s="2516"/>
      <c r="E131" s="2516"/>
      <c r="F131" s="2517"/>
      <c r="G131" s="2443"/>
      <c r="H131" s="2443"/>
      <c r="I131" s="2444"/>
      <c r="J131" s="2448"/>
      <c r="K131" s="2449"/>
      <c r="L131" s="2451"/>
      <c r="M131" s="2454"/>
      <c r="N131" s="2419"/>
      <c r="O131" s="2416"/>
      <c r="P131" s="2426"/>
      <c r="Q131" s="2437"/>
      <c r="R131" s="2438"/>
      <c r="S131" s="2422"/>
      <c r="T131" s="2422"/>
      <c r="U131" s="2421" t="s">
        <v>1458</v>
      </c>
      <c r="V131" s="2409">
        <f>283113081-17666844-10000000</f>
        <v>255446237</v>
      </c>
      <c r="W131" s="2416"/>
      <c r="X131" s="2419"/>
      <c r="Y131" s="2425"/>
      <c r="Z131" s="2425"/>
      <c r="AA131" s="2425"/>
      <c r="AB131" s="2425"/>
      <c r="AC131" s="2425"/>
      <c r="AD131" s="2425"/>
      <c r="AE131" s="2431"/>
      <c r="AF131" s="2431"/>
      <c r="AG131" s="2430"/>
      <c r="AH131" s="2430"/>
      <c r="AI131" s="2431"/>
      <c r="AJ131" s="2431"/>
      <c r="AK131" s="2434"/>
      <c r="AL131" s="2433"/>
      <c r="AM131" s="2428"/>
    </row>
    <row r="132" spans="1:39" ht="13.5" customHeight="1">
      <c r="A132" s="2607"/>
      <c r="B132" s="2608"/>
      <c r="C132" s="2609"/>
      <c r="D132" s="2516"/>
      <c r="E132" s="2516"/>
      <c r="F132" s="2517"/>
      <c r="G132" s="2443"/>
      <c r="H132" s="2443"/>
      <c r="I132" s="2444"/>
      <c r="J132" s="2448"/>
      <c r="K132" s="2449"/>
      <c r="L132" s="2451"/>
      <c r="M132" s="2454"/>
      <c r="N132" s="2419"/>
      <c r="O132" s="2416"/>
      <c r="P132" s="2426"/>
      <c r="Q132" s="2437"/>
      <c r="R132" s="2438"/>
      <c r="S132" s="2422"/>
      <c r="T132" s="2422"/>
      <c r="U132" s="2422"/>
      <c r="V132" s="2410"/>
      <c r="W132" s="2416"/>
      <c r="X132" s="2419"/>
      <c r="Y132" s="2425"/>
      <c r="Z132" s="2425"/>
      <c r="AA132" s="2425"/>
      <c r="AB132" s="2425"/>
      <c r="AC132" s="2425"/>
      <c r="AD132" s="2425"/>
      <c r="AE132" s="2431"/>
      <c r="AF132" s="2431"/>
      <c r="AG132" s="2430"/>
      <c r="AH132" s="2430"/>
      <c r="AI132" s="2431"/>
      <c r="AJ132" s="2431"/>
      <c r="AK132" s="2434">
        <v>42597</v>
      </c>
      <c r="AL132" s="2432">
        <v>42680</v>
      </c>
      <c r="AM132" s="2428"/>
    </row>
    <row r="133" spans="1:39" ht="13.5" customHeight="1">
      <c r="A133" s="2607"/>
      <c r="B133" s="2608"/>
      <c r="C133" s="2609"/>
      <c r="D133" s="2516"/>
      <c r="E133" s="2516"/>
      <c r="F133" s="2517"/>
      <c r="G133" s="2443"/>
      <c r="H133" s="2443"/>
      <c r="I133" s="2444"/>
      <c r="J133" s="2448"/>
      <c r="K133" s="2449"/>
      <c r="L133" s="2451"/>
      <c r="M133" s="2454"/>
      <c r="N133" s="2419"/>
      <c r="O133" s="2416"/>
      <c r="P133" s="2426"/>
      <c r="Q133" s="2437"/>
      <c r="R133" s="2438"/>
      <c r="S133" s="2422"/>
      <c r="T133" s="2423"/>
      <c r="U133" s="2423"/>
      <c r="V133" s="2424"/>
      <c r="W133" s="2416"/>
      <c r="X133" s="2419"/>
      <c r="Y133" s="2425"/>
      <c r="Z133" s="2425"/>
      <c r="AA133" s="2425"/>
      <c r="AB133" s="2425"/>
      <c r="AC133" s="2425"/>
      <c r="AD133" s="2425"/>
      <c r="AE133" s="2431"/>
      <c r="AF133" s="2431"/>
      <c r="AG133" s="2430"/>
      <c r="AH133" s="2430"/>
      <c r="AI133" s="2431"/>
      <c r="AJ133" s="2431"/>
      <c r="AK133" s="2434"/>
      <c r="AL133" s="2433"/>
      <c r="AM133" s="2428"/>
    </row>
    <row r="134" spans="1:39" ht="31.5" customHeight="1">
      <c r="A134" s="2607"/>
      <c r="B134" s="2608"/>
      <c r="C134" s="2609"/>
      <c r="D134" s="2516"/>
      <c r="E134" s="2516"/>
      <c r="F134" s="2517"/>
      <c r="G134" s="2443"/>
      <c r="H134" s="2443"/>
      <c r="I134" s="2444"/>
      <c r="J134" s="2448"/>
      <c r="K134" s="2449"/>
      <c r="L134" s="2451"/>
      <c r="M134" s="2454"/>
      <c r="N134" s="2419"/>
      <c r="O134" s="2416"/>
      <c r="P134" s="2426"/>
      <c r="Q134" s="2437"/>
      <c r="R134" s="2438"/>
      <c r="S134" s="2422"/>
      <c r="T134" s="2421" t="s">
        <v>1459</v>
      </c>
      <c r="U134" s="2435" t="s">
        <v>1460</v>
      </c>
      <c r="V134" s="2409">
        <v>10000000</v>
      </c>
      <c r="W134" s="2416"/>
      <c r="X134" s="2419"/>
      <c r="Y134" s="2425"/>
      <c r="Z134" s="2425"/>
      <c r="AA134" s="2425"/>
      <c r="AB134" s="2425"/>
      <c r="AC134" s="2425"/>
      <c r="AD134" s="2425"/>
      <c r="AE134" s="2431"/>
      <c r="AF134" s="2431"/>
      <c r="AG134" s="2430"/>
      <c r="AH134" s="2430"/>
      <c r="AI134" s="2431"/>
      <c r="AJ134" s="2431"/>
      <c r="AK134" s="1002">
        <v>42597</v>
      </c>
      <c r="AL134" s="1002">
        <v>42735</v>
      </c>
      <c r="AM134" s="2428"/>
    </row>
    <row r="135" spans="1:39" ht="42.75" customHeight="1">
      <c r="A135" s="2607"/>
      <c r="B135" s="2608"/>
      <c r="C135" s="2609"/>
      <c r="D135" s="2516"/>
      <c r="E135" s="2516"/>
      <c r="F135" s="2517"/>
      <c r="G135" s="2443"/>
      <c r="H135" s="2443"/>
      <c r="I135" s="2444"/>
      <c r="J135" s="2448"/>
      <c r="K135" s="2449"/>
      <c r="L135" s="2451"/>
      <c r="M135" s="2454"/>
      <c r="N135" s="2419"/>
      <c r="O135" s="2416"/>
      <c r="P135" s="2426"/>
      <c r="Q135" s="2437"/>
      <c r="R135" s="2438"/>
      <c r="S135" s="2422"/>
      <c r="T135" s="2422"/>
      <c r="U135" s="2436"/>
      <c r="V135" s="2410"/>
      <c r="W135" s="2416"/>
      <c r="X135" s="2419"/>
      <c r="Y135" s="2425"/>
      <c r="Z135" s="2425"/>
      <c r="AA135" s="2425"/>
      <c r="AB135" s="2425"/>
      <c r="AC135" s="2425"/>
      <c r="AD135" s="2425"/>
      <c r="AE135" s="2431"/>
      <c r="AF135" s="2431"/>
      <c r="AG135" s="2430"/>
      <c r="AH135" s="2430"/>
      <c r="AI135" s="2431"/>
      <c r="AJ135" s="2431"/>
      <c r="AK135" s="1016">
        <v>42684</v>
      </c>
      <c r="AL135" s="1016">
        <v>42733</v>
      </c>
      <c r="AM135" s="2428"/>
    </row>
    <row r="136" spans="1:39" ht="42.75" customHeight="1">
      <c r="A136" s="2607"/>
      <c r="B136" s="2608"/>
      <c r="C136" s="2609"/>
      <c r="D136" s="2516"/>
      <c r="E136" s="2516"/>
      <c r="F136" s="2517"/>
      <c r="G136" s="2443"/>
      <c r="H136" s="2443"/>
      <c r="I136" s="2444"/>
      <c r="J136" s="2448"/>
      <c r="K136" s="2449"/>
      <c r="L136" s="2452"/>
      <c r="M136" s="2447"/>
      <c r="N136" s="2419"/>
      <c r="O136" s="2416"/>
      <c r="P136" s="2426"/>
      <c r="Q136" s="2437"/>
      <c r="R136" s="2438"/>
      <c r="S136" s="2422"/>
      <c r="T136" s="2422"/>
      <c r="U136" s="2436"/>
      <c r="V136" s="2410"/>
      <c r="W136" s="2416"/>
      <c r="X136" s="2419"/>
      <c r="Y136" s="2425"/>
      <c r="Z136" s="2425"/>
      <c r="AA136" s="2425"/>
      <c r="AB136" s="2425"/>
      <c r="AC136" s="2425"/>
      <c r="AD136" s="2425"/>
      <c r="AE136" s="2431"/>
      <c r="AF136" s="2431"/>
      <c r="AG136" s="2430"/>
      <c r="AH136" s="2430"/>
      <c r="AI136" s="2431"/>
      <c r="AJ136" s="2431"/>
      <c r="AK136" s="1016">
        <v>42713</v>
      </c>
      <c r="AL136" s="1016">
        <v>42735</v>
      </c>
      <c r="AM136" s="2428"/>
    </row>
    <row r="137" spans="1:39" ht="38.25" customHeight="1">
      <c r="A137" s="2607"/>
      <c r="B137" s="2608"/>
      <c r="C137" s="2609"/>
      <c r="D137" s="2516"/>
      <c r="E137" s="2516"/>
      <c r="F137" s="2517"/>
      <c r="G137" s="2443"/>
      <c r="H137" s="2443"/>
      <c r="I137" s="2444"/>
      <c r="J137" s="2448"/>
      <c r="K137" s="2449"/>
      <c r="L137" s="2452"/>
      <c r="M137" s="2447"/>
      <c r="N137" s="2419"/>
      <c r="O137" s="2416"/>
      <c r="P137" s="2426"/>
      <c r="Q137" s="2437"/>
      <c r="R137" s="2438"/>
      <c r="S137" s="2422"/>
      <c r="T137" s="2422"/>
      <c r="U137" s="2436"/>
      <c r="V137" s="2410"/>
      <c r="W137" s="2416"/>
      <c r="X137" s="2419"/>
      <c r="Y137" s="2425"/>
      <c r="Z137" s="2425"/>
      <c r="AA137" s="2425"/>
      <c r="AB137" s="2425"/>
      <c r="AC137" s="2425"/>
      <c r="AD137" s="2425"/>
      <c r="AE137" s="2431"/>
      <c r="AF137" s="2431"/>
      <c r="AG137" s="2430"/>
      <c r="AH137" s="2430"/>
      <c r="AI137" s="2431"/>
      <c r="AJ137" s="2431"/>
      <c r="AK137" s="1017">
        <v>42678</v>
      </c>
      <c r="AL137" s="1017">
        <v>42723</v>
      </c>
      <c r="AM137" s="2428"/>
    </row>
    <row r="138" spans="1:256" s="956" customFormat="1" ht="108" customHeight="1">
      <c r="A138" s="2607"/>
      <c r="B138" s="2608"/>
      <c r="C138" s="2609"/>
      <c r="D138" s="2516"/>
      <c r="E138" s="2516"/>
      <c r="F138" s="2517"/>
      <c r="G138" s="2443"/>
      <c r="H138" s="2443"/>
      <c r="I138" s="2444"/>
      <c r="J138" s="2523">
        <v>53</v>
      </c>
      <c r="K138" s="2473" t="s">
        <v>1448</v>
      </c>
      <c r="L138" s="2458" t="s">
        <v>37</v>
      </c>
      <c r="M138" s="2461">
        <v>1</v>
      </c>
      <c r="N138" s="2464" t="s">
        <v>1461</v>
      </c>
      <c r="O138" s="2467">
        <v>63</v>
      </c>
      <c r="P138" s="2470" t="s">
        <v>1462</v>
      </c>
      <c r="Q138" s="2406">
        <v>1</v>
      </c>
      <c r="R138" s="2409">
        <v>83000000</v>
      </c>
      <c r="S138" s="2412" t="s">
        <v>1463</v>
      </c>
      <c r="T138" s="953" t="s">
        <v>1464</v>
      </c>
      <c r="U138" s="1018" t="s">
        <v>1465</v>
      </c>
      <c r="V138" s="2409">
        <v>83000000</v>
      </c>
      <c r="W138" s="2416"/>
      <c r="X138" s="2419"/>
      <c r="Y138" s="2404">
        <v>64149</v>
      </c>
      <c r="Z138" s="2404" t="s">
        <v>1328</v>
      </c>
      <c r="AA138" s="2404" t="s">
        <v>1329</v>
      </c>
      <c r="AB138" s="2404" t="s">
        <v>1330</v>
      </c>
      <c r="AC138" s="2404" t="s">
        <v>1331</v>
      </c>
      <c r="AD138" s="2404" t="s">
        <v>1332</v>
      </c>
      <c r="AE138" s="2404">
        <v>13208</v>
      </c>
      <c r="AF138" s="2404">
        <v>1827</v>
      </c>
      <c r="AG138" s="2404"/>
      <c r="AH138" s="2404"/>
      <c r="AI138" s="2404">
        <v>16897</v>
      </c>
      <c r="AJ138" s="2404">
        <v>81384</v>
      </c>
      <c r="AK138" s="1002">
        <v>42418</v>
      </c>
      <c r="AL138" s="1002">
        <v>42447</v>
      </c>
      <c r="AM138" s="2428"/>
      <c r="AN138" s="955"/>
      <c r="AO138" s="955"/>
      <c r="AP138" s="955"/>
      <c r="AQ138" s="955"/>
      <c r="AR138" s="955"/>
      <c r="AS138" s="955"/>
      <c r="AT138" s="955"/>
      <c r="AU138" s="955"/>
      <c r="AV138" s="955"/>
      <c r="AW138" s="955"/>
      <c r="AX138" s="955"/>
      <c r="AY138" s="955"/>
      <c r="AZ138" s="955"/>
      <c r="BA138" s="955"/>
      <c r="BB138" s="955"/>
      <c r="BC138" s="955"/>
      <c r="BD138" s="955"/>
      <c r="BE138" s="955"/>
      <c r="BF138" s="955"/>
      <c r="BG138" s="955"/>
      <c r="BH138" s="955"/>
      <c r="BI138" s="955"/>
      <c r="BJ138" s="955"/>
      <c r="BK138" s="955"/>
      <c r="BL138" s="955"/>
      <c r="BM138" s="955"/>
      <c r="BN138" s="955"/>
      <c r="BO138" s="955"/>
      <c r="BP138" s="955"/>
      <c r="BQ138" s="955"/>
      <c r="BR138" s="955"/>
      <c r="BS138" s="955"/>
      <c r="BT138" s="955"/>
      <c r="BU138" s="955"/>
      <c r="BV138" s="955"/>
      <c r="BW138" s="955"/>
      <c r="BX138" s="955"/>
      <c r="BY138" s="955"/>
      <c r="BZ138" s="955"/>
      <c r="CA138" s="955"/>
      <c r="CB138" s="955"/>
      <c r="CC138" s="955"/>
      <c r="CD138" s="955"/>
      <c r="CE138" s="955"/>
      <c r="CF138" s="955"/>
      <c r="CG138" s="955"/>
      <c r="CH138" s="955"/>
      <c r="CI138" s="955"/>
      <c r="CJ138" s="955"/>
      <c r="CK138" s="955"/>
      <c r="CL138" s="955"/>
      <c r="CM138" s="955"/>
      <c r="CN138" s="955"/>
      <c r="CO138" s="955"/>
      <c r="CP138" s="955"/>
      <c r="CQ138" s="955"/>
      <c r="CR138" s="955"/>
      <c r="CS138" s="955"/>
      <c r="CT138" s="955"/>
      <c r="CU138" s="955"/>
      <c r="CV138" s="955"/>
      <c r="CW138" s="955"/>
      <c r="CX138" s="955"/>
      <c r="CY138" s="955"/>
      <c r="CZ138" s="955"/>
      <c r="DA138" s="955"/>
      <c r="DB138" s="955"/>
      <c r="DC138" s="955"/>
      <c r="DD138" s="955"/>
      <c r="DE138" s="955"/>
      <c r="DF138" s="955"/>
      <c r="DG138" s="955"/>
      <c r="DH138" s="955"/>
      <c r="DI138" s="955"/>
      <c r="DJ138" s="955"/>
      <c r="DK138" s="955"/>
      <c r="DL138" s="955"/>
      <c r="DM138" s="955"/>
      <c r="DN138" s="955"/>
      <c r="DO138" s="955"/>
      <c r="DP138" s="955"/>
      <c r="DQ138" s="955"/>
      <c r="DR138" s="955"/>
      <c r="DS138" s="955"/>
      <c r="DT138" s="955"/>
      <c r="DU138" s="955"/>
      <c r="DV138" s="955"/>
      <c r="DW138" s="955"/>
      <c r="DX138" s="955"/>
      <c r="DY138" s="955"/>
      <c r="DZ138" s="955"/>
      <c r="EA138" s="955"/>
      <c r="EB138" s="955"/>
      <c r="EC138" s="955"/>
      <c r="ED138" s="955"/>
      <c r="EE138" s="955"/>
      <c r="EF138" s="955"/>
      <c r="EG138" s="955"/>
      <c r="EH138" s="955"/>
      <c r="EI138" s="955"/>
      <c r="EJ138" s="955"/>
      <c r="EK138" s="955"/>
      <c r="EL138" s="955"/>
      <c r="EM138" s="955"/>
      <c r="EN138" s="955"/>
      <c r="EO138" s="955"/>
      <c r="EP138" s="955"/>
      <c r="EQ138" s="955"/>
      <c r="ER138" s="955"/>
      <c r="ES138" s="955"/>
      <c r="ET138" s="955"/>
      <c r="EU138" s="955"/>
      <c r="EV138" s="955"/>
      <c r="EW138" s="955"/>
      <c r="EX138" s="955"/>
      <c r="EY138" s="955"/>
      <c r="EZ138" s="955"/>
      <c r="FA138" s="955"/>
      <c r="FB138" s="955"/>
      <c r="FC138" s="955"/>
      <c r="FD138" s="955"/>
      <c r="FE138" s="955"/>
      <c r="FF138" s="955"/>
      <c r="FG138" s="955"/>
      <c r="FH138" s="955"/>
      <c r="FI138" s="955"/>
      <c r="FJ138" s="955"/>
      <c r="FK138" s="955"/>
      <c r="FL138" s="955"/>
      <c r="FM138" s="955"/>
      <c r="FN138" s="955"/>
      <c r="FO138" s="955"/>
      <c r="FP138" s="955"/>
      <c r="FQ138" s="955"/>
      <c r="FR138" s="955"/>
      <c r="FS138" s="955"/>
      <c r="FT138" s="955"/>
      <c r="FU138" s="955"/>
      <c r="FV138" s="955"/>
      <c r="FW138" s="955"/>
      <c r="FX138" s="955"/>
      <c r="FY138" s="955"/>
      <c r="FZ138" s="955"/>
      <c r="GA138" s="955"/>
      <c r="GB138" s="955"/>
      <c r="GC138" s="955"/>
      <c r="GD138" s="955"/>
      <c r="GE138" s="955"/>
      <c r="GF138" s="955"/>
      <c r="GG138" s="955"/>
      <c r="GH138" s="955"/>
      <c r="GI138" s="955"/>
      <c r="GJ138" s="955"/>
      <c r="GK138" s="955"/>
      <c r="GL138" s="955"/>
      <c r="GM138" s="955"/>
      <c r="GN138" s="955"/>
      <c r="GO138" s="955"/>
      <c r="GP138" s="955"/>
      <c r="GQ138" s="955"/>
      <c r="GR138" s="955"/>
      <c r="GS138" s="955"/>
      <c r="GT138" s="955"/>
      <c r="GU138" s="955"/>
      <c r="GV138" s="955"/>
      <c r="GW138" s="955"/>
      <c r="GX138" s="955"/>
      <c r="GY138" s="955"/>
      <c r="GZ138" s="955"/>
      <c r="HA138" s="955"/>
      <c r="HB138" s="955"/>
      <c r="HC138" s="955"/>
      <c r="HD138" s="955"/>
      <c r="HE138" s="955"/>
      <c r="HF138" s="955"/>
      <c r="HG138" s="955"/>
      <c r="HH138" s="955"/>
      <c r="HI138" s="955"/>
      <c r="HJ138" s="955"/>
      <c r="HK138" s="955"/>
      <c r="HL138" s="955"/>
      <c r="HM138" s="955"/>
      <c r="HN138" s="955"/>
      <c r="HO138" s="955"/>
      <c r="HP138" s="955"/>
      <c r="HQ138" s="955"/>
      <c r="HR138" s="955"/>
      <c r="HS138" s="955"/>
      <c r="HT138" s="955"/>
      <c r="HU138" s="955"/>
      <c r="HV138" s="955"/>
      <c r="HW138" s="955"/>
      <c r="HX138" s="955"/>
      <c r="HY138" s="955"/>
      <c r="HZ138" s="955"/>
      <c r="IA138" s="955"/>
      <c r="IB138" s="955"/>
      <c r="IC138" s="955"/>
      <c r="ID138" s="955"/>
      <c r="IE138" s="955"/>
      <c r="IF138" s="955"/>
      <c r="IG138" s="955"/>
      <c r="IH138" s="955"/>
      <c r="II138" s="955"/>
      <c r="IJ138" s="955"/>
      <c r="IK138" s="955"/>
      <c r="IL138" s="955"/>
      <c r="IM138" s="955"/>
      <c r="IN138" s="955"/>
      <c r="IO138" s="955"/>
      <c r="IP138" s="955"/>
      <c r="IQ138" s="955"/>
      <c r="IR138" s="955"/>
      <c r="IS138" s="955"/>
      <c r="IT138" s="955"/>
      <c r="IU138" s="955"/>
      <c r="IV138" s="955"/>
    </row>
    <row r="139" spans="1:39" s="955" customFormat="1" ht="56.25" customHeight="1">
      <c r="A139" s="2607"/>
      <c r="B139" s="2608"/>
      <c r="C139" s="2609"/>
      <c r="D139" s="2516"/>
      <c r="E139" s="2516"/>
      <c r="F139" s="2517"/>
      <c r="G139" s="2443"/>
      <c r="H139" s="2443"/>
      <c r="I139" s="2444"/>
      <c r="J139" s="2627"/>
      <c r="K139" s="2541"/>
      <c r="L139" s="2459"/>
      <c r="M139" s="2462"/>
      <c r="N139" s="2465"/>
      <c r="O139" s="2468"/>
      <c r="P139" s="2471"/>
      <c r="Q139" s="2407"/>
      <c r="R139" s="2410"/>
      <c r="S139" s="2413"/>
      <c r="T139" s="953" t="s">
        <v>1466</v>
      </c>
      <c r="U139" s="1018" t="s">
        <v>1467</v>
      </c>
      <c r="V139" s="2410"/>
      <c r="W139" s="2416"/>
      <c r="X139" s="2419"/>
      <c r="Y139" s="2404"/>
      <c r="Z139" s="2404"/>
      <c r="AA139" s="2404"/>
      <c r="AB139" s="2404"/>
      <c r="AC139" s="2404"/>
      <c r="AD139" s="2404"/>
      <c r="AE139" s="2404"/>
      <c r="AF139" s="2404"/>
      <c r="AG139" s="2404"/>
      <c r="AH139" s="2404"/>
      <c r="AI139" s="2404"/>
      <c r="AJ139" s="2404"/>
      <c r="AK139" s="1002">
        <v>42447</v>
      </c>
      <c r="AL139" s="1002">
        <v>42476</v>
      </c>
      <c r="AM139" s="2428"/>
    </row>
    <row r="140" spans="1:39" s="955" customFormat="1" ht="60" customHeight="1" thickBot="1">
      <c r="A140" s="2610"/>
      <c r="B140" s="2611"/>
      <c r="C140" s="2612"/>
      <c r="D140" s="2518"/>
      <c r="E140" s="2518"/>
      <c r="F140" s="2519"/>
      <c r="G140" s="2445"/>
      <c r="H140" s="2445"/>
      <c r="I140" s="2446"/>
      <c r="J140" s="2628"/>
      <c r="K140" s="2596"/>
      <c r="L140" s="2460"/>
      <c r="M140" s="2463"/>
      <c r="N140" s="2466"/>
      <c r="O140" s="2469"/>
      <c r="P140" s="2472"/>
      <c r="Q140" s="2408"/>
      <c r="R140" s="2411"/>
      <c r="S140" s="2414"/>
      <c r="T140" s="1019" t="s">
        <v>1468</v>
      </c>
      <c r="U140" s="1020" t="s">
        <v>1469</v>
      </c>
      <c r="V140" s="2411"/>
      <c r="W140" s="2417"/>
      <c r="X140" s="2420"/>
      <c r="Y140" s="2405"/>
      <c r="Z140" s="2405"/>
      <c r="AA140" s="2405"/>
      <c r="AB140" s="2405"/>
      <c r="AC140" s="2405"/>
      <c r="AD140" s="2405"/>
      <c r="AE140" s="2405"/>
      <c r="AF140" s="2405"/>
      <c r="AG140" s="2405"/>
      <c r="AH140" s="2405"/>
      <c r="AI140" s="2405"/>
      <c r="AJ140" s="2405"/>
      <c r="AK140" s="1021">
        <v>42516</v>
      </c>
      <c r="AL140" s="1021">
        <v>42523</v>
      </c>
      <c r="AM140" s="2429"/>
    </row>
    <row r="141" spans="1:40" s="907" customFormat="1" ht="31.5" customHeight="1" thickBot="1">
      <c r="A141" s="2401" t="s">
        <v>94</v>
      </c>
      <c r="B141" s="2402"/>
      <c r="C141" s="2402"/>
      <c r="D141" s="2402"/>
      <c r="E141" s="2402"/>
      <c r="F141" s="2402"/>
      <c r="G141" s="2402"/>
      <c r="H141" s="2402"/>
      <c r="I141" s="2402"/>
      <c r="J141" s="2402"/>
      <c r="K141" s="2402"/>
      <c r="L141" s="2402"/>
      <c r="M141" s="2402"/>
      <c r="N141" s="2402"/>
      <c r="O141" s="2402"/>
      <c r="P141" s="2402"/>
      <c r="Q141" s="2403"/>
      <c r="R141" s="1022">
        <f>SUM(R16:R138)</f>
        <v>1142906237</v>
      </c>
      <c r="S141" s="1023"/>
      <c r="T141" s="1024"/>
      <c r="U141" s="1025"/>
      <c r="V141" s="1022">
        <f>SUM(V16:V138)</f>
        <v>1142906237</v>
      </c>
      <c r="W141" s="1026"/>
      <c r="X141" s="1027"/>
      <c r="Y141" s="1027"/>
      <c r="Z141" s="1027"/>
      <c r="AA141" s="1027"/>
      <c r="AB141" s="1027"/>
      <c r="AC141" s="1027"/>
      <c r="AD141" s="1027"/>
      <c r="AE141" s="1027"/>
      <c r="AF141" s="1027"/>
      <c r="AG141" s="1027"/>
      <c r="AH141" s="1027"/>
      <c r="AI141" s="1027"/>
      <c r="AJ141" s="1028"/>
      <c r="AK141" s="1029"/>
      <c r="AL141" s="1030"/>
      <c r="AM141" s="1031"/>
      <c r="AN141" s="906"/>
    </row>
    <row r="142" spans="18:19" ht="14.25">
      <c r="R142" s="1682"/>
      <c r="S142" s="1032"/>
    </row>
    <row r="143" ht="14.25">
      <c r="R143" s="1682"/>
    </row>
    <row r="144" spans="18:22" ht="14.25">
      <c r="R144" s="1682"/>
      <c r="V144" s="1688"/>
    </row>
    <row r="145" ht="14.25">
      <c r="R145" s="1682"/>
    </row>
    <row r="146" spans="5:18" ht="15">
      <c r="E146" s="1689" t="s">
        <v>1470</v>
      </c>
      <c r="F146" s="1689"/>
      <c r="G146" s="1689"/>
      <c r="H146" s="1689"/>
      <c r="I146" s="1689"/>
      <c r="R146" s="1682"/>
    </row>
    <row r="147" spans="5:18" ht="15">
      <c r="E147" s="1689" t="s">
        <v>1471</v>
      </c>
      <c r="F147" s="1689"/>
      <c r="G147" s="1689"/>
      <c r="H147" s="1689"/>
      <c r="I147" s="1689"/>
      <c r="R147" s="1682"/>
    </row>
    <row r="148" ht="14.25">
      <c r="R148" s="1682"/>
    </row>
  </sheetData>
  <sheetProtection/>
  <mergeCells count="483">
    <mergeCell ref="A5:M6"/>
    <mergeCell ref="Y6:AJ6"/>
    <mergeCell ref="AG8:AG15"/>
    <mergeCell ref="AH8:AH15"/>
    <mergeCell ref="AI8:AI15"/>
    <mergeCell ref="AJ8:AJ15"/>
    <mergeCell ref="AM7:AM15"/>
    <mergeCell ref="Y7:AD7"/>
    <mergeCell ref="AE7:AJ7"/>
    <mergeCell ref="AL7:AL15"/>
    <mergeCell ref="W8:W15"/>
    <mergeCell ref="Y8:Y15"/>
    <mergeCell ref="Z8:Z15"/>
    <mergeCell ref="AA8:AA15"/>
    <mergeCell ref="AB8:AB15"/>
    <mergeCell ref="AC8:AC15"/>
    <mergeCell ref="AD8:AD15"/>
    <mergeCell ref="AE8:AE15"/>
    <mergeCell ref="AF8:AF15"/>
    <mergeCell ref="AF20:AF51"/>
    <mergeCell ref="AG20:AG51"/>
    <mergeCell ref="AH20:AH51"/>
    <mergeCell ref="AC20:AC51"/>
    <mergeCell ref="AB68:AB73"/>
    <mergeCell ref="A1:AK4"/>
    <mergeCell ref="N5:AM5"/>
    <mergeCell ref="M7:M15"/>
    <mergeCell ref="V7:V15"/>
    <mergeCell ref="AK7:AK15"/>
    <mergeCell ref="AL30:AL37"/>
    <mergeCell ref="AK38:AK45"/>
    <mergeCell ref="AL38:AL45"/>
    <mergeCell ref="AB20:AB51"/>
    <mergeCell ref="AL20:AL24"/>
    <mergeCell ref="AC68:AC73"/>
    <mergeCell ref="AD68:AD73"/>
    <mergeCell ref="AE68:AE73"/>
    <mergeCell ref="AG68:AG73"/>
    <mergeCell ref="AK25:AK29"/>
    <mergeCell ref="J74:J77"/>
    <mergeCell ref="AJ54:AJ65"/>
    <mergeCell ref="AH68:AH73"/>
    <mergeCell ref="AL46:AL51"/>
    <mergeCell ref="AK46:AK51"/>
    <mergeCell ref="AD20:AD51"/>
    <mergeCell ref="AE20:AE51"/>
    <mergeCell ref="Z20:Z51"/>
    <mergeCell ref="AA20:AA51"/>
    <mergeCell ref="AK30:AK37"/>
    <mergeCell ref="J84:J87"/>
    <mergeCell ref="J88:J92"/>
    <mergeCell ref="G106:G107"/>
    <mergeCell ref="J108:J121"/>
    <mergeCell ref="J122:J123"/>
    <mergeCell ref="J138:J140"/>
    <mergeCell ref="H7:I15"/>
    <mergeCell ref="J7:J15"/>
    <mergeCell ref="A18:C140"/>
    <mergeCell ref="D19:F92"/>
    <mergeCell ref="G20:I51"/>
    <mergeCell ref="J20:J24"/>
    <mergeCell ref="G52:G53"/>
    <mergeCell ref="G54:I65"/>
    <mergeCell ref="G66:G67"/>
    <mergeCell ref="G78:I92"/>
    <mergeCell ref="A16:A17"/>
    <mergeCell ref="A7:A15"/>
    <mergeCell ref="B7:C15"/>
    <mergeCell ref="D7:D15"/>
    <mergeCell ref="E7:F15"/>
    <mergeCell ref="G7:G15"/>
    <mergeCell ref="R20:R29"/>
    <mergeCell ref="S20:S29"/>
    <mergeCell ref="T20:T24"/>
    <mergeCell ref="U20:U24"/>
    <mergeCell ref="V20:V24"/>
    <mergeCell ref="V25:V29"/>
    <mergeCell ref="K7:K15"/>
    <mergeCell ref="L7:L15"/>
    <mergeCell ref="N7:N15"/>
    <mergeCell ref="O7:O15"/>
    <mergeCell ref="P7:P15"/>
    <mergeCell ref="Q20:Q24"/>
    <mergeCell ref="L20:L29"/>
    <mergeCell ref="M20:M24"/>
    <mergeCell ref="N20:N29"/>
    <mergeCell ref="O20:O29"/>
    <mergeCell ref="X7:X15"/>
    <mergeCell ref="Q7:Q15"/>
    <mergeCell ref="R7:R15"/>
    <mergeCell ref="S7:S15"/>
    <mergeCell ref="T7:T15"/>
    <mergeCell ref="U7:U15"/>
    <mergeCell ref="K20:K24"/>
    <mergeCell ref="V46:V51"/>
    <mergeCell ref="R30:R51"/>
    <mergeCell ref="S30:S51"/>
    <mergeCell ref="T30:T37"/>
    <mergeCell ref="U30:U37"/>
    <mergeCell ref="V30:V37"/>
    <mergeCell ref="V38:V45"/>
    <mergeCell ref="M46:M51"/>
    <mergeCell ref="Q46:Q51"/>
    <mergeCell ref="U38:U45"/>
    <mergeCell ref="K46:K51"/>
    <mergeCell ref="P20:P29"/>
    <mergeCell ref="W20:W29"/>
    <mergeCell ref="X20:X29"/>
    <mergeCell ref="Y20:Y51"/>
    <mergeCell ref="X30:X51"/>
    <mergeCell ref="W38:W45"/>
    <mergeCell ref="W46:W51"/>
    <mergeCell ref="W30:W37"/>
    <mergeCell ref="O30:O50"/>
    <mergeCell ref="J38:J45"/>
    <mergeCell ref="K38:K45"/>
    <mergeCell ref="M38:M45"/>
    <mergeCell ref="Q38:Q45"/>
    <mergeCell ref="T38:T45"/>
    <mergeCell ref="P30:P51"/>
    <mergeCell ref="J46:J51"/>
    <mergeCell ref="U25:U29"/>
    <mergeCell ref="AK20:AK24"/>
    <mergeCell ref="AI20:AI51"/>
    <mergeCell ref="AJ20:AJ51"/>
    <mergeCell ref="AL25:AL29"/>
    <mergeCell ref="J30:J37"/>
    <mergeCell ref="K30:K37"/>
    <mergeCell ref="L30:L51"/>
    <mergeCell ref="M30:M37"/>
    <mergeCell ref="N30:N51"/>
    <mergeCell ref="J55:J57"/>
    <mergeCell ref="K55:K57"/>
    <mergeCell ref="M55:M57"/>
    <mergeCell ref="Q55:Q57"/>
    <mergeCell ref="AM20:AM29"/>
    <mergeCell ref="J25:J29"/>
    <mergeCell ref="K25:K29"/>
    <mergeCell ref="M25:M29"/>
    <mergeCell ref="Q25:Q29"/>
    <mergeCell ref="T25:T29"/>
    <mergeCell ref="J58:J59"/>
    <mergeCell ref="K58:K59"/>
    <mergeCell ref="M58:M59"/>
    <mergeCell ref="J60:J65"/>
    <mergeCell ref="K60:K65"/>
    <mergeCell ref="M60:M65"/>
    <mergeCell ref="T46:T51"/>
    <mergeCell ref="U46:U51"/>
    <mergeCell ref="L54:L65"/>
    <mergeCell ref="N54:N59"/>
    <mergeCell ref="O54:O65"/>
    <mergeCell ref="P54:P65"/>
    <mergeCell ref="R54:R65"/>
    <mergeCell ref="S54:S65"/>
    <mergeCell ref="N60:N65"/>
    <mergeCell ref="Q60:Q65"/>
    <mergeCell ref="AM52:AM53"/>
    <mergeCell ref="AA54:AA65"/>
    <mergeCell ref="AB54:AB65"/>
    <mergeCell ref="AC54:AC65"/>
    <mergeCell ref="T60:T65"/>
    <mergeCell ref="U60:U65"/>
    <mergeCell ref="T54:T59"/>
    <mergeCell ref="AM30:AM51"/>
    <mergeCell ref="Q30:Q37"/>
    <mergeCell ref="W54:W59"/>
    <mergeCell ref="X54:X59"/>
    <mergeCell ref="Y54:Y65"/>
    <mergeCell ref="Z54:Z65"/>
    <mergeCell ref="V55:V57"/>
    <mergeCell ref="V58:V59"/>
    <mergeCell ref="AK57:AK58"/>
    <mergeCell ref="AL57:AL58"/>
    <mergeCell ref="AL60:AL65"/>
    <mergeCell ref="AH54:AH65"/>
    <mergeCell ref="AI54:AI65"/>
    <mergeCell ref="AD54:AD65"/>
    <mergeCell ref="AE54:AE65"/>
    <mergeCell ref="AF54:AF65"/>
    <mergeCell ref="U55:U57"/>
    <mergeCell ref="AG54:AG65"/>
    <mergeCell ref="N68:N73"/>
    <mergeCell ref="O68:O73"/>
    <mergeCell ref="P68:P73"/>
    <mergeCell ref="Q68:Q73"/>
    <mergeCell ref="R68:R73"/>
    <mergeCell ref="S68:S73"/>
    <mergeCell ref="Q58:Q59"/>
    <mergeCell ref="U58:U59"/>
    <mergeCell ref="AM66:AM67"/>
    <mergeCell ref="J68:J73"/>
    <mergeCell ref="K68:K73"/>
    <mergeCell ref="L68:L73"/>
    <mergeCell ref="M68:M73"/>
    <mergeCell ref="AK60:AK65"/>
    <mergeCell ref="V60:V65"/>
    <mergeCell ref="W60:W65"/>
    <mergeCell ref="X60:X65"/>
    <mergeCell ref="AM54:AM65"/>
    <mergeCell ref="X74:X77"/>
    <mergeCell ref="Y74:Y77"/>
    <mergeCell ref="AM68:AM92"/>
    <mergeCell ref="AL74:AL77"/>
    <mergeCell ref="AK88:AK92"/>
    <mergeCell ref="AK74:AK77"/>
    <mergeCell ref="AK84:AK87"/>
    <mergeCell ref="AD78:AD92"/>
    <mergeCell ref="AE78:AE92"/>
    <mergeCell ref="AF78:AF92"/>
    <mergeCell ref="Q74:Q77"/>
    <mergeCell ref="AI68:AI73"/>
    <mergeCell ref="AJ68:AJ73"/>
    <mergeCell ref="AF68:AF73"/>
    <mergeCell ref="V68:V73"/>
    <mergeCell ref="W68:W73"/>
    <mergeCell ref="X68:X73"/>
    <mergeCell ref="Y68:Y73"/>
    <mergeCell ref="AA68:AA73"/>
    <mergeCell ref="Z68:Z73"/>
    <mergeCell ref="W74:W77"/>
    <mergeCell ref="M88:M92"/>
    <mergeCell ref="Q88:Q92"/>
    <mergeCell ref="U88:U92"/>
    <mergeCell ref="K74:K77"/>
    <mergeCell ref="L74:L77"/>
    <mergeCell ref="M74:M77"/>
    <mergeCell ref="N74:N77"/>
    <mergeCell ref="O74:O77"/>
    <mergeCell ref="P74:P77"/>
    <mergeCell ref="AJ74:AJ77"/>
    <mergeCell ref="AE74:AE77"/>
    <mergeCell ref="AF74:AF77"/>
    <mergeCell ref="N78:N92"/>
    <mergeCell ref="O78:O92"/>
    <mergeCell ref="Z74:Z77"/>
    <mergeCell ref="AA74:AA77"/>
    <mergeCell ref="R74:R77"/>
    <mergeCell ref="AG74:AG77"/>
    <mergeCell ref="AB74:AB77"/>
    <mergeCell ref="J78:J83"/>
    <mergeCell ref="K78:K83"/>
    <mergeCell ref="L78:L92"/>
    <mergeCell ref="M78:M83"/>
    <mergeCell ref="AH74:AH77"/>
    <mergeCell ref="AI74:AI77"/>
    <mergeCell ref="AC74:AC77"/>
    <mergeCell ref="AD74:AD77"/>
    <mergeCell ref="S74:S77"/>
    <mergeCell ref="V74:V77"/>
    <mergeCell ref="AK82:AK83"/>
    <mergeCell ref="AI78:AI92"/>
    <mergeCell ref="AJ78:AJ92"/>
    <mergeCell ref="AC78:AC92"/>
    <mergeCell ref="Q78:Q83"/>
    <mergeCell ref="R78:R92"/>
    <mergeCell ref="V88:V92"/>
    <mergeCell ref="AH78:AH92"/>
    <mergeCell ref="W78:W92"/>
    <mergeCell ref="X78:X92"/>
    <mergeCell ref="AL84:AL87"/>
    <mergeCell ref="K84:K87"/>
    <mergeCell ref="M84:M87"/>
    <mergeCell ref="Q84:Q87"/>
    <mergeCell ref="T84:T92"/>
    <mergeCell ref="U84:U87"/>
    <mergeCell ref="Y78:Y92"/>
    <mergeCell ref="AL82:AL83"/>
    <mergeCell ref="AL88:AL92"/>
    <mergeCell ref="D93:D94"/>
    <mergeCell ref="Z78:Z92"/>
    <mergeCell ref="AA78:AA92"/>
    <mergeCell ref="AB78:AB92"/>
    <mergeCell ref="S78:S92"/>
    <mergeCell ref="T78:T83"/>
    <mergeCell ref="U78:U83"/>
    <mergeCell ref="V78:V83"/>
    <mergeCell ref="AF97:AF98"/>
    <mergeCell ref="AG97:AG98"/>
    <mergeCell ref="AH97:AH98"/>
    <mergeCell ref="AC97:AC98"/>
    <mergeCell ref="AD97:AD98"/>
    <mergeCell ref="P78:P92"/>
    <mergeCell ref="V84:V87"/>
    <mergeCell ref="D95:F140"/>
    <mergeCell ref="AM96:AM105"/>
    <mergeCell ref="J97:J98"/>
    <mergeCell ref="K97:K98"/>
    <mergeCell ref="L97:L98"/>
    <mergeCell ref="M97:M98"/>
    <mergeCell ref="N97:N98"/>
    <mergeCell ref="O97:O98"/>
    <mergeCell ref="Z97:Z98"/>
    <mergeCell ref="AA97:AA98"/>
    <mergeCell ref="AK99:AK100"/>
    <mergeCell ref="AK101:AK102"/>
    <mergeCell ref="AI99:AI105"/>
    <mergeCell ref="AJ99:AJ105"/>
    <mergeCell ref="K88:K92"/>
    <mergeCell ref="AM93:AM94"/>
    <mergeCell ref="AB97:AB98"/>
    <mergeCell ref="P97:P98"/>
    <mergeCell ref="R97:R98"/>
    <mergeCell ref="S97:S98"/>
    <mergeCell ref="AL97:AL98"/>
    <mergeCell ref="J99:J105"/>
    <mergeCell ref="K99:K105"/>
    <mergeCell ref="L99:L105"/>
    <mergeCell ref="M99:M105"/>
    <mergeCell ref="N99:N101"/>
    <mergeCell ref="O99:O105"/>
    <mergeCell ref="AK97:AK98"/>
    <mergeCell ref="AI97:AI98"/>
    <mergeCell ref="AJ97:AJ98"/>
    <mergeCell ref="AE99:AE105"/>
    <mergeCell ref="U111:U112"/>
    <mergeCell ref="V111:V112"/>
    <mergeCell ref="X108:X113"/>
    <mergeCell ref="AE97:AE98"/>
    <mergeCell ref="T99:T105"/>
    <mergeCell ref="U99:U105"/>
    <mergeCell ref="W97:W98"/>
    <mergeCell ref="X97:X98"/>
    <mergeCell ref="Y97:Y98"/>
    <mergeCell ref="AH99:AH105"/>
    <mergeCell ref="AC99:AC105"/>
    <mergeCell ref="V101:V105"/>
    <mergeCell ref="W101:W105"/>
    <mergeCell ref="X101:X105"/>
    <mergeCell ref="V99:V100"/>
    <mergeCell ref="W99:W100"/>
    <mergeCell ref="X99:X100"/>
    <mergeCell ref="Y99:Y105"/>
    <mergeCell ref="AD99:AD105"/>
    <mergeCell ref="K108:K121"/>
    <mergeCell ref="L108:L121"/>
    <mergeCell ref="M108:M121"/>
    <mergeCell ref="N108:N113"/>
    <mergeCell ref="AF99:AF105"/>
    <mergeCell ref="AG99:AG105"/>
    <mergeCell ref="P99:P105"/>
    <mergeCell ref="Q99:Q105"/>
    <mergeCell ref="R99:R105"/>
    <mergeCell ref="S99:S105"/>
    <mergeCell ref="AF108:AF121"/>
    <mergeCell ref="AG108:AG121"/>
    <mergeCell ref="AB108:AB121"/>
    <mergeCell ref="AL114:AL115"/>
    <mergeCell ref="AK114:AK115"/>
    <mergeCell ref="AK119:AK121"/>
    <mergeCell ref="AL119:AL121"/>
    <mergeCell ref="AM108:AM123"/>
    <mergeCell ref="AK110:AK111"/>
    <mergeCell ref="AL110:AL111"/>
    <mergeCell ref="AK112:AK113"/>
    <mergeCell ref="AL112:AL113"/>
    <mergeCell ref="AH108:AH121"/>
    <mergeCell ref="AI108:AI121"/>
    <mergeCell ref="AJ108:AJ121"/>
    <mergeCell ref="U108:U110"/>
    <mergeCell ref="V108:V110"/>
    <mergeCell ref="AL108:AL109"/>
    <mergeCell ref="Z99:Z105"/>
    <mergeCell ref="AA99:AA105"/>
    <mergeCell ref="AB99:AB105"/>
    <mergeCell ref="AK108:AK109"/>
    <mergeCell ref="AL101:AL102"/>
    <mergeCell ref="AL99:AL100"/>
    <mergeCell ref="AE108:AE121"/>
    <mergeCell ref="T108:T121"/>
    <mergeCell ref="U113:U114"/>
    <mergeCell ref="V113:V114"/>
    <mergeCell ref="X114:X121"/>
    <mergeCell ref="AC108:AC121"/>
    <mergeCell ref="AD108:AD121"/>
    <mergeCell ref="Y108:Y121"/>
    <mergeCell ref="Z108:Z121"/>
    <mergeCell ref="AA108:AA121"/>
    <mergeCell ref="W108:W121"/>
    <mergeCell ref="N115:N121"/>
    <mergeCell ref="U115:U118"/>
    <mergeCell ref="V115:V118"/>
    <mergeCell ref="U119:U121"/>
    <mergeCell ref="V119:V121"/>
    <mergeCell ref="O108:O121"/>
    <mergeCell ref="P108:P121"/>
    <mergeCell ref="Q108:Q121"/>
    <mergeCell ref="R108:R121"/>
    <mergeCell ref="S108:S121"/>
    <mergeCell ref="Y122:Y123"/>
    <mergeCell ref="O122:O123"/>
    <mergeCell ref="P122:P123"/>
    <mergeCell ref="Q122:Q123"/>
    <mergeCell ref="R122:R123"/>
    <mergeCell ref="S122:S123"/>
    <mergeCell ref="V122:V123"/>
    <mergeCell ref="K122:K123"/>
    <mergeCell ref="L122:L123"/>
    <mergeCell ref="M122:M123"/>
    <mergeCell ref="N122:N123"/>
    <mergeCell ref="W122:W123"/>
    <mergeCell ref="X122:X123"/>
    <mergeCell ref="AA122:AA123"/>
    <mergeCell ref="AB122:AB123"/>
    <mergeCell ref="AJ122:AJ123"/>
    <mergeCell ref="AF122:AF123"/>
    <mergeCell ref="AG122:AG123"/>
    <mergeCell ref="AH122:AH123"/>
    <mergeCell ref="AC122:AC123"/>
    <mergeCell ref="N126:N137"/>
    <mergeCell ref="AK122:AK123"/>
    <mergeCell ref="AI122:AI123"/>
    <mergeCell ref="AK126:AK127"/>
    <mergeCell ref="AL126:AL127"/>
    <mergeCell ref="L138:L140"/>
    <mergeCell ref="M138:M140"/>
    <mergeCell ref="N138:N140"/>
    <mergeCell ref="O138:O140"/>
    <mergeCell ref="P138:P140"/>
    <mergeCell ref="G124:G125"/>
    <mergeCell ref="G126:I140"/>
    <mergeCell ref="J126:J137"/>
    <mergeCell ref="K126:K137"/>
    <mergeCell ref="L126:L137"/>
    <mergeCell ref="M126:M137"/>
    <mergeCell ref="K138:K140"/>
    <mergeCell ref="Y138:Y140"/>
    <mergeCell ref="Q126:Q137"/>
    <mergeCell ref="R126:R137"/>
    <mergeCell ref="S126:S137"/>
    <mergeCell ref="T126:T133"/>
    <mergeCell ref="AL122:AL123"/>
    <mergeCell ref="T134:T137"/>
    <mergeCell ref="AD122:AD123"/>
    <mergeCell ref="AE122:AE123"/>
    <mergeCell ref="Z122:Z123"/>
    <mergeCell ref="AB126:AB137"/>
    <mergeCell ref="AC126:AC137"/>
    <mergeCell ref="AD126:AD137"/>
    <mergeCell ref="U134:U137"/>
    <mergeCell ref="V134:V137"/>
    <mergeCell ref="AK132:AK133"/>
    <mergeCell ref="AA126:AA137"/>
    <mergeCell ref="U126:U127"/>
    <mergeCell ref="V126:V127"/>
    <mergeCell ref="AE126:AE137"/>
    <mergeCell ref="AL128:AL129"/>
    <mergeCell ref="AK130:AK131"/>
    <mergeCell ref="AK128:AK129"/>
    <mergeCell ref="AL130:AL131"/>
    <mergeCell ref="AF126:AF137"/>
    <mergeCell ref="AG126:AG137"/>
    <mergeCell ref="AL132:AL133"/>
    <mergeCell ref="Y126:Y137"/>
    <mergeCell ref="Z126:Z137"/>
    <mergeCell ref="O126:O137"/>
    <mergeCell ref="P126:P137"/>
    <mergeCell ref="AM126:AM140"/>
    <mergeCell ref="U128:U130"/>
    <mergeCell ref="V128:V130"/>
    <mergeCell ref="AH126:AH137"/>
    <mergeCell ref="AI126:AI137"/>
    <mergeCell ref="AJ126:AJ137"/>
    <mergeCell ref="Z138:Z140"/>
    <mergeCell ref="AA138:AA140"/>
    <mergeCell ref="Q138:Q140"/>
    <mergeCell ref="R138:R140"/>
    <mergeCell ref="S138:S140"/>
    <mergeCell ref="V138:V140"/>
    <mergeCell ref="W126:W140"/>
    <mergeCell ref="X126:X140"/>
    <mergeCell ref="U131:U133"/>
    <mergeCell ref="V131:V133"/>
    <mergeCell ref="A141:Q141"/>
    <mergeCell ref="AH138:AH140"/>
    <mergeCell ref="AI138:AI140"/>
    <mergeCell ref="AJ138:AJ140"/>
    <mergeCell ref="AE138:AE140"/>
    <mergeCell ref="AF138:AF140"/>
    <mergeCell ref="AG138:AG140"/>
    <mergeCell ref="AB138:AB140"/>
    <mergeCell ref="AC138:AC140"/>
    <mergeCell ref="AD138:AD14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T65"/>
  <sheetViews>
    <sheetView zoomScale="55" zoomScaleNormal="55" zoomScalePageLayoutView="75" workbookViewId="0" topLeftCell="T1">
      <selection activeCell="A1" sqref="A1:AK4"/>
    </sheetView>
  </sheetViews>
  <sheetFormatPr defaultColWidth="11.421875" defaultRowHeight="15"/>
  <cols>
    <col min="1" max="1" width="6.28125" style="3" customWidth="1"/>
    <col min="2" max="2" width="5.7109375" style="3" customWidth="1"/>
    <col min="3" max="3" width="5.421875" style="3" customWidth="1"/>
    <col min="4" max="4" width="7.57421875" style="3" customWidth="1"/>
    <col min="5" max="5" width="5.57421875" style="556" customWidth="1"/>
    <col min="6" max="6" width="7.421875" style="3" customWidth="1"/>
    <col min="7" max="7" width="11.8515625" style="3" customWidth="1"/>
    <col min="8" max="8" width="8.421875" style="3" customWidth="1"/>
    <col min="9" max="9" width="9.28125" style="3" customWidth="1"/>
    <col min="10" max="10" width="10.7109375" style="3" customWidth="1"/>
    <col min="11" max="11" width="25.421875" style="3" customWidth="1"/>
    <col min="12" max="12" width="9.140625" style="3" customWidth="1"/>
    <col min="13" max="13" width="10.57421875" style="3" customWidth="1"/>
    <col min="14" max="14" width="29.421875" style="3" customWidth="1"/>
    <col min="15" max="15" width="10.57421875" style="3" customWidth="1"/>
    <col min="16" max="16" width="24.7109375" style="7" customWidth="1"/>
    <col min="17" max="17" width="10.00390625" style="333" customWidth="1"/>
    <col min="18" max="18" width="32.28125" style="333" customWidth="1"/>
    <col min="19" max="19" width="30.7109375" style="7" customWidth="1"/>
    <col min="20" max="20" width="41.140625" style="7" customWidth="1"/>
    <col min="21" max="21" width="27.7109375" style="7" customWidth="1"/>
    <col min="22" max="22" width="32.00390625" style="333" customWidth="1"/>
    <col min="23" max="23" width="21.7109375" style="8" customWidth="1"/>
    <col min="24" max="24" width="16.28125" style="333" customWidth="1"/>
    <col min="25" max="25" width="8.28125" style="3" bestFit="1" customWidth="1"/>
    <col min="26" max="26" width="9.00390625" style="3" bestFit="1" customWidth="1"/>
    <col min="27" max="27" width="8.421875" style="3" bestFit="1" customWidth="1"/>
    <col min="28" max="28" width="10.140625" style="3" customWidth="1"/>
    <col min="29" max="29" width="9.421875" style="3" bestFit="1" customWidth="1"/>
    <col min="30" max="30" width="9.00390625" style="3" bestFit="1" customWidth="1"/>
    <col min="31" max="36" width="7.7109375" style="3" customWidth="1"/>
    <col min="37" max="37" width="22.7109375" style="333" customWidth="1"/>
    <col min="38" max="38" width="22.7109375" style="1194" customWidth="1"/>
    <col min="39" max="39" width="28.7109375" style="354" customWidth="1"/>
    <col min="40" max="16384" width="11.421875" style="3"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 customFormat="1" ht="25.5" customHeight="1">
      <c r="A16" s="1203">
        <v>1</v>
      </c>
      <c r="B16" s="60" t="s">
        <v>402</v>
      </c>
      <c r="C16" s="516"/>
      <c r="D16" s="44"/>
      <c r="E16" s="44"/>
      <c r="F16" s="44"/>
      <c r="G16" s="44"/>
      <c r="H16" s="44"/>
      <c r="I16" s="44"/>
      <c r="J16" s="44">
        <v>43</v>
      </c>
      <c r="K16" s="44"/>
      <c r="L16" s="44"/>
      <c r="M16" s="44"/>
      <c r="N16" s="44"/>
      <c r="O16" s="44"/>
      <c r="P16" s="45"/>
      <c r="Q16" s="44"/>
      <c r="R16" s="46"/>
      <c r="S16" s="45"/>
      <c r="T16" s="45"/>
      <c r="U16" s="45"/>
      <c r="V16" s="46"/>
      <c r="W16" s="1097"/>
      <c r="X16" s="46"/>
      <c r="Y16" s="44"/>
      <c r="Z16" s="44"/>
      <c r="AA16" s="44"/>
      <c r="AB16" s="44"/>
      <c r="AC16" s="44"/>
      <c r="AD16" s="44"/>
      <c r="AE16" s="44"/>
      <c r="AF16" s="44"/>
      <c r="AG16" s="44"/>
      <c r="AH16" s="44"/>
      <c r="AI16" s="44"/>
      <c r="AJ16" s="44"/>
      <c r="AK16" s="46"/>
      <c r="AL16" s="46"/>
      <c r="AM16" s="56"/>
    </row>
    <row r="17" spans="1:39" s="2" customFormat="1" ht="24" customHeight="1">
      <c r="A17" s="900"/>
      <c r="B17" s="1195"/>
      <c r="C17" s="1196"/>
      <c r="D17" s="378">
        <v>1</v>
      </c>
      <c r="E17" s="378" t="s">
        <v>1472</v>
      </c>
      <c r="F17" s="378"/>
      <c r="G17" s="47"/>
      <c r="H17" s="47"/>
      <c r="I17" s="47"/>
      <c r="J17" s="47"/>
      <c r="K17" s="47"/>
      <c r="L17" s="47"/>
      <c r="M17" s="47"/>
      <c r="N17" s="47"/>
      <c r="O17" s="47"/>
      <c r="P17" s="48"/>
      <c r="Q17" s="47"/>
      <c r="R17" s="49"/>
      <c r="S17" s="48"/>
      <c r="T17" s="48"/>
      <c r="U17" s="48"/>
      <c r="V17" s="49"/>
      <c r="W17" s="520"/>
      <c r="X17" s="49"/>
      <c r="Y17" s="47"/>
      <c r="Z17" s="47"/>
      <c r="AA17" s="47"/>
      <c r="AB17" s="47"/>
      <c r="AC17" s="47"/>
      <c r="AD17" s="47"/>
      <c r="AE17" s="47"/>
      <c r="AF17" s="47"/>
      <c r="AG17" s="47"/>
      <c r="AH17" s="47"/>
      <c r="AI17" s="47"/>
      <c r="AJ17" s="47"/>
      <c r="AK17" s="49"/>
      <c r="AL17" s="49"/>
      <c r="AM17" s="59"/>
    </row>
    <row r="18" spans="1:39" s="2" customFormat="1" ht="30" customHeight="1" thickBot="1">
      <c r="A18" s="808"/>
      <c r="B18" s="376"/>
      <c r="C18" s="376"/>
      <c r="D18" s="900"/>
      <c r="E18" s="810"/>
      <c r="F18" s="811"/>
      <c r="G18" s="1204">
        <v>1</v>
      </c>
      <c r="H18" s="534" t="s">
        <v>1473</v>
      </c>
      <c r="I18" s="534"/>
      <c r="J18" s="1179"/>
      <c r="K18" s="1179"/>
      <c r="L18" s="51"/>
      <c r="M18" s="51"/>
      <c r="N18" s="51"/>
      <c r="O18" s="51"/>
      <c r="P18" s="52"/>
      <c r="Q18" s="51"/>
      <c r="R18" s="53"/>
      <c r="S18" s="52"/>
      <c r="T18" s="52"/>
      <c r="U18" s="52"/>
      <c r="V18" s="53"/>
      <c r="W18" s="1098"/>
      <c r="X18" s="53"/>
      <c r="Y18" s="51"/>
      <c r="Z18" s="51"/>
      <c r="AA18" s="51"/>
      <c r="AB18" s="51"/>
      <c r="AC18" s="51"/>
      <c r="AD18" s="51"/>
      <c r="AE18" s="51"/>
      <c r="AF18" s="51"/>
      <c r="AG18" s="51"/>
      <c r="AH18" s="51"/>
      <c r="AI18" s="51"/>
      <c r="AJ18" s="51"/>
      <c r="AK18" s="53"/>
      <c r="AL18" s="53"/>
      <c r="AM18" s="64"/>
    </row>
    <row r="19" spans="1:39" ht="71.25" customHeight="1">
      <c r="A19" s="808"/>
      <c r="B19" s="376"/>
      <c r="C19" s="376"/>
      <c r="D19" s="808"/>
      <c r="E19" s="376"/>
      <c r="F19" s="809"/>
      <c r="G19" s="376"/>
      <c r="H19" s="376"/>
      <c r="I19" s="376"/>
      <c r="J19" s="837">
        <v>1</v>
      </c>
      <c r="K19" s="1104" t="s">
        <v>1474</v>
      </c>
      <c r="L19" s="754" t="s">
        <v>37</v>
      </c>
      <c r="M19" s="837">
        <v>1</v>
      </c>
      <c r="N19" s="1885" t="s">
        <v>1475</v>
      </c>
      <c r="O19" s="1885">
        <v>64</v>
      </c>
      <c r="P19" s="2134" t="s">
        <v>1476</v>
      </c>
      <c r="Q19" s="345">
        <f>V19/$R$19</f>
        <v>0.42857142857142855</v>
      </c>
      <c r="R19" s="2639">
        <v>70000000</v>
      </c>
      <c r="S19" s="2134" t="s">
        <v>1477</v>
      </c>
      <c r="T19" s="1100" t="s">
        <v>1478</v>
      </c>
      <c r="U19" s="1101" t="s">
        <v>1479</v>
      </c>
      <c r="V19" s="1102">
        <v>30000000</v>
      </c>
      <c r="W19" s="1103">
        <v>20</v>
      </c>
      <c r="X19" s="754" t="s">
        <v>106</v>
      </c>
      <c r="Y19" s="2642">
        <v>7824</v>
      </c>
      <c r="Z19" s="2642" t="s">
        <v>1480</v>
      </c>
      <c r="AA19" s="2642">
        <v>3361</v>
      </c>
      <c r="AB19" s="2633">
        <v>39432</v>
      </c>
      <c r="AC19" s="2642"/>
      <c r="AD19" s="2642">
        <v>9933</v>
      </c>
      <c r="AE19" s="2642"/>
      <c r="AF19" s="2636"/>
      <c r="AG19" s="2636"/>
      <c r="AH19" s="2636"/>
      <c r="AI19" s="2636"/>
      <c r="AJ19" s="2636"/>
      <c r="AK19" s="2128">
        <v>42653</v>
      </c>
      <c r="AL19" s="2128">
        <v>42724</v>
      </c>
      <c r="AM19" s="2138" t="s">
        <v>1481</v>
      </c>
    </row>
    <row r="20" spans="1:39" ht="75" customHeight="1">
      <c r="A20" s="808"/>
      <c r="B20" s="376"/>
      <c r="C20" s="376"/>
      <c r="D20" s="808"/>
      <c r="E20" s="376"/>
      <c r="F20" s="809"/>
      <c r="G20" s="376"/>
      <c r="H20" s="376"/>
      <c r="I20" s="376"/>
      <c r="J20" s="837">
        <v>2</v>
      </c>
      <c r="K20" s="1104" t="s">
        <v>1482</v>
      </c>
      <c r="L20" s="753" t="s">
        <v>37</v>
      </c>
      <c r="M20" s="747">
        <v>4</v>
      </c>
      <c r="N20" s="1886"/>
      <c r="O20" s="1886"/>
      <c r="P20" s="2149"/>
      <c r="Q20" s="345">
        <f>V20/$R$19</f>
        <v>0.14285714285714285</v>
      </c>
      <c r="R20" s="2640"/>
      <c r="S20" s="2149"/>
      <c r="T20" s="1100" t="s">
        <v>1483</v>
      </c>
      <c r="U20" s="1101" t="s">
        <v>1484</v>
      </c>
      <c r="V20" s="1102">
        <v>10000000</v>
      </c>
      <c r="W20" s="1103">
        <v>20</v>
      </c>
      <c r="X20" s="753" t="s">
        <v>106</v>
      </c>
      <c r="Y20" s="2643"/>
      <c r="Z20" s="2643"/>
      <c r="AA20" s="2643"/>
      <c r="AB20" s="2634"/>
      <c r="AC20" s="2643"/>
      <c r="AD20" s="2643"/>
      <c r="AE20" s="2643"/>
      <c r="AF20" s="2637"/>
      <c r="AG20" s="2637"/>
      <c r="AH20" s="2637"/>
      <c r="AI20" s="2637"/>
      <c r="AJ20" s="2637"/>
      <c r="AK20" s="2162"/>
      <c r="AL20" s="2162"/>
      <c r="AM20" s="2645"/>
    </row>
    <row r="21" spans="1:39" ht="103.5" customHeight="1">
      <c r="A21" s="808"/>
      <c r="B21" s="376"/>
      <c r="C21" s="376"/>
      <c r="D21" s="808"/>
      <c r="E21" s="376"/>
      <c r="F21" s="809"/>
      <c r="G21" s="376"/>
      <c r="H21" s="376"/>
      <c r="I21" s="376"/>
      <c r="J21" s="837">
        <v>3</v>
      </c>
      <c r="K21" s="1104" t="s">
        <v>1485</v>
      </c>
      <c r="L21" s="753" t="s">
        <v>37</v>
      </c>
      <c r="M21" s="747">
        <v>1</v>
      </c>
      <c r="N21" s="1886"/>
      <c r="O21" s="1886"/>
      <c r="P21" s="2149"/>
      <c r="Q21" s="345">
        <f>V21/$R$19</f>
        <v>0.21428571428571427</v>
      </c>
      <c r="R21" s="2640"/>
      <c r="S21" s="2149"/>
      <c r="T21" s="1100" t="s">
        <v>1486</v>
      </c>
      <c r="U21" s="1101" t="s">
        <v>1487</v>
      </c>
      <c r="V21" s="1102">
        <v>15000000</v>
      </c>
      <c r="W21" s="1103">
        <v>20</v>
      </c>
      <c r="X21" s="753" t="s">
        <v>106</v>
      </c>
      <c r="Y21" s="2643"/>
      <c r="Z21" s="2643"/>
      <c r="AA21" s="2643"/>
      <c r="AB21" s="2634"/>
      <c r="AC21" s="2643"/>
      <c r="AD21" s="2643"/>
      <c r="AE21" s="2643"/>
      <c r="AF21" s="2637"/>
      <c r="AG21" s="2637"/>
      <c r="AH21" s="2637"/>
      <c r="AI21" s="2637"/>
      <c r="AJ21" s="2637"/>
      <c r="AK21" s="2162"/>
      <c r="AL21" s="2162"/>
      <c r="AM21" s="2645"/>
    </row>
    <row r="22" spans="1:39" s="4" customFormat="1" ht="104.25" customHeight="1" thickBot="1">
      <c r="A22" s="808"/>
      <c r="B22" s="376"/>
      <c r="C22" s="376"/>
      <c r="D22" s="808"/>
      <c r="E22" s="376"/>
      <c r="F22" s="809"/>
      <c r="G22" s="376"/>
      <c r="H22" s="376"/>
      <c r="I22" s="376"/>
      <c r="J22" s="837">
        <v>6</v>
      </c>
      <c r="K22" s="1104" t="s">
        <v>1488</v>
      </c>
      <c r="L22" s="753" t="s">
        <v>37</v>
      </c>
      <c r="M22" s="747">
        <v>12</v>
      </c>
      <c r="N22" s="1918"/>
      <c r="O22" s="1918"/>
      <c r="P22" s="2135"/>
      <c r="Q22" s="345">
        <f>V22/$R$19</f>
        <v>0.21428571428571427</v>
      </c>
      <c r="R22" s="2641"/>
      <c r="S22" s="2135"/>
      <c r="T22" s="1100" t="s">
        <v>1489</v>
      </c>
      <c r="U22" s="1101" t="s">
        <v>1490</v>
      </c>
      <c r="V22" s="1102">
        <v>15000000</v>
      </c>
      <c r="W22" s="1103">
        <v>20</v>
      </c>
      <c r="X22" s="754" t="s">
        <v>106</v>
      </c>
      <c r="Y22" s="2644"/>
      <c r="Z22" s="2644"/>
      <c r="AA22" s="2644"/>
      <c r="AB22" s="2635"/>
      <c r="AC22" s="2644"/>
      <c r="AD22" s="2644"/>
      <c r="AE22" s="2644"/>
      <c r="AF22" s="2638"/>
      <c r="AG22" s="2638"/>
      <c r="AH22" s="2638"/>
      <c r="AI22" s="2638"/>
      <c r="AJ22" s="2638"/>
      <c r="AK22" s="2129"/>
      <c r="AL22" s="2129"/>
      <c r="AM22" s="2139"/>
    </row>
    <row r="23" spans="1:39" s="4" customFormat="1" ht="150" customHeight="1" thickTop="1">
      <c r="A23" s="778"/>
      <c r="B23" s="779"/>
      <c r="C23" s="779"/>
      <c r="D23" s="778"/>
      <c r="E23" s="779"/>
      <c r="F23" s="780"/>
      <c r="G23" s="779"/>
      <c r="H23" s="779"/>
      <c r="I23" s="779"/>
      <c r="J23" s="837">
        <v>5</v>
      </c>
      <c r="K23" s="745" t="s">
        <v>1491</v>
      </c>
      <c r="L23" s="754" t="s">
        <v>37</v>
      </c>
      <c r="M23" s="747">
        <v>1</v>
      </c>
      <c r="N23" s="754" t="s">
        <v>1492</v>
      </c>
      <c r="O23" s="754">
        <v>65</v>
      </c>
      <c r="P23" s="849" t="s">
        <v>1493</v>
      </c>
      <c r="Q23" s="345">
        <v>1</v>
      </c>
      <c r="R23" s="1107">
        <v>5000000</v>
      </c>
      <c r="S23" s="775" t="s">
        <v>1494</v>
      </c>
      <c r="T23" s="849" t="s">
        <v>1495</v>
      </c>
      <c r="U23" s="849" t="s">
        <v>1496</v>
      </c>
      <c r="V23" s="1107">
        <v>5000000</v>
      </c>
      <c r="W23" s="1103">
        <v>20</v>
      </c>
      <c r="X23" s="754" t="s">
        <v>106</v>
      </c>
      <c r="Y23" s="1108"/>
      <c r="Z23" s="1108"/>
      <c r="AA23" s="1108"/>
      <c r="AB23" s="1108"/>
      <c r="AC23" s="1108">
        <v>174</v>
      </c>
      <c r="AD23" s="1108">
        <v>24</v>
      </c>
      <c r="AE23" s="1108"/>
      <c r="AF23" s="1308"/>
      <c r="AG23" s="1308"/>
      <c r="AH23" s="1308"/>
      <c r="AI23" s="1308"/>
      <c r="AJ23" s="1308"/>
      <c r="AK23" s="879">
        <v>42653</v>
      </c>
      <c r="AL23" s="1109">
        <v>42724</v>
      </c>
      <c r="AM23" s="781" t="s">
        <v>1481</v>
      </c>
    </row>
    <row r="24" spans="1:39" s="4" customFormat="1" ht="302.25" customHeight="1">
      <c r="A24" s="778"/>
      <c r="B24" s="779"/>
      <c r="C24" s="779"/>
      <c r="D24" s="778"/>
      <c r="E24" s="779"/>
      <c r="F24" s="780"/>
      <c r="G24" s="376"/>
      <c r="H24" s="376"/>
      <c r="I24" s="376"/>
      <c r="J24" s="837">
        <v>5</v>
      </c>
      <c r="K24" s="745" t="s">
        <v>1491</v>
      </c>
      <c r="L24" s="754" t="s">
        <v>37</v>
      </c>
      <c r="M24" s="747">
        <v>1</v>
      </c>
      <c r="N24" s="754" t="s">
        <v>1497</v>
      </c>
      <c r="O24" s="754">
        <v>66</v>
      </c>
      <c r="P24" s="849" t="s">
        <v>1498</v>
      </c>
      <c r="Q24" s="345">
        <v>1</v>
      </c>
      <c r="R24" s="1110">
        <v>5000000</v>
      </c>
      <c r="S24" s="775" t="s">
        <v>1499</v>
      </c>
      <c r="T24" s="849" t="s">
        <v>1500</v>
      </c>
      <c r="U24" s="849" t="s">
        <v>1501</v>
      </c>
      <c r="V24" s="1107">
        <v>5000000</v>
      </c>
      <c r="W24" s="1103">
        <v>20</v>
      </c>
      <c r="X24" s="754" t="s">
        <v>106</v>
      </c>
      <c r="Y24" s="1309">
        <v>2532</v>
      </c>
      <c r="Z24" s="1309">
        <v>6725</v>
      </c>
      <c r="AA24" s="1309">
        <v>3465</v>
      </c>
      <c r="AB24" s="1309">
        <v>39432</v>
      </c>
      <c r="AC24" s="1309"/>
      <c r="AD24" s="1309">
        <v>4899</v>
      </c>
      <c r="AE24" s="1108"/>
      <c r="AF24" s="1308"/>
      <c r="AG24" s="1308"/>
      <c r="AH24" s="1308"/>
      <c r="AI24" s="1308"/>
      <c r="AJ24" s="1308"/>
      <c r="AK24" s="879">
        <v>42653</v>
      </c>
      <c r="AL24" s="879">
        <v>42724</v>
      </c>
      <c r="AM24" s="781" t="s">
        <v>1481</v>
      </c>
    </row>
    <row r="25" spans="1:39" s="4" customFormat="1" ht="40.5" customHeight="1">
      <c r="A25" s="808"/>
      <c r="B25" s="376"/>
      <c r="C25" s="376"/>
      <c r="D25" s="808"/>
      <c r="E25" s="376"/>
      <c r="F25" s="809"/>
      <c r="G25" s="1204">
        <v>2</v>
      </c>
      <c r="H25" s="534" t="s">
        <v>1502</v>
      </c>
      <c r="I25" s="441"/>
      <c r="J25" s="1111"/>
      <c r="K25" s="1112"/>
      <c r="L25" s="896"/>
      <c r="M25" s="896"/>
      <c r="N25" s="1113"/>
      <c r="O25" s="1113"/>
      <c r="P25" s="897"/>
      <c r="Q25" s="896"/>
      <c r="R25" s="898"/>
      <c r="S25" s="897"/>
      <c r="T25" s="897"/>
      <c r="U25" s="897"/>
      <c r="V25" s="898"/>
      <c r="W25" s="1114"/>
      <c r="X25" s="896"/>
      <c r="Y25" s="896"/>
      <c r="Z25" s="896"/>
      <c r="AA25" s="896"/>
      <c r="AB25" s="896"/>
      <c r="AC25" s="896"/>
      <c r="AD25" s="896"/>
      <c r="AE25" s="896"/>
      <c r="AF25" s="896"/>
      <c r="AG25" s="896"/>
      <c r="AH25" s="896"/>
      <c r="AI25" s="896"/>
      <c r="AJ25" s="896"/>
      <c r="AK25" s="896"/>
      <c r="AL25" s="896"/>
      <c r="AM25" s="1115"/>
    </row>
    <row r="26" spans="1:39" s="4" customFormat="1" ht="146.25" customHeight="1">
      <c r="A26" s="808"/>
      <c r="B26" s="376"/>
      <c r="C26" s="376"/>
      <c r="D26" s="808"/>
      <c r="E26" s="376"/>
      <c r="F26" s="809"/>
      <c r="G26" s="376"/>
      <c r="H26" s="376"/>
      <c r="I26" s="376"/>
      <c r="J26" s="837">
        <v>8</v>
      </c>
      <c r="K26" s="1099" t="s">
        <v>1503</v>
      </c>
      <c r="L26" s="753" t="s">
        <v>37</v>
      </c>
      <c r="M26" s="1651">
        <v>2</v>
      </c>
      <c r="N26" s="1886" t="s">
        <v>1504</v>
      </c>
      <c r="O26" s="1885">
        <v>67</v>
      </c>
      <c r="P26" s="2149" t="s">
        <v>1505</v>
      </c>
      <c r="Q26" s="1116">
        <f>V26/(R26+R27)</f>
        <v>0.7916666666666666</v>
      </c>
      <c r="R26" s="1117">
        <v>47500000</v>
      </c>
      <c r="S26" s="2149" t="s">
        <v>1506</v>
      </c>
      <c r="T26" s="1118" t="s">
        <v>1507</v>
      </c>
      <c r="U26" s="769" t="s">
        <v>1508</v>
      </c>
      <c r="V26" s="1117">
        <v>47500000</v>
      </c>
      <c r="W26" s="1103">
        <v>20</v>
      </c>
      <c r="X26" s="752" t="s">
        <v>106</v>
      </c>
      <c r="Y26" s="2646">
        <v>48934</v>
      </c>
      <c r="Z26" s="2646">
        <v>48962</v>
      </c>
      <c r="AA26" s="2646">
        <v>53351</v>
      </c>
      <c r="AB26" s="2649">
        <v>58000</v>
      </c>
      <c r="AC26" s="2649">
        <v>82316</v>
      </c>
      <c r="AD26" s="2646">
        <v>30825</v>
      </c>
      <c r="AE26" s="2650"/>
      <c r="AF26" s="2647"/>
      <c r="AG26" s="2647"/>
      <c r="AH26" s="2647"/>
      <c r="AI26" s="2647"/>
      <c r="AJ26" s="2647"/>
      <c r="AK26" s="1925">
        <v>42627</v>
      </c>
      <c r="AL26" s="2128">
        <v>42724</v>
      </c>
      <c r="AM26" s="2645" t="s">
        <v>1509</v>
      </c>
    </row>
    <row r="27" spans="1:39" s="4" customFormat="1" ht="120.75" customHeight="1">
      <c r="A27" s="808"/>
      <c r="B27" s="376"/>
      <c r="C27" s="376"/>
      <c r="D27" s="808"/>
      <c r="E27" s="376"/>
      <c r="F27" s="809"/>
      <c r="G27" s="376"/>
      <c r="H27" s="376"/>
      <c r="I27" s="376"/>
      <c r="J27" s="837">
        <v>7</v>
      </c>
      <c r="K27" s="765" t="s">
        <v>1510</v>
      </c>
      <c r="L27" s="751" t="s">
        <v>37</v>
      </c>
      <c r="M27" s="843">
        <v>1</v>
      </c>
      <c r="N27" s="1886"/>
      <c r="O27" s="1918"/>
      <c r="P27" s="2149"/>
      <c r="Q27" s="1116">
        <f>V27/(R26+R27)</f>
        <v>0.20833333333333334</v>
      </c>
      <c r="R27" s="1119">
        <v>12500000</v>
      </c>
      <c r="S27" s="2155"/>
      <c r="T27" s="1101" t="s">
        <v>1511</v>
      </c>
      <c r="U27" s="766" t="s">
        <v>1512</v>
      </c>
      <c r="V27" s="1119">
        <v>12500000</v>
      </c>
      <c r="W27" s="1120">
        <v>20</v>
      </c>
      <c r="X27" s="751" t="s">
        <v>106</v>
      </c>
      <c r="Y27" s="2646"/>
      <c r="Z27" s="2646"/>
      <c r="AA27" s="2646"/>
      <c r="AB27" s="2649"/>
      <c r="AC27" s="2649"/>
      <c r="AD27" s="2646"/>
      <c r="AE27" s="2651"/>
      <c r="AF27" s="2648"/>
      <c r="AG27" s="2648"/>
      <c r="AH27" s="2648"/>
      <c r="AI27" s="2648"/>
      <c r="AJ27" s="2648"/>
      <c r="AK27" s="1927"/>
      <c r="AL27" s="2129"/>
      <c r="AM27" s="2645"/>
    </row>
    <row r="28" spans="1:39" s="4" customFormat="1" ht="15">
      <c r="A28" s="808"/>
      <c r="B28" s="376"/>
      <c r="C28" s="376"/>
      <c r="D28" s="808"/>
      <c r="E28" s="376"/>
      <c r="F28" s="809"/>
      <c r="G28" s="1204">
        <v>3</v>
      </c>
      <c r="H28" s="534" t="s">
        <v>1513</v>
      </c>
      <c r="I28" s="534"/>
      <c r="J28" s="534"/>
      <c r="K28" s="1121"/>
      <c r="L28" s="50"/>
      <c r="M28" s="50"/>
      <c r="N28" s="1122"/>
      <c r="O28" s="1122"/>
      <c r="P28" s="331"/>
      <c r="Q28" s="50"/>
      <c r="R28" s="789"/>
      <c r="S28" s="331"/>
      <c r="T28" s="331"/>
      <c r="U28" s="331"/>
      <c r="V28" s="789"/>
      <c r="W28" s="522"/>
      <c r="X28" s="50"/>
      <c r="Y28" s="50"/>
      <c r="Z28" s="50"/>
      <c r="AA28" s="50"/>
      <c r="AB28" s="50"/>
      <c r="AC28" s="50"/>
      <c r="AD28" s="50"/>
      <c r="AE28" s="50"/>
      <c r="AF28" s="50"/>
      <c r="AG28" s="50"/>
      <c r="AH28" s="50"/>
      <c r="AI28" s="50"/>
      <c r="AJ28" s="50"/>
      <c r="AK28" s="50"/>
      <c r="AL28" s="50"/>
      <c r="AM28" s="523"/>
    </row>
    <row r="29" spans="1:39" s="4" customFormat="1" ht="72.75" customHeight="1">
      <c r="A29" s="778"/>
      <c r="B29" s="376"/>
      <c r="C29" s="376"/>
      <c r="D29" s="778"/>
      <c r="E29" s="376"/>
      <c r="F29" s="809"/>
      <c r="G29" s="779"/>
      <c r="H29" s="376"/>
      <c r="I29" s="376"/>
      <c r="J29" s="2652">
        <v>14</v>
      </c>
      <c r="K29" s="2653" t="s">
        <v>1514</v>
      </c>
      <c r="L29" s="2168" t="s">
        <v>37</v>
      </c>
      <c r="M29" s="2130">
        <v>6</v>
      </c>
      <c r="N29" s="1885" t="s">
        <v>1515</v>
      </c>
      <c r="O29" s="1885">
        <v>68</v>
      </c>
      <c r="P29" s="2134" t="s">
        <v>1516</v>
      </c>
      <c r="Q29" s="2146">
        <f>(V29+V30+V31+V32+V33)/R29</f>
        <v>1</v>
      </c>
      <c r="R29" s="2639">
        <v>483489550</v>
      </c>
      <c r="S29" s="2134" t="s">
        <v>1506</v>
      </c>
      <c r="T29" s="2134" t="s">
        <v>1517</v>
      </c>
      <c r="U29" s="775" t="s">
        <v>1518</v>
      </c>
      <c r="V29" s="1124">
        <v>72000000</v>
      </c>
      <c r="W29" s="1103">
        <v>20</v>
      </c>
      <c r="X29" s="754" t="s">
        <v>106</v>
      </c>
      <c r="Y29" s="2660">
        <v>7824</v>
      </c>
      <c r="Z29" s="2013">
        <v>8808</v>
      </c>
      <c r="AA29" s="2013">
        <v>3361</v>
      </c>
      <c r="AB29" s="2660">
        <v>8902</v>
      </c>
      <c r="AC29" s="2660">
        <v>30530</v>
      </c>
      <c r="AD29" s="2660">
        <v>9933</v>
      </c>
      <c r="AE29" s="2658"/>
      <c r="AF29" s="2656"/>
      <c r="AG29" s="2656"/>
      <c r="AH29" s="2656"/>
      <c r="AI29" s="2656"/>
      <c r="AJ29" s="2656"/>
      <c r="AK29" s="2128">
        <v>42635</v>
      </c>
      <c r="AL29" s="2128">
        <v>42724</v>
      </c>
      <c r="AM29" s="2138" t="s">
        <v>1481</v>
      </c>
    </row>
    <row r="30" spans="1:39" s="4" customFormat="1" ht="89.25" customHeight="1">
      <c r="A30" s="778"/>
      <c r="B30" s="376"/>
      <c r="C30" s="376"/>
      <c r="D30" s="778"/>
      <c r="E30" s="376"/>
      <c r="F30" s="809"/>
      <c r="G30" s="376"/>
      <c r="H30" s="376"/>
      <c r="I30" s="376"/>
      <c r="J30" s="2652"/>
      <c r="K30" s="2653"/>
      <c r="L30" s="2142"/>
      <c r="M30" s="2655"/>
      <c r="N30" s="1886"/>
      <c r="O30" s="1886"/>
      <c r="P30" s="2149"/>
      <c r="Q30" s="2337"/>
      <c r="R30" s="2640"/>
      <c r="S30" s="2149"/>
      <c r="T30" s="2149"/>
      <c r="U30" s="775" t="s">
        <v>1519</v>
      </c>
      <c r="V30" s="1125">
        <v>120000000</v>
      </c>
      <c r="W30" s="1103">
        <v>20</v>
      </c>
      <c r="X30" s="754" t="s">
        <v>106</v>
      </c>
      <c r="Y30" s="2660"/>
      <c r="Z30" s="2031"/>
      <c r="AA30" s="2031"/>
      <c r="AB30" s="2660"/>
      <c r="AC30" s="2660"/>
      <c r="AD30" s="2660"/>
      <c r="AE30" s="2658"/>
      <c r="AF30" s="2657"/>
      <c r="AG30" s="2657"/>
      <c r="AH30" s="2657"/>
      <c r="AI30" s="2657"/>
      <c r="AJ30" s="2657"/>
      <c r="AK30" s="2162"/>
      <c r="AL30" s="2162"/>
      <c r="AM30" s="2645"/>
    </row>
    <row r="31" spans="1:39" s="4" customFormat="1" ht="81" customHeight="1">
      <c r="A31" s="1197"/>
      <c r="B31" s="556"/>
      <c r="C31" s="556"/>
      <c r="D31" s="1197"/>
      <c r="E31" s="556"/>
      <c r="F31" s="1198"/>
      <c r="G31" s="376"/>
      <c r="H31" s="376"/>
      <c r="I31" s="376"/>
      <c r="J31" s="2652"/>
      <c r="K31" s="2653"/>
      <c r="L31" s="2142"/>
      <c r="M31" s="2655"/>
      <c r="N31" s="1886"/>
      <c r="O31" s="1886"/>
      <c r="P31" s="2149"/>
      <c r="Q31" s="2337"/>
      <c r="R31" s="2640"/>
      <c r="S31" s="2149"/>
      <c r="T31" s="2149"/>
      <c r="U31" s="775" t="s">
        <v>1520</v>
      </c>
      <c r="V31" s="1126">
        <v>80000000</v>
      </c>
      <c r="W31" s="1103">
        <v>20</v>
      </c>
      <c r="X31" s="754" t="s">
        <v>106</v>
      </c>
      <c r="Y31" s="2660"/>
      <c r="Z31" s="2031"/>
      <c r="AA31" s="2031"/>
      <c r="AB31" s="2660"/>
      <c r="AC31" s="2660"/>
      <c r="AD31" s="2660"/>
      <c r="AE31" s="2658"/>
      <c r="AF31" s="2657"/>
      <c r="AG31" s="2657"/>
      <c r="AH31" s="2657"/>
      <c r="AI31" s="2657"/>
      <c r="AJ31" s="2657"/>
      <c r="AK31" s="2162"/>
      <c r="AL31" s="2162"/>
      <c r="AM31" s="2645"/>
    </row>
    <row r="32" spans="1:39" s="4" customFormat="1" ht="120.75" customHeight="1">
      <c r="A32" s="1197"/>
      <c r="B32" s="556"/>
      <c r="C32" s="556"/>
      <c r="D32" s="1197"/>
      <c r="E32" s="556"/>
      <c r="F32" s="1198"/>
      <c r="G32" s="376"/>
      <c r="H32" s="376"/>
      <c r="I32" s="376"/>
      <c r="J32" s="2652"/>
      <c r="K32" s="2653"/>
      <c r="L32" s="2142"/>
      <c r="M32" s="2655"/>
      <c r="N32" s="1886"/>
      <c r="O32" s="1886"/>
      <c r="P32" s="2149"/>
      <c r="Q32" s="2337"/>
      <c r="R32" s="2640"/>
      <c r="S32" s="2149"/>
      <c r="T32" s="2149"/>
      <c r="U32" s="548" t="s">
        <v>1521</v>
      </c>
      <c r="V32" s="1126">
        <v>111489550</v>
      </c>
      <c r="W32" s="1103">
        <v>20</v>
      </c>
      <c r="X32" s="754" t="s">
        <v>106</v>
      </c>
      <c r="Y32" s="2660"/>
      <c r="Z32" s="2031"/>
      <c r="AA32" s="2031"/>
      <c r="AB32" s="2660"/>
      <c r="AC32" s="2660"/>
      <c r="AD32" s="2660"/>
      <c r="AE32" s="2658"/>
      <c r="AF32" s="2657"/>
      <c r="AG32" s="2657"/>
      <c r="AH32" s="2657"/>
      <c r="AI32" s="2657"/>
      <c r="AJ32" s="2657"/>
      <c r="AK32" s="2162"/>
      <c r="AL32" s="2162"/>
      <c r="AM32" s="2645"/>
    </row>
    <row r="33" spans="1:39" s="4" customFormat="1" ht="86.25" customHeight="1">
      <c r="A33" s="1197"/>
      <c r="B33" s="556"/>
      <c r="C33" s="556"/>
      <c r="D33" s="1197"/>
      <c r="E33" s="556"/>
      <c r="F33" s="1198"/>
      <c r="G33" s="376"/>
      <c r="H33" s="376"/>
      <c r="I33" s="376"/>
      <c r="J33" s="2130"/>
      <c r="K33" s="2654"/>
      <c r="L33" s="2142"/>
      <c r="M33" s="2655"/>
      <c r="N33" s="1886"/>
      <c r="O33" s="1886"/>
      <c r="P33" s="2149"/>
      <c r="Q33" s="2147"/>
      <c r="R33" s="2640"/>
      <c r="S33" s="2149"/>
      <c r="T33" s="2149"/>
      <c r="U33" s="1127" t="s">
        <v>1522</v>
      </c>
      <c r="V33" s="1128">
        <v>100000000</v>
      </c>
      <c r="W33" s="1106">
        <v>20</v>
      </c>
      <c r="X33" s="751" t="s">
        <v>106</v>
      </c>
      <c r="Y33" s="2013"/>
      <c r="Z33" s="2031"/>
      <c r="AA33" s="2031"/>
      <c r="AB33" s="2013"/>
      <c r="AC33" s="2013"/>
      <c r="AD33" s="2013"/>
      <c r="AE33" s="2659"/>
      <c r="AF33" s="2657"/>
      <c r="AG33" s="2657"/>
      <c r="AH33" s="2657"/>
      <c r="AI33" s="2657"/>
      <c r="AJ33" s="2657"/>
      <c r="AK33" s="2162"/>
      <c r="AL33" s="2162"/>
      <c r="AM33" s="2645"/>
    </row>
    <row r="34" spans="1:39" s="4" customFormat="1" ht="85.5" customHeight="1">
      <c r="A34" s="1197"/>
      <c r="B34" s="556"/>
      <c r="C34" s="556"/>
      <c r="D34" s="1197"/>
      <c r="E34" s="556"/>
      <c r="F34" s="1198"/>
      <c r="G34" s="556"/>
      <c r="H34" s="556"/>
      <c r="I34" s="556"/>
      <c r="J34" s="1971">
        <v>15</v>
      </c>
      <c r="K34" s="1973" t="s">
        <v>1523</v>
      </c>
      <c r="L34" s="2672" t="s">
        <v>37</v>
      </c>
      <c r="M34" s="2673">
        <v>2</v>
      </c>
      <c r="N34" s="1973" t="s">
        <v>1524</v>
      </c>
      <c r="O34" s="1887">
        <v>69</v>
      </c>
      <c r="P34" s="2665" t="s">
        <v>1525</v>
      </c>
      <c r="Q34" s="2215">
        <f>(V34+V35+V36)/R34</f>
        <v>0.9144104415110841</v>
      </c>
      <c r="R34" s="2666">
        <v>215876800</v>
      </c>
      <c r="S34" s="2665" t="s">
        <v>1526</v>
      </c>
      <c r="T34" s="2664" t="s">
        <v>1527</v>
      </c>
      <c r="U34" s="849" t="s">
        <v>1528</v>
      </c>
      <c r="V34" s="1129">
        <v>20000000</v>
      </c>
      <c r="W34" s="1130">
        <v>20</v>
      </c>
      <c r="X34" s="550" t="s">
        <v>106</v>
      </c>
      <c r="Y34" s="2663">
        <v>8419</v>
      </c>
      <c r="Z34" s="2663">
        <v>8371</v>
      </c>
      <c r="AA34" s="2663">
        <v>8871</v>
      </c>
      <c r="AB34" s="2663">
        <v>10240</v>
      </c>
      <c r="AC34" s="2663">
        <v>36000</v>
      </c>
      <c r="AD34" s="2663">
        <v>10814</v>
      </c>
      <c r="AE34" s="2663"/>
      <c r="AF34" s="2671"/>
      <c r="AG34" s="2671"/>
      <c r="AH34" s="2671"/>
      <c r="AI34" s="2671"/>
      <c r="AJ34" s="2671"/>
      <c r="AK34" s="2661">
        <v>42663</v>
      </c>
      <c r="AL34" s="2661">
        <v>42723</v>
      </c>
      <c r="AM34" s="2662" t="s">
        <v>1481</v>
      </c>
    </row>
    <row r="35" spans="1:39" s="4" customFormat="1" ht="85.5" customHeight="1">
      <c r="A35" s="1197"/>
      <c r="B35" s="556"/>
      <c r="C35" s="556"/>
      <c r="D35" s="1197"/>
      <c r="E35" s="556"/>
      <c r="F35" s="1198"/>
      <c r="G35" s="556"/>
      <c r="H35" s="556"/>
      <c r="I35" s="556"/>
      <c r="J35" s="1971"/>
      <c r="K35" s="1973"/>
      <c r="L35" s="2672"/>
      <c r="M35" s="2673"/>
      <c r="N35" s="1973"/>
      <c r="O35" s="1887"/>
      <c r="P35" s="2665"/>
      <c r="Q35" s="2216"/>
      <c r="R35" s="2666"/>
      <c r="S35" s="2665"/>
      <c r="T35" s="2664"/>
      <c r="U35" s="849" t="s">
        <v>1529</v>
      </c>
      <c r="V35" s="1129">
        <v>61610000</v>
      </c>
      <c r="W35" s="1130"/>
      <c r="X35" s="550"/>
      <c r="Y35" s="2663"/>
      <c r="Z35" s="2663"/>
      <c r="AA35" s="2663"/>
      <c r="AB35" s="2663"/>
      <c r="AC35" s="2663"/>
      <c r="AD35" s="2663"/>
      <c r="AE35" s="2663"/>
      <c r="AF35" s="2671"/>
      <c r="AG35" s="2671"/>
      <c r="AH35" s="2671"/>
      <c r="AI35" s="2671"/>
      <c r="AJ35" s="2671"/>
      <c r="AK35" s="2661"/>
      <c r="AL35" s="2661"/>
      <c r="AM35" s="2662"/>
    </row>
    <row r="36" spans="1:39" s="4" customFormat="1" ht="85.5" customHeight="1">
      <c r="A36" s="1197"/>
      <c r="B36" s="556"/>
      <c r="C36" s="556"/>
      <c r="D36" s="1197"/>
      <c r="E36" s="556"/>
      <c r="F36" s="1198"/>
      <c r="G36" s="556"/>
      <c r="H36" s="556"/>
      <c r="I36" s="556"/>
      <c r="J36" s="1971"/>
      <c r="K36" s="1973"/>
      <c r="L36" s="2672"/>
      <c r="M36" s="2673"/>
      <c r="N36" s="1973"/>
      <c r="O36" s="1887"/>
      <c r="P36" s="2665"/>
      <c r="Q36" s="2217"/>
      <c r="R36" s="2666"/>
      <c r="S36" s="2665"/>
      <c r="T36" s="2664"/>
      <c r="U36" s="849" t="s">
        <v>1530</v>
      </c>
      <c r="V36" s="891">
        <v>115790000</v>
      </c>
      <c r="W36" s="1130"/>
      <c r="X36" s="550"/>
      <c r="Y36" s="2663"/>
      <c r="Z36" s="2663"/>
      <c r="AA36" s="2663"/>
      <c r="AB36" s="2663"/>
      <c r="AC36" s="2663"/>
      <c r="AD36" s="2663"/>
      <c r="AE36" s="2663"/>
      <c r="AF36" s="2671"/>
      <c r="AG36" s="2671"/>
      <c r="AH36" s="2671"/>
      <c r="AI36" s="2671"/>
      <c r="AJ36" s="2671"/>
      <c r="AK36" s="2661"/>
      <c r="AL36" s="2661"/>
      <c r="AM36" s="2662"/>
    </row>
    <row r="37" spans="1:39" s="4" customFormat="1" ht="137.25" customHeight="1">
      <c r="A37" s="1197"/>
      <c r="B37" s="556"/>
      <c r="C37" s="556"/>
      <c r="D37" s="1197"/>
      <c r="E37" s="556"/>
      <c r="F37" s="1198"/>
      <c r="G37" s="556"/>
      <c r="H37" s="556"/>
      <c r="I37" s="556"/>
      <c r="J37" s="837">
        <v>19</v>
      </c>
      <c r="K37" s="745" t="s">
        <v>1531</v>
      </c>
      <c r="L37" s="550" t="s">
        <v>37</v>
      </c>
      <c r="M37" s="828">
        <v>5</v>
      </c>
      <c r="N37" s="1973"/>
      <c r="O37" s="1887"/>
      <c r="P37" s="2665"/>
      <c r="Q37" s="1047">
        <f>V37/R34</f>
        <v>0.042616900009635125</v>
      </c>
      <c r="R37" s="2666"/>
      <c r="S37" s="2665"/>
      <c r="T37" s="1101" t="s">
        <v>1532</v>
      </c>
      <c r="U37" s="1131" t="s">
        <v>1533</v>
      </c>
      <c r="V37" s="1129">
        <v>9200000</v>
      </c>
      <c r="W37" s="1130">
        <v>20</v>
      </c>
      <c r="X37" s="550" t="s">
        <v>106</v>
      </c>
      <c r="Y37" s="2663"/>
      <c r="Z37" s="2663"/>
      <c r="AA37" s="2663"/>
      <c r="AB37" s="2663"/>
      <c r="AC37" s="2663"/>
      <c r="AD37" s="2663"/>
      <c r="AE37" s="2663"/>
      <c r="AF37" s="2671"/>
      <c r="AG37" s="2671"/>
      <c r="AH37" s="2671"/>
      <c r="AI37" s="2671"/>
      <c r="AJ37" s="2671"/>
      <c r="AK37" s="2661"/>
      <c r="AL37" s="2661"/>
      <c r="AM37" s="2662"/>
    </row>
    <row r="38" spans="1:39" s="4" customFormat="1" ht="78" customHeight="1">
      <c r="A38" s="1197"/>
      <c r="B38" s="556"/>
      <c r="C38" s="556"/>
      <c r="D38" s="1197"/>
      <c r="E38" s="556"/>
      <c r="F38" s="1198"/>
      <c r="G38" s="556"/>
      <c r="H38" s="556"/>
      <c r="I38" s="556"/>
      <c r="J38" s="747">
        <v>20</v>
      </c>
      <c r="K38" s="745" t="s">
        <v>1534</v>
      </c>
      <c r="L38" s="550" t="s">
        <v>37</v>
      </c>
      <c r="M38" s="828">
        <v>50</v>
      </c>
      <c r="N38" s="1973"/>
      <c r="O38" s="1887"/>
      <c r="P38" s="2665"/>
      <c r="Q38" s="1132">
        <v>0.05</v>
      </c>
      <c r="R38" s="2666"/>
      <c r="S38" s="2665"/>
      <c r="T38" s="849" t="s">
        <v>1535</v>
      </c>
      <c r="U38" s="1131" t="s">
        <v>1536</v>
      </c>
      <c r="V38" s="1129">
        <v>9276800</v>
      </c>
      <c r="W38" s="1130">
        <v>20</v>
      </c>
      <c r="X38" s="550" t="s">
        <v>106</v>
      </c>
      <c r="Y38" s="2663"/>
      <c r="Z38" s="2663"/>
      <c r="AA38" s="2663"/>
      <c r="AB38" s="2663"/>
      <c r="AC38" s="2663"/>
      <c r="AD38" s="2663"/>
      <c r="AE38" s="2663"/>
      <c r="AF38" s="2671"/>
      <c r="AG38" s="2671"/>
      <c r="AH38" s="2671"/>
      <c r="AI38" s="2671"/>
      <c r="AJ38" s="2671"/>
      <c r="AK38" s="2661"/>
      <c r="AL38" s="2661"/>
      <c r="AM38" s="2662"/>
    </row>
    <row r="39" spans="1:39" s="4" customFormat="1" ht="147" customHeight="1">
      <c r="A39" s="1199"/>
      <c r="B39" s="558"/>
      <c r="C39" s="558"/>
      <c r="D39" s="1199"/>
      <c r="E39" s="558"/>
      <c r="F39" s="1200"/>
      <c r="G39" s="558"/>
      <c r="H39" s="558"/>
      <c r="I39" s="558"/>
      <c r="J39" s="837">
        <v>15</v>
      </c>
      <c r="K39" s="745" t="s">
        <v>1523</v>
      </c>
      <c r="L39" s="550" t="s">
        <v>37</v>
      </c>
      <c r="M39" s="828">
        <v>2</v>
      </c>
      <c r="N39" s="476" t="s">
        <v>1537</v>
      </c>
      <c r="O39" s="550">
        <v>71</v>
      </c>
      <c r="P39" s="849" t="s">
        <v>1538</v>
      </c>
      <c r="Q39" s="1132">
        <v>1</v>
      </c>
      <c r="R39" s="888">
        <v>5000000</v>
      </c>
      <c r="S39" s="849" t="s">
        <v>1539</v>
      </c>
      <c r="T39" s="849" t="s">
        <v>1540</v>
      </c>
      <c r="U39" s="849" t="s">
        <v>1541</v>
      </c>
      <c r="V39" s="1129">
        <v>5000000</v>
      </c>
      <c r="W39" s="1130">
        <v>20</v>
      </c>
      <c r="X39" s="550" t="s">
        <v>106</v>
      </c>
      <c r="Y39" s="1133">
        <v>36783.2</v>
      </c>
      <c r="Z39" s="1133">
        <v>97717</v>
      </c>
      <c r="AA39" s="1133">
        <v>50353</v>
      </c>
      <c r="AB39" s="1133">
        <v>78430</v>
      </c>
      <c r="AC39" s="1133">
        <v>221366</v>
      </c>
      <c r="AD39" s="1133">
        <v>71187</v>
      </c>
      <c r="AE39" s="1134"/>
      <c r="AF39" s="551"/>
      <c r="AG39" s="551"/>
      <c r="AH39" s="551"/>
      <c r="AI39" s="551"/>
      <c r="AJ39" s="551"/>
      <c r="AK39" s="879">
        <v>41192</v>
      </c>
      <c r="AL39" s="879">
        <v>42724</v>
      </c>
      <c r="AM39" s="1135" t="s">
        <v>1509</v>
      </c>
    </row>
    <row r="40" spans="1:39" s="4" customFormat="1" ht="220.5" customHeight="1" thickBot="1">
      <c r="A40" s="1201"/>
      <c r="B40" s="557"/>
      <c r="C40" s="557"/>
      <c r="D40" s="1201"/>
      <c r="E40" s="557"/>
      <c r="F40" s="1202"/>
      <c r="G40" s="558"/>
      <c r="H40" s="557"/>
      <c r="I40" s="557"/>
      <c r="J40" s="770">
        <v>15</v>
      </c>
      <c r="K40" s="1136" t="s">
        <v>1523</v>
      </c>
      <c r="L40" s="1137" t="s">
        <v>37</v>
      </c>
      <c r="M40" s="1138">
        <v>2</v>
      </c>
      <c r="N40" s="1139" t="s">
        <v>1542</v>
      </c>
      <c r="O40" s="1137">
        <v>70</v>
      </c>
      <c r="P40" s="768" t="s">
        <v>1543</v>
      </c>
      <c r="Q40" s="1140">
        <v>1</v>
      </c>
      <c r="R40" s="886">
        <v>5000000</v>
      </c>
      <c r="S40" s="768" t="s">
        <v>1544</v>
      </c>
      <c r="T40" s="768" t="s">
        <v>1545</v>
      </c>
      <c r="U40" s="777" t="s">
        <v>1541</v>
      </c>
      <c r="V40" s="1141">
        <v>5000000</v>
      </c>
      <c r="W40" s="1142">
        <v>20</v>
      </c>
      <c r="X40" s="1137" t="s">
        <v>106</v>
      </c>
      <c r="Y40" s="1143">
        <v>36783.2</v>
      </c>
      <c r="Z40" s="1143">
        <v>97717</v>
      </c>
      <c r="AA40" s="1143">
        <v>78430</v>
      </c>
      <c r="AB40" s="1143">
        <v>78430</v>
      </c>
      <c r="AC40" s="1143">
        <v>221366</v>
      </c>
      <c r="AD40" s="1143">
        <v>71187</v>
      </c>
      <c r="AE40" s="1144"/>
      <c r="AF40" s="468"/>
      <c r="AG40" s="468"/>
      <c r="AH40" s="468"/>
      <c r="AI40" s="468"/>
      <c r="AJ40" s="468"/>
      <c r="AK40" s="1145">
        <v>41192</v>
      </c>
      <c r="AL40" s="1145">
        <v>42724</v>
      </c>
      <c r="AM40" s="1146" t="s">
        <v>1509</v>
      </c>
    </row>
    <row r="41" spans="1:39" s="4" customFormat="1" ht="25.5" customHeight="1" thickTop="1">
      <c r="A41" s="1197"/>
      <c r="B41" s="556"/>
      <c r="C41" s="556"/>
      <c r="D41" s="1197"/>
      <c r="E41" s="556"/>
      <c r="F41" s="1198"/>
      <c r="G41" s="1204">
        <v>4</v>
      </c>
      <c r="H41" s="534" t="s">
        <v>1546</v>
      </c>
      <c r="I41" s="441"/>
      <c r="J41" s="534"/>
      <c r="K41" s="1147"/>
      <c r="L41" s="534"/>
      <c r="M41" s="441"/>
      <c r="N41" s="1122"/>
      <c r="O41" s="1122"/>
      <c r="P41" s="331"/>
      <c r="Q41" s="50"/>
      <c r="R41" s="789"/>
      <c r="S41" s="331"/>
      <c r="T41" s="331"/>
      <c r="U41" s="331"/>
      <c r="V41" s="789"/>
      <c r="W41" s="522"/>
      <c r="X41" s="50"/>
      <c r="Y41" s="50"/>
      <c r="Z41" s="50"/>
      <c r="AA41" s="50"/>
      <c r="AB41" s="50"/>
      <c r="AC41" s="50"/>
      <c r="AD41" s="50"/>
      <c r="AE41" s="50"/>
      <c r="AF41" s="50"/>
      <c r="AG41" s="50"/>
      <c r="AH41" s="50"/>
      <c r="AI41" s="50"/>
      <c r="AJ41" s="50"/>
      <c r="AK41" s="50"/>
      <c r="AL41" s="50"/>
      <c r="AM41" s="523"/>
    </row>
    <row r="42" spans="1:39" s="4" customFormat="1" ht="110.25" customHeight="1">
      <c r="A42" s="1199"/>
      <c r="B42" s="558"/>
      <c r="C42" s="558"/>
      <c r="D42" s="1199"/>
      <c r="E42" s="558"/>
      <c r="F42" s="1200"/>
      <c r="G42" s="558"/>
      <c r="H42" s="558"/>
      <c r="I42" s="558"/>
      <c r="J42" s="2652">
        <v>21</v>
      </c>
      <c r="K42" s="2668" t="s">
        <v>1547</v>
      </c>
      <c r="L42" s="2669" t="s">
        <v>37</v>
      </c>
      <c r="M42" s="2670">
        <v>100</v>
      </c>
      <c r="N42" s="2669" t="s">
        <v>1548</v>
      </c>
      <c r="O42" s="2687">
        <v>72</v>
      </c>
      <c r="P42" s="2149" t="s">
        <v>1914</v>
      </c>
      <c r="Q42" s="2215">
        <v>1</v>
      </c>
      <c r="R42" s="2688">
        <v>195000000</v>
      </c>
      <c r="S42" s="2149" t="s">
        <v>1549</v>
      </c>
      <c r="T42" s="1148" t="s">
        <v>1550</v>
      </c>
      <c r="U42" s="1149" t="s">
        <v>1551</v>
      </c>
      <c r="V42" s="890">
        <v>95000000</v>
      </c>
      <c r="W42" s="1150">
        <v>20</v>
      </c>
      <c r="X42" s="1151" t="s">
        <v>106</v>
      </c>
      <c r="Y42" s="2667"/>
      <c r="Z42" s="2679"/>
      <c r="AA42" s="2685"/>
      <c r="AB42" s="2685"/>
      <c r="AC42" s="2009">
        <v>350</v>
      </c>
      <c r="AD42" s="2011">
        <v>250</v>
      </c>
      <c r="AE42" s="2683"/>
      <c r="AF42" s="2679"/>
      <c r="AG42" s="2681"/>
      <c r="AH42" s="2681"/>
      <c r="AI42" s="2681"/>
      <c r="AJ42" s="2681"/>
      <c r="AK42" s="2373">
        <v>42622</v>
      </c>
      <c r="AL42" s="2674">
        <v>42724</v>
      </c>
      <c r="AM42" s="2676" t="s">
        <v>1509</v>
      </c>
    </row>
    <row r="43" spans="1:39" s="4" customFormat="1" ht="126.75" customHeight="1">
      <c r="A43" s="1199"/>
      <c r="B43" s="558"/>
      <c r="C43" s="558"/>
      <c r="D43" s="1199"/>
      <c r="E43" s="558"/>
      <c r="F43" s="1200"/>
      <c r="G43" s="558"/>
      <c r="H43" s="558"/>
      <c r="I43" s="558"/>
      <c r="J43" s="2130"/>
      <c r="K43" s="2668"/>
      <c r="L43" s="2669"/>
      <c r="M43" s="2670"/>
      <c r="N43" s="2669"/>
      <c r="O43" s="2669"/>
      <c r="P43" s="2149"/>
      <c r="Q43" s="2217"/>
      <c r="R43" s="2688"/>
      <c r="S43" s="2149"/>
      <c r="T43" s="1152" t="s">
        <v>1552</v>
      </c>
      <c r="U43" s="767" t="s">
        <v>1553</v>
      </c>
      <c r="V43" s="884">
        <v>100000000</v>
      </c>
      <c r="W43" s="1153">
        <v>20</v>
      </c>
      <c r="X43" s="1154" t="s">
        <v>106</v>
      </c>
      <c r="Y43" s="2667"/>
      <c r="Z43" s="2667"/>
      <c r="AA43" s="2686"/>
      <c r="AB43" s="2686"/>
      <c r="AC43" s="2062"/>
      <c r="AD43" s="2067"/>
      <c r="AE43" s="2684"/>
      <c r="AF43" s="2667"/>
      <c r="AG43" s="2682"/>
      <c r="AH43" s="2682"/>
      <c r="AI43" s="2682"/>
      <c r="AJ43" s="2682"/>
      <c r="AK43" s="2680"/>
      <c r="AL43" s="2675"/>
      <c r="AM43" s="2676"/>
    </row>
    <row r="44" spans="1:39" s="4" customFormat="1" ht="180.75" customHeight="1">
      <c r="A44" s="1201"/>
      <c r="B44" s="557"/>
      <c r="C44" s="557"/>
      <c r="D44" s="1201"/>
      <c r="E44" s="557"/>
      <c r="F44" s="1202"/>
      <c r="G44" s="557"/>
      <c r="H44" s="557"/>
      <c r="I44" s="557"/>
      <c r="J44" s="837">
        <v>21</v>
      </c>
      <c r="K44" s="775" t="s">
        <v>1547</v>
      </c>
      <c r="L44" s="550" t="s">
        <v>37</v>
      </c>
      <c r="M44" s="828">
        <v>100</v>
      </c>
      <c r="N44" s="550" t="s">
        <v>1554</v>
      </c>
      <c r="O44" s="550">
        <v>73</v>
      </c>
      <c r="P44" s="849" t="s">
        <v>1555</v>
      </c>
      <c r="Q44" s="1132">
        <v>1</v>
      </c>
      <c r="R44" s="888">
        <v>5000000</v>
      </c>
      <c r="S44" s="849" t="s">
        <v>1556</v>
      </c>
      <c r="T44" s="1155" t="s">
        <v>1557</v>
      </c>
      <c r="U44" s="775" t="s">
        <v>1501</v>
      </c>
      <c r="V44" s="888">
        <v>5000000</v>
      </c>
      <c r="W44" s="1156">
        <v>20</v>
      </c>
      <c r="X44" s="550" t="s">
        <v>106</v>
      </c>
      <c r="Y44" s="1134">
        <v>7824</v>
      </c>
      <c r="Z44" s="1134">
        <v>8808</v>
      </c>
      <c r="AA44" s="1134">
        <v>3361</v>
      </c>
      <c r="AB44" s="1134">
        <v>9933</v>
      </c>
      <c r="AC44" s="1157">
        <v>29499</v>
      </c>
      <c r="AD44" s="1134">
        <v>9933</v>
      </c>
      <c r="AE44" s="1134"/>
      <c r="AF44" s="549"/>
      <c r="AG44" s="551"/>
      <c r="AH44" s="551"/>
      <c r="AI44" s="551"/>
      <c r="AJ44" s="551"/>
      <c r="AK44" s="879">
        <v>41192</v>
      </c>
      <c r="AL44" s="879">
        <v>42724</v>
      </c>
      <c r="AM44" s="1135" t="s">
        <v>1509</v>
      </c>
    </row>
    <row r="45" spans="1:39" s="4" customFormat="1" ht="15">
      <c r="A45" s="1197"/>
      <c r="B45" s="556"/>
      <c r="C45" s="556"/>
      <c r="D45" s="1197"/>
      <c r="E45" s="556"/>
      <c r="F45" s="1198"/>
      <c r="G45" s="1204">
        <v>6</v>
      </c>
      <c r="H45" s="534" t="s">
        <v>1558</v>
      </c>
      <c r="I45" s="441"/>
      <c r="J45" s="1158"/>
      <c r="K45" s="897"/>
      <c r="L45" s="896"/>
      <c r="M45" s="896"/>
      <c r="N45" s="1113"/>
      <c r="O45" s="1113"/>
      <c r="P45" s="897"/>
      <c r="Q45" s="896"/>
      <c r="R45" s="898"/>
      <c r="S45" s="897"/>
      <c r="T45" s="897"/>
      <c r="U45" s="897"/>
      <c r="V45" s="898"/>
      <c r="W45" s="1114"/>
      <c r="X45" s="896"/>
      <c r="Y45" s="896"/>
      <c r="Z45" s="896"/>
      <c r="AA45" s="896"/>
      <c r="AB45" s="896"/>
      <c r="AC45" s="896"/>
      <c r="AD45" s="896"/>
      <c r="AE45" s="896"/>
      <c r="AF45" s="896"/>
      <c r="AG45" s="896"/>
      <c r="AH45" s="896"/>
      <c r="AI45" s="896"/>
      <c r="AJ45" s="896"/>
      <c r="AK45" s="896"/>
      <c r="AL45" s="896"/>
      <c r="AM45" s="1115"/>
    </row>
    <row r="46" spans="1:39" s="20" customFormat="1" ht="128.25">
      <c r="A46" s="1197"/>
      <c r="B46" s="556"/>
      <c r="C46" s="556"/>
      <c r="D46" s="1197"/>
      <c r="E46" s="556"/>
      <c r="F46" s="1198"/>
      <c r="G46" s="556"/>
      <c r="H46" s="556"/>
      <c r="I46" s="556"/>
      <c r="J46" s="1773">
        <v>31</v>
      </c>
      <c r="K46" s="1104" t="s">
        <v>1559</v>
      </c>
      <c r="L46" s="476" t="s">
        <v>37</v>
      </c>
      <c r="M46" s="1159">
        <v>4</v>
      </c>
      <c r="N46" s="1901" t="s">
        <v>1560</v>
      </c>
      <c r="O46" s="1885">
        <v>75</v>
      </c>
      <c r="P46" s="2134" t="s">
        <v>1915</v>
      </c>
      <c r="Q46" s="1160">
        <f>V46/$R$46</f>
        <v>0.10526315789473684</v>
      </c>
      <c r="R46" s="2677">
        <v>190000000</v>
      </c>
      <c r="S46" s="1954" t="s">
        <v>1561</v>
      </c>
      <c r="T46" s="1161" t="s">
        <v>1562</v>
      </c>
      <c r="U46" s="1162" t="s">
        <v>1563</v>
      </c>
      <c r="V46" s="888">
        <v>20000000</v>
      </c>
      <c r="W46" s="1163">
        <v>20</v>
      </c>
      <c r="X46" s="476" t="s">
        <v>106</v>
      </c>
      <c r="Y46" s="2679"/>
      <c r="Z46" s="2679"/>
      <c r="AA46" s="2679"/>
      <c r="AB46" s="2058">
        <v>300</v>
      </c>
      <c r="AC46" s="2058">
        <v>1638</v>
      </c>
      <c r="AD46" s="2011">
        <v>100</v>
      </c>
      <c r="AE46" s="2683"/>
      <c r="AF46" s="2679"/>
      <c r="AG46" s="2679"/>
      <c r="AH46" s="2679"/>
      <c r="AI46" s="2679"/>
      <c r="AJ46" s="2679"/>
      <c r="AK46" s="2373">
        <v>42629</v>
      </c>
      <c r="AL46" s="2693">
        <v>42724</v>
      </c>
      <c r="AM46" s="1901" t="s">
        <v>1509</v>
      </c>
    </row>
    <row r="47" spans="1:39" s="20" customFormat="1" ht="72.75" customHeight="1">
      <c r="A47" s="1197"/>
      <c r="B47" s="556"/>
      <c r="C47" s="556"/>
      <c r="D47" s="1197"/>
      <c r="E47" s="556"/>
      <c r="F47" s="1198"/>
      <c r="G47" s="556"/>
      <c r="H47" s="556"/>
      <c r="I47" s="556"/>
      <c r="J47" s="1773">
        <v>32</v>
      </c>
      <c r="K47" s="1104" t="s">
        <v>1564</v>
      </c>
      <c r="L47" s="476" t="s">
        <v>37</v>
      </c>
      <c r="M47" s="1159">
        <v>15</v>
      </c>
      <c r="N47" s="1902"/>
      <c r="O47" s="1886"/>
      <c r="P47" s="2149"/>
      <c r="Q47" s="1767">
        <f>V47/$R$46</f>
        <v>0.7894736842105263</v>
      </c>
      <c r="R47" s="2678"/>
      <c r="S47" s="2115"/>
      <c r="T47" s="2695" t="s">
        <v>1565</v>
      </c>
      <c r="U47" s="745" t="s">
        <v>1566</v>
      </c>
      <c r="V47" s="888">
        <v>150000000</v>
      </c>
      <c r="W47" s="1163">
        <v>20</v>
      </c>
      <c r="X47" s="476" t="s">
        <v>106</v>
      </c>
      <c r="Y47" s="2667"/>
      <c r="Z47" s="2667"/>
      <c r="AA47" s="2667"/>
      <c r="AB47" s="2058"/>
      <c r="AC47" s="2058"/>
      <c r="AD47" s="2067"/>
      <c r="AE47" s="2684"/>
      <c r="AF47" s="2667"/>
      <c r="AG47" s="2667"/>
      <c r="AH47" s="2667"/>
      <c r="AI47" s="2667"/>
      <c r="AJ47" s="2667"/>
      <c r="AK47" s="2680"/>
      <c r="AL47" s="2694"/>
      <c r="AM47" s="1902"/>
    </row>
    <row r="48" spans="1:39" s="20" customFormat="1" ht="96.75" customHeight="1">
      <c r="A48" s="1197"/>
      <c r="B48" s="556"/>
      <c r="C48" s="556"/>
      <c r="D48" s="1197"/>
      <c r="E48" s="556"/>
      <c r="F48" s="1198"/>
      <c r="G48" s="556"/>
      <c r="H48" s="556"/>
      <c r="I48" s="556"/>
      <c r="J48" s="1773">
        <v>33</v>
      </c>
      <c r="K48" s="1104" t="s">
        <v>1567</v>
      </c>
      <c r="L48" s="476" t="s">
        <v>37</v>
      </c>
      <c r="M48" s="1159">
        <v>200</v>
      </c>
      <c r="N48" s="1902"/>
      <c r="O48" s="1886"/>
      <c r="P48" s="2149"/>
      <c r="Q48" s="1767">
        <f>V48/$R$46</f>
        <v>0.05263157894736842</v>
      </c>
      <c r="R48" s="2678"/>
      <c r="S48" s="2115"/>
      <c r="T48" s="2696"/>
      <c r="U48" s="745" t="s">
        <v>1568</v>
      </c>
      <c r="V48" s="888">
        <v>10000000</v>
      </c>
      <c r="W48" s="1163">
        <v>20</v>
      </c>
      <c r="X48" s="476" t="s">
        <v>106</v>
      </c>
      <c r="Y48" s="2667"/>
      <c r="Z48" s="2667"/>
      <c r="AA48" s="2667"/>
      <c r="AB48" s="2058"/>
      <c r="AC48" s="2058"/>
      <c r="AD48" s="2067"/>
      <c r="AE48" s="2684"/>
      <c r="AF48" s="2667"/>
      <c r="AG48" s="2667"/>
      <c r="AH48" s="2667"/>
      <c r="AI48" s="2667"/>
      <c r="AJ48" s="2667"/>
      <c r="AK48" s="2680"/>
      <c r="AL48" s="2694"/>
      <c r="AM48" s="1902"/>
    </row>
    <row r="49" spans="1:39" s="20" customFormat="1" ht="159" customHeight="1">
      <c r="A49" s="1197"/>
      <c r="B49" s="556"/>
      <c r="C49" s="556"/>
      <c r="D49" s="1197"/>
      <c r="E49" s="556"/>
      <c r="F49" s="1198"/>
      <c r="G49" s="556"/>
      <c r="H49" s="556"/>
      <c r="I49" s="556"/>
      <c r="J49" s="1771">
        <v>34</v>
      </c>
      <c r="K49" s="1105" t="s">
        <v>1569</v>
      </c>
      <c r="L49" s="1165" t="s">
        <v>37</v>
      </c>
      <c r="M49" s="848">
        <v>400</v>
      </c>
      <c r="N49" s="1902"/>
      <c r="O49" s="1886"/>
      <c r="P49" s="2149"/>
      <c r="Q49" s="1767">
        <f>V49/$R$46</f>
        <v>0.05263157894736842</v>
      </c>
      <c r="R49" s="2678"/>
      <c r="S49" s="2115"/>
      <c r="T49" s="1166" t="s">
        <v>1570</v>
      </c>
      <c r="U49" s="746" t="s">
        <v>1571</v>
      </c>
      <c r="V49" s="884">
        <v>10000000</v>
      </c>
      <c r="W49" s="1167">
        <v>20</v>
      </c>
      <c r="X49" s="1165" t="s">
        <v>106</v>
      </c>
      <c r="Y49" s="2667"/>
      <c r="Z49" s="2667"/>
      <c r="AA49" s="2667"/>
      <c r="AB49" s="2011"/>
      <c r="AC49" s="2011"/>
      <c r="AD49" s="2067"/>
      <c r="AE49" s="2684"/>
      <c r="AF49" s="2667"/>
      <c r="AG49" s="2667"/>
      <c r="AH49" s="2667"/>
      <c r="AI49" s="2667"/>
      <c r="AJ49" s="2667"/>
      <c r="AK49" s="2680"/>
      <c r="AL49" s="2694"/>
      <c r="AM49" s="1902"/>
    </row>
    <row r="50" spans="1:39" s="4" customFormat="1" ht="163.5" customHeight="1">
      <c r="A50" s="1197"/>
      <c r="B50" s="556"/>
      <c r="C50" s="556"/>
      <c r="D50" s="1197"/>
      <c r="E50" s="556"/>
      <c r="F50" s="1198"/>
      <c r="G50" s="556"/>
      <c r="H50" s="556"/>
      <c r="I50" s="556"/>
      <c r="J50" s="1770">
        <v>31</v>
      </c>
      <c r="K50" s="775" t="s">
        <v>1559</v>
      </c>
      <c r="L50" s="550" t="s">
        <v>37</v>
      </c>
      <c r="M50" s="828">
        <v>4</v>
      </c>
      <c r="N50" s="754" t="s">
        <v>1572</v>
      </c>
      <c r="O50" s="754">
        <v>74</v>
      </c>
      <c r="P50" s="849" t="s">
        <v>1573</v>
      </c>
      <c r="Q50" s="1132">
        <v>1</v>
      </c>
      <c r="R50" s="888">
        <v>90000000</v>
      </c>
      <c r="S50" s="849" t="s">
        <v>1574</v>
      </c>
      <c r="T50" s="849" t="s">
        <v>1575</v>
      </c>
      <c r="U50" s="849" t="s">
        <v>1501</v>
      </c>
      <c r="V50" s="888">
        <v>90000000</v>
      </c>
      <c r="W50" s="1156">
        <v>20</v>
      </c>
      <c r="X50" s="550" t="s">
        <v>106</v>
      </c>
      <c r="Y50" s="1134">
        <v>7824</v>
      </c>
      <c r="Z50" s="762">
        <v>8808</v>
      </c>
      <c r="AA50" s="1134">
        <v>3361</v>
      </c>
      <c r="AB50" s="1134">
        <v>12320</v>
      </c>
      <c r="AC50" s="1168">
        <v>27112</v>
      </c>
      <c r="AD50" s="1134">
        <v>9933</v>
      </c>
      <c r="AE50" s="1169"/>
      <c r="AF50" s="551"/>
      <c r="AG50" s="551"/>
      <c r="AH50" s="551"/>
      <c r="AI50" s="551"/>
      <c r="AJ50" s="551"/>
      <c r="AK50" s="879"/>
      <c r="AL50" s="879"/>
      <c r="AM50" s="1135" t="s">
        <v>1509</v>
      </c>
    </row>
    <row r="51" spans="1:39" s="4" customFormat="1" ht="33" customHeight="1">
      <c r="A51" s="1197"/>
      <c r="B51" s="556"/>
      <c r="C51" s="556"/>
      <c r="D51" s="1197"/>
      <c r="E51" s="556"/>
      <c r="F51" s="1206"/>
      <c r="G51" s="1205">
        <v>7</v>
      </c>
      <c r="H51" s="534" t="s">
        <v>1576</v>
      </c>
      <c r="I51" s="441"/>
      <c r="J51" s="1781"/>
      <c r="K51" s="1170"/>
      <c r="L51" s="1111"/>
      <c r="M51" s="1158"/>
      <c r="N51" s="1113"/>
      <c r="O51" s="1113"/>
      <c r="P51" s="897"/>
      <c r="Q51" s="896"/>
      <c r="R51" s="898"/>
      <c r="S51" s="897"/>
      <c r="T51" s="897"/>
      <c r="U51" s="897"/>
      <c r="V51" s="898"/>
      <c r="W51" s="1114"/>
      <c r="X51" s="896"/>
      <c r="Y51" s="896"/>
      <c r="Z51" s="896"/>
      <c r="AA51" s="896"/>
      <c r="AB51" s="896"/>
      <c r="AC51" s="896"/>
      <c r="AD51" s="896"/>
      <c r="AE51" s="896"/>
      <c r="AF51" s="896"/>
      <c r="AG51" s="896"/>
      <c r="AH51" s="896"/>
      <c r="AI51" s="896"/>
      <c r="AJ51" s="896"/>
      <c r="AK51" s="896"/>
      <c r="AL51" s="896"/>
      <c r="AM51" s="1115"/>
    </row>
    <row r="52" spans="1:39" s="20" customFormat="1" ht="119.25" customHeight="1">
      <c r="A52" s="1197"/>
      <c r="B52" s="556"/>
      <c r="C52" s="556"/>
      <c r="D52" s="1197"/>
      <c r="E52" s="556"/>
      <c r="F52" s="1198"/>
      <c r="G52" s="1195"/>
      <c r="H52" s="1195"/>
      <c r="I52" s="1196"/>
      <c r="J52" s="1765">
        <v>35</v>
      </c>
      <c r="K52" s="1099" t="s">
        <v>1577</v>
      </c>
      <c r="L52" s="476" t="s">
        <v>37</v>
      </c>
      <c r="M52" s="1759">
        <v>5</v>
      </c>
      <c r="N52" s="1901" t="s">
        <v>1578</v>
      </c>
      <c r="O52" s="1901">
        <v>78</v>
      </c>
      <c r="P52" s="2149" t="s">
        <v>1927</v>
      </c>
      <c r="Q52" s="1171">
        <f>V52/R52</f>
        <v>0.5</v>
      </c>
      <c r="R52" s="2697">
        <v>56000000</v>
      </c>
      <c r="S52" s="2115" t="s">
        <v>1579</v>
      </c>
      <c r="T52" s="1172" t="s">
        <v>1580</v>
      </c>
      <c r="U52" s="1173" t="s">
        <v>1581</v>
      </c>
      <c r="V52" s="885">
        <v>28000000</v>
      </c>
      <c r="W52" s="2701" t="s">
        <v>1582</v>
      </c>
      <c r="X52" s="1174" t="s">
        <v>106</v>
      </c>
      <c r="Y52" s="2669">
        <v>0</v>
      </c>
      <c r="Z52" s="2687">
        <v>0</v>
      </c>
      <c r="AA52" s="2687">
        <v>0</v>
      </c>
      <c r="AB52" s="2687">
        <v>16</v>
      </c>
      <c r="AC52" s="2673">
        <v>46</v>
      </c>
      <c r="AD52" s="2689">
        <v>3</v>
      </c>
      <c r="AE52" s="2689"/>
      <c r="AF52" s="2692"/>
      <c r="AG52" s="2667"/>
      <c r="AH52" s="2667"/>
      <c r="AI52" s="2667"/>
      <c r="AJ52" s="2667"/>
      <c r="AK52" s="2047" t="s">
        <v>1583</v>
      </c>
      <c r="AL52" s="2700">
        <v>42724</v>
      </c>
      <c r="AM52" s="1902" t="s">
        <v>1509</v>
      </c>
    </row>
    <row r="53" spans="1:39" s="20" customFormat="1" ht="70.5" customHeight="1">
      <c r="A53" s="1197"/>
      <c r="B53" s="556"/>
      <c r="C53" s="556"/>
      <c r="D53" s="1197"/>
      <c r="E53" s="556"/>
      <c r="F53" s="1198"/>
      <c r="G53" s="556"/>
      <c r="H53" s="556"/>
      <c r="I53" s="1198"/>
      <c r="J53" s="1766">
        <v>36</v>
      </c>
      <c r="K53" s="1105" t="s">
        <v>1584</v>
      </c>
      <c r="L53" s="1165" t="s">
        <v>37</v>
      </c>
      <c r="M53" s="1175">
        <v>1</v>
      </c>
      <c r="N53" s="1903"/>
      <c r="O53" s="1902"/>
      <c r="P53" s="2149"/>
      <c r="Q53" s="1768">
        <f>V53/R52</f>
        <v>0.5</v>
      </c>
      <c r="R53" s="2698"/>
      <c r="S53" s="2699"/>
      <c r="T53" s="1176" t="s">
        <v>1585</v>
      </c>
      <c r="U53" s="1177" t="s">
        <v>1586</v>
      </c>
      <c r="V53" s="885">
        <v>28000000</v>
      </c>
      <c r="W53" s="2702"/>
      <c r="X53" s="1165" t="s">
        <v>106</v>
      </c>
      <c r="Y53" s="2669"/>
      <c r="Z53" s="2669"/>
      <c r="AA53" s="2669"/>
      <c r="AB53" s="2669"/>
      <c r="AC53" s="2689"/>
      <c r="AD53" s="2670"/>
      <c r="AE53" s="2670"/>
      <c r="AF53" s="2692"/>
      <c r="AG53" s="2667"/>
      <c r="AH53" s="2667"/>
      <c r="AI53" s="2667"/>
      <c r="AJ53" s="2667"/>
      <c r="AK53" s="2047"/>
      <c r="AL53" s="2700"/>
      <c r="AM53" s="1902"/>
    </row>
    <row r="54" spans="1:39" s="4" customFormat="1" ht="409.5" customHeight="1">
      <c r="A54" s="1197"/>
      <c r="B54" s="556"/>
      <c r="C54" s="556"/>
      <c r="D54" s="1197"/>
      <c r="E54" s="556"/>
      <c r="F54" s="1198"/>
      <c r="G54" s="556"/>
      <c r="H54" s="556"/>
      <c r="I54" s="1198"/>
      <c r="J54" s="1769">
        <v>35</v>
      </c>
      <c r="K54" s="775" t="s">
        <v>1577</v>
      </c>
      <c r="L54" s="550" t="s">
        <v>37</v>
      </c>
      <c r="M54" s="1759">
        <v>5</v>
      </c>
      <c r="N54" s="754" t="s">
        <v>1587</v>
      </c>
      <c r="O54" s="754">
        <v>76</v>
      </c>
      <c r="P54" s="849" t="s">
        <v>1588</v>
      </c>
      <c r="Q54" s="1132">
        <v>1</v>
      </c>
      <c r="R54" s="1178">
        <v>79000000</v>
      </c>
      <c r="S54" s="849" t="s">
        <v>1556</v>
      </c>
      <c r="T54" s="775" t="s">
        <v>1589</v>
      </c>
      <c r="U54" s="775" t="s">
        <v>1501</v>
      </c>
      <c r="V54" s="888">
        <v>79000000</v>
      </c>
      <c r="W54" s="1156" t="s">
        <v>1590</v>
      </c>
      <c r="X54" s="550" t="s">
        <v>106</v>
      </c>
      <c r="Y54" s="1134">
        <v>7824</v>
      </c>
      <c r="Z54" s="1134">
        <v>8808</v>
      </c>
      <c r="AA54" s="1134">
        <v>3361</v>
      </c>
      <c r="AB54" s="1134">
        <v>9621</v>
      </c>
      <c r="AC54" s="1157">
        <v>29811</v>
      </c>
      <c r="AD54" s="1134">
        <v>9933</v>
      </c>
      <c r="AE54" s="1169"/>
      <c r="AF54" s="551"/>
      <c r="AG54" s="551"/>
      <c r="AH54" s="551"/>
      <c r="AI54" s="551"/>
      <c r="AJ54" s="551"/>
      <c r="AK54" s="879">
        <v>41192</v>
      </c>
      <c r="AL54" s="1109">
        <v>42724</v>
      </c>
      <c r="AM54" s="1135" t="s">
        <v>1509</v>
      </c>
    </row>
    <row r="55" spans="1:39" s="4" customFormat="1" ht="150.75" customHeight="1">
      <c r="A55" s="1197"/>
      <c r="B55" s="556"/>
      <c r="C55" s="556"/>
      <c r="D55" s="1197"/>
      <c r="E55" s="556"/>
      <c r="F55" s="1198"/>
      <c r="G55" s="566"/>
      <c r="H55" s="566"/>
      <c r="I55" s="567"/>
      <c r="J55" s="1769">
        <v>35</v>
      </c>
      <c r="K55" s="775" t="s">
        <v>1577</v>
      </c>
      <c r="L55" s="550" t="s">
        <v>37</v>
      </c>
      <c r="M55" s="828">
        <v>5</v>
      </c>
      <c r="N55" s="754" t="s">
        <v>1591</v>
      </c>
      <c r="O55" s="754">
        <v>77</v>
      </c>
      <c r="P55" s="849" t="s">
        <v>1592</v>
      </c>
      <c r="Q55" s="1132">
        <v>1</v>
      </c>
      <c r="R55" s="1178">
        <v>5000000</v>
      </c>
      <c r="S55" s="849" t="s">
        <v>1556</v>
      </c>
      <c r="T55" s="849" t="s">
        <v>1589</v>
      </c>
      <c r="U55" s="775" t="s">
        <v>1501</v>
      </c>
      <c r="V55" s="888">
        <v>5000000</v>
      </c>
      <c r="W55" s="1156">
        <v>20</v>
      </c>
      <c r="X55" s="550" t="s">
        <v>106</v>
      </c>
      <c r="Y55" s="1134">
        <v>7824</v>
      </c>
      <c r="Z55" s="1134">
        <v>8080</v>
      </c>
      <c r="AA55" s="1134">
        <v>3361</v>
      </c>
      <c r="AB55" s="1134">
        <v>39432</v>
      </c>
      <c r="AC55" s="1157"/>
      <c r="AD55" s="1134">
        <v>9933</v>
      </c>
      <c r="AE55" s="1134"/>
      <c r="AF55" s="551"/>
      <c r="AG55" s="551"/>
      <c r="AH55" s="551"/>
      <c r="AI55" s="551"/>
      <c r="AJ55" s="551"/>
      <c r="AK55" s="879">
        <v>41192</v>
      </c>
      <c r="AL55" s="879">
        <v>42724</v>
      </c>
      <c r="AM55" s="1135" t="s">
        <v>1509</v>
      </c>
    </row>
    <row r="56" spans="1:39" s="4" customFormat="1" ht="24" customHeight="1">
      <c r="A56" s="1199"/>
      <c r="B56" s="558"/>
      <c r="C56" s="558"/>
      <c r="D56" s="1199"/>
      <c r="E56" s="558"/>
      <c r="F56" s="1200"/>
      <c r="G56" s="1207">
        <v>34</v>
      </c>
      <c r="H56" s="1179" t="s">
        <v>1593</v>
      </c>
      <c r="I56" s="1180"/>
      <c r="J56" s="1782"/>
      <c r="K56" s="897"/>
      <c r="L56" s="896"/>
      <c r="M56" s="896"/>
      <c r="N56" s="1113"/>
      <c r="O56" s="1113"/>
      <c r="P56" s="897"/>
      <c r="Q56" s="896"/>
      <c r="R56" s="898"/>
      <c r="S56" s="897"/>
      <c r="T56" s="897"/>
      <c r="U56" s="897"/>
      <c r="V56" s="898"/>
      <c r="W56" s="1114"/>
      <c r="X56" s="896"/>
      <c r="Y56" s="896"/>
      <c r="Z56" s="896"/>
      <c r="AA56" s="896"/>
      <c r="AB56" s="896"/>
      <c r="AC56" s="896"/>
      <c r="AD56" s="896"/>
      <c r="AE56" s="896"/>
      <c r="AF56" s="896"/>
      <c r="AG56" s="896"/>
      <c r="AH56" s="896"/>
      <c r="AI56" s="896"/>
      <c r="AJ56" s="896"/>
      <c r="AK56" s="896"/>
      <c r="AL56" s="896"/>
      <c r="AM56" s="1115"/>
    </row>
    <row r="57" spans="1:39" s="20" customFormat="1" ht="121.5" customHeight="1">
      <c r="A57" s="1199"/>
      <c r="B57" s="558"/>
      <c r="C57" s="558"/>
      <c r="D57" s="1199"/>
      <c r="E57" s="558"/>
      <c r="F57" s="558"/>
      <c r="G57" s="1208"/>
      <c r="H57" s="1209"/>
      <c r="I57" s="1210"/>
      <c r="J57" s="2713">
        <v>122</v>
      </c>
      <c r="K57" s="1954" t="s">
        <v>1594</v>
      </c>
      <c r="L57" s="2690" t="s">
        <v>37</v>
      </c>
      <c r="M57" s="2691">
        <v>1</v>
      </c>
      <c r="N57" s="1901" t="s">
        <v>1595</v>
      </c>
      <c r="O57" s="1901">
        <v>79</v>
      </c>
      <c r="P57" s="2134" t="s">
        <v>1916</v>
      </c>
      <c r="Q57" s="1164">
        <f>V57/$R$57</f>
        <v>0.11918021978021978</v>
      </c>
      <c r="R57" s="2677">
        <v>455000000</v>
      </c>
      <c r="S57" s="1954" t="s">
        <v>1596</v>
      </c>
      <c r="T57" s="1161" t="s">
        <v>1597</v>
      </c>
      <c r="U57" s="745" t="s">
        <v>1598</v>
      </c>
      <c r="V57" s="888">
        <v>54227000</v>
      </c>
      <c r="W57" s="1163">
        <v>20</v>
      </c>
      <c r="X57" s="476" t="s">
        <v>106</v>
      </c>
      <c r="Y57" s="2691">
        <v>20</v>
      </c>
      <c r="Z57" s="2058">
        <v>20</v>
      </c>
      <c r="AA57" s="2058">
        <v>20</v>
      </c>
      <c r="AB57" s="2058"/>
      <c r="AC57" s="2058">
        <v>20</v>
      </c>
      <c r="AD57" s="2058">
        <v>20</v>
      </c>
      <c r="AE57" s="2691"/>
      <c r="AF57" s="2712"/>
      <c r="AG57" s="2712"/>
      <c r="AH57" s="2712"/>
      <c r="AI57" s="2712"/>
      <c r="AJ57" s="2712"/>
      <c r="AK57" s="2708">
        <v>42656</v>
      </c>
      <c r="AL57" s="2710">
        <v>42724</v>
      </c>
      <c r="AM57" s="1973" t="s">
        <v>1599</v>
      </c>
    </row>
    <row r="58" spans="1:39" s="20" customFormat="1" ht="80.25" customHeight="1">
      <c r="A58" s="1199"/>
      <c r="B58" s="558"/>
      <c r="C58" s="558"/>
      <c r="D58" s="1199"/>
      <c r="E58" s="558"/>
      <c r="F58" s="558"/>
      <c r="G58" s="1199"/>
      <c r="H58" s="558"/>
      <c r="I58" s="1200"/>
      <c r="J58" s="2714"/>
      <c r="K58" s="2115"/>
      <c r="L58" s="2680"/>
      <c r="M58" s="2691"/>
      <c r="N58" s="1902"/>
      <c r="O58" s="1902"/>
      <c r="P58" s="2149"/>
      <c r="Q58" s="1774">
        <f>V58/$R$57</f>
        <v>0.08791208791208792</v>
      </c>
      <c r="R58" s="2678"/>
      <c r="S58" s="2115"/>
      <c r="T58" s="1131" t="s">
        <v>1600</v>
      </c>
      <c r="U58" s="1181" t="s">
        <v>1601</v>
      </c>
      <c r="V58" s="888">
        <v>40000000</v>
      </c>
      <c r="W58" s="1163">
        <v>20</v>
      </c>
      <c r="X58" s="476" t="s">
        <v>106</v>
      </c>
      <c r="Y58" s="2691"/>
      <c r="Z58" s="2058"/>
      <c r="AA58" s="2058"/>
      <c r="AB58" s="2058"/>
      <c r="AC58" s="2058"/>
      <c r="AD58" s="2058"/>
      <c r="AE58" s="2691"/>
      <c r="AF58" s="2712"/>
      <c r="AG58" s="2712"/>
      <c r="AH58" s="2712"/>
      <c r="AI58" s="2712"/>
      <c r="AJ58" s="2712"/>
      <c r="AK58" s="2709"/>
      <c r="AL58" s="2710"/>
      <c r="AM58" s="1973"/>
    </row>
    <row r="59" spans="1:39" s="20" customFormat="1" ht="108" customHeight="1">
      <c r="A59" s="1199"/>
      <c r="B59" s="558"/>
      <c r="C59" s="558"/>
      <c r="D59" s="1199"/>
      <c r="E59" s="558"/>
      <c r="F59" s="558"/>
      <c r="G59" s="1199"/>
      <c r="H59" s="558"/>
      <c r="I59" s="1200"/>
      <c r="J59" s="2715"/>
      <c r="K59" s="2116"/>
      <c r="L59" s="2680"/>
      <c r="M59" s="2691"/>
      <c r="N59" s="1902"/>
      <c r="O59" s="1902"/>
      <c r="P59" s="2149"/>
      <c r="Q59" s="1774">
        <f>V59/$R$57</f>
        <v>0.001698901098901099</v>
      </c>
      <c r="R59" s="2678"/>
      <c r="S59" s="2115"/>
      <c r="T59" s="1131" t="s">
        <v>1602</v>
      </c>
      <c r="U59" s="1161" t="s">
        <v>1603</v>
      </c>
      <c r="V59" s="888">
        <v>773000</v>
      </c>
      <c r="W59" s="1163"/>
      <c r="X59" s="476"/>
      <c r="Y59" s="2691"/>
      <c r="Z59" s="2058"/>
      <c r="AA59" s="2058"/>
      <c r="AB59" s="2058"/>
      <c r="AC59" s="2058"/>
      <c r="AD59" s="2058"/>
      <c r="AE59" s="2691"/>
      <c r="AF59" s="2712"/>
      <c r="AG59" s="2712"/>
      <c r="AH59" s="2712"/>
      <c r="AI59" s="2712"/>
      <c r="AJ59" s="2712"/>
      <c r="AK59" s="2709"/>
      <c r="AL59" s="2710"/>
      <c r="AM59" s="1973"/>
    </row>
    <row r="60" spans="1:39" s="20" customFormat="1" ht="111" customHeight="1">
      <c r="A60" s="1199"/>
      <c r="B60" s="558"/>
      <c r="C60" s="558"/>
      <c r="D60" s="1199"/>
      <c r="E60" s="558"/>
      <c r="F60" s="558"/>
      <c r="G60" s="1199"/>
      <c r="H60" s="558"/>
      <c r="I60" s="1200"/>
      <c r="J60" s="1772">
        <v>123</v>
      </c>
      <c r="K60" s="446" t="s">
        <v>1604</v>
      </c>
      <c r="L60" s="2680"/>
      <c r="M60" s="1650">
        <v>4</v>
      </c>
      <c r="N60" s="1902"/>
      <c r="O60" s="1902"/>
      <c r="P60" s="2149"/>
      <c r="Q60" s="1774">
        <f>V60/$R$57</f>
        <v>0.7912087912087912</v>
      </c>
      <c r="R60" s="2678"/>
      <c r="S60" s="2115"/>
      <c r="T60" s="1211" t="s">
        <v>1602</v>
      </c>
      <c r="U60" s="1212" t="s">
        <v>1605</v>
      </c>
      <c r="V60" s="884">
        <v>360000000</v>
      </c>
      <c r="W60" s="1167">
        <v>20</v>
      </c>
      <c r="X60" s="1165" t="s">
        <v>106</v>
      </c>
      <c r="Y60" s="2683"/>
      <c r="Z60" s="2011"/>
      <c r="AA60" s="2011"/>
      <c r="AB60" s="2011"/>
      <c r="AC60" s="2011"/>
      <c r="AD60" s="2011"/>
      <c r="AE60" s="2683"/>
      <c r="AF60" s="2679"/>
      <c r="AG60" s="2679"/>
      <c r="AH60" s="2679"/>
      <c r="AI60" s="2679"/>
      <c r="AJ60" s="2679"/>
      <c r="AK60" s="2690"/>
      <c r="AL60" s="2711"/>
      <c r="AM60" s="1901"/>
    </row>
    <row r="61" spans="1:39" s="4" customFormat="1" ht="322.5" customHeight="1">
      <c r="A61" s="565"/>
      <c r="B61" s="566"/>
      <c r="C61" s="566"/>
      <c r="D61" s="565"/>
      <c r="E61" s="566"/>
      <c r="F61" s="566"/>
      <c r="G61" s="565"/>
      <c r="H61" s="566"/>
      <c r="I61" s="567"/>
      <c r="J61" s="1213">
        <v>125</v>
      </c>
      <c r="K61" s="775" t="s">
        <v>1606</v>
      </c>
      <c r="L61" s="550" t="s">
        <v>37</v>
      </c>
      <c r="M61" s="1649">
        <v>150</v>
      </c>
      <c r="N61" s="754" t="s">
        <v>1607</v>
      </c>
      <c r="O61" s="754">
        <v>80</v>
      </c>
      <c r="P61" s="849" t="s">
        <v>1608</v>
      </c>
      <c r="Q61" s="1047">
        <v>1</v>
      </c>
      <c r="R61" s="888">
        <v>5000000</v>
      </c>
      <c r="S61" s="849" t="s">
        <v>1609</v>
      </c>
      <c r="T61" s="877" t="s">
        <v>1610</v>
      </c>
      <c r="U61" s="548" t="s">
        <v>1501</v>
      </c>
      <c r="V61" s="888">
        <v>5000000</v>
      </c>
      <c r="W61" s="1156">
        <v>20</v>
      </c>
      <c r="X61" s="550" t="s">
        <v>106</v>
      </c>
      <c r="Y61" s="1182">
        <v>42</v>
      </c>
      <c r="Z61" s="1182">
        <v>56</v>
      </c>
      <c r="AA61" s="1183"/>
      <c r="AB61" s="1310"/>
      <c r="AC61" s="1760">
        <v>1067</v>
      </c>
      <c r="AD61" s="1183">
        <v>35</v>
      </c>
      <c r="AE61" s="1182"/>
      <c r="AF61" s="551"/>
      <c r="AG61" s="551"/>
      <c r="AH61" s="551"/>
      <c r="AI61" s="551"/>
      <c r="AJ61" s="551"/>
      <c r="AK61" s="879">
        <v>41192</v>
      </c>
      <c r="AL61" s="1109">
        <v>42724</v>
      </c>
      <c r="AM61" s="1135" t="s">
        <v>1509</v>
      </c>
    </row>
    <row r="62" spans="1:39" s="4" customFormat="1" ht="34.5" customHeight="1" thickBot="1">
      <c r="A62" s="2705" t="s">
        <v>94</v>
      </c>
      <c r="B62" s="2706"/>
      <c r="C62" s="2706"/>
      <c r="D62" s="2706"/>
      <c r="E62" s="2706"/>
      <c r="F62" s="2706"/>
      <c r="G62" s="2706"/>
      <c r="H62" s="2706"/>
      <c r="I62" s="2706"/>
      <c r="J62" s="2706"/>
      <c r="K62" s="2706"/>
      <c r="L62" s="2706"/>
      <c r="M62" s="2706"/>
      <c r="N62" s="2706"/>
      <c r="O62" s="2706"/>
      <c r="P62" s="2706"/>
      <c r="Q62" s="2707"/>
      <c r="R62" s="1214">
        <f>SUM(R19:R61)</f>
        <v>1929366350</v>
      </c>
      <c r="S62" s="1184"/>
      <c r="T62" s="1185"/>
      <c r="U62" s="1186"/>
      <c r="V62" s="1187">
        <f>SUM(V19:V61)</f>
        <v>1929366350</v>
      </c>
      <c r="W62" s="1188"/>
      <c r="X62" s="1189"/>
      <c r="Y62" s="573"/>
      <c r="Z62" s="573"/>
      <c r="AA62" s="573"/>
      <c r="AB62" s="573"/>
      <c r="AC62" s="573"/>
      <c r="AD62" s="573"/>
      <c r="AE62" s="573"/>
      <c r="AF62" s="573"/>
      <c r="AG62" s="573"/>
      <c r="AH62" s="573"/>
      <c r="AI62" s="573"/>
      <c r="AJ62" s="573"/>
      <c r="AK62" s="1190"/>
      <c r="AL62" s="574"/>
      <c r="AM62" s="578"/>
    </row>
    <row r="63" spans="18:22" ht="81.75" customHeight="1">
      <c r="R63" s="1193"/>
      <c r="V63" s="1191"/>
    </row>
    <row r="64" spans="6:18" ht="21.75" customHeight="1">
      <c r="F64" s="2703" t="s">
        <v>1611</v>
      </c>
      <c r="G64" s="2703"/>
      <c r="H64" s="2703"/>
      <c r="I64" s="2703"/>
      <c r="J64" s="2703"/>
      <c r="K64" s="2703"/>
      <c r="L64" s="2703"/>
      <c r="R64" s="554"/>
    </row>
    <row r="65" spans="6:18" ht="20.25" customHeight="1">
      <c r="F65" s="2704" t="s">
        <v>1612</v>
      </c>
      <c r="G65" s="2704"/>
      <c r="H65" s="2704"/>
      <c r="I65" s="2704"/>
      <c r="J65" s="2704"/>
      <c r="K65" s="2704"/>
      <c r="L65" s="2704"/>
      <c r="R65" s="1192"/>
    </row>
    <row r="66" ht="34.5" customHeight="1"/>
  </sheetData>
  <sheetProtection/>
  <mergeCells count="227">
    <mergeCell ref="AJ8:AJ15"/>
    <mergeCell ref="AL7:AL15"/>
    <mergeCell ref="AM7:AM15"/>
    <mergeCell ref="W8:W15"/>
    <mergeCell ref="Y8:Y15"/>
    <mergeCell ref="Z8:Z15"/>
    <mergeCell ref="AA8:AA15"/>
    <mergeCell ref="AB8:AB15"/>
    <mergeCell ref="AC8:AC15"/>
    <mergeCell ref="AD8:AD15"/>
    <mergeCell ref="AE8:AE15"/>
    <mergeCell ref="U7:U15"/>
    <mergeCell ref="V7:V15"/>
    <mergeCell ref="X7:X15"/>
    <mergeCell ref="Y7:AD7"/>
    <mergeCell ref="AE7:AJ7"/>
    <mergeCell ref="AK7:AK15"/>
    <mergeCell ref="AF8:AF15"/>
    <mergeCell ref="AG8:AG15"/>
    <mergeCell ref="AH8:AH15"/>
    <mergeCell ref="AI8:AI15"/>
    <mergeCell ref="O7:O15"/>
    <mergeCell ref="P7:P15"/>
    <mergeCell ref="Q7:Q15"/>
    <mergeCell ref="R7:R15"/>
    <mergeCell ref="S7:S15"/>
    <mergeCell ref="T7:T15"/>
    <mergeCell ref="H7:I15"/>
    <mergeCell ref="J7:J15"/>
    <mergeCell ref="K7:K15"/>
    <mergeCell ref="L7:L15"/>
    <mergeCell ref="M7:M15"/>
    <mergeCell ref="N7:N15"/>
    <mergeCell ref="J57:J59"/>
    <mergeCell ref="A1:AK4"/>
    <mergeCell ref="A5:M6"/>
    <mergeCell ref="N5:AM5"/>
    <mergeCell ref="Y6:AJ6"/>
    <mergeCell ref="A7:A15"/>
    <mergeCell ref="B7:C15"/>
    <mergeCell ref="D7:D15"/>
    <mergeCell ref="E7:F15"/>
    <mergeCell ref="G7:G15"/>
    <mergeCell ref="AI57:AI60"/>
    <mergeCell ref="AJ57:AJ60"/>
    <mergeCell ref="AA57:AA60"/>
    <mergeCell ref="N57:N60"/>
    <mergeCell ref="O57:O60"/>
    <mergeCell ref="P57:P60"/>
    <mergeCell ref="R57:R60"/>
    <mergeCell ref="S57:S60"/>
    <mergeCell ref="AB57:AB60"/>
    <mergeCell ref="AC57:AC60"/>
    <mergeCell ref="AD57:AD60"/>
    <mergeCell ref="Y57:Y60"/>
    <mergeCell ref="Z57:Z60"/>
    <mergeCell ref="AH57:AH60"/>
    <mergeCell ref="AM57:AM60"/>
    <mergeCell ref="F64:L64"/>
    <mergeCell ref="F65:L65"/>
    <mergeCell ref="A62:Q62"/>
    <mergeCell ref="Q42:Q43"/>
    <mergeCell ref="AK57:AK60"/>
    <mergeCell ref="AL57:AL60"/>
    <mergeCell ref="AE57:AE60"/>
    <mergeCell ref="AF57:AF60"/>
    <mergeCell ref="AG57:AG60"/>
    <mergeCell ref="AA52:AA53"/>
    <mergeCell ref="AB52:AB53"/>
    <mergeCell ref="AC52:AC53"/>
    <mergeCell ref="W52:W53"/>
    <mergeCell ref="Y52:Y53"/>
    <mergeCell ref="Z52:Z53"/>
    <mergeCell ref="T47:T48"/>
    <mergeCell ref="N52:N53"/>
    <mergeCell ref="O52:O53"/>
    <mergeCell ref="P52:P53"/>
    <mergeCell ref="R52:R53"/>
    <mergeCell ref="S52:S53"/>
    <mergeCell ref="AM52:AM53"/>
    <mergeCell ref="K57:K59"/>
    <mergeCell ref="L57:L60"/>
    <mergeCell ref="M57:M59"/>
    <mergeCell ref="AK52:AK53"/>
    <mergeCell ref="AJ52:AJ53"/>
    <mergeCell ref="AG52:AG53"/>
    <mergeCell ref="AH52:AH53"/>
    <mergeCell ref="AF52:AF53"/>
    <mergeCell ref="AL52:AL53"/>
    <mergeCell ref="AI52:AI53"/>
    <mergeCell ref="AD52:AD53"/>
    <mergeCell ref="AE52:AE53"/>
    <mergeCell ref="AI46:AI49"/>
    <mergeCell ref="AJ46:AJ49"/>
    <mergeCell ref="AF46:AF49"/>
    <mergeCell ref="AG46:AG49"/>
    <mergeCell ref="AH46:AH49"/>
    <mergeCell ref="AD46:AD49"/>
    <mergeCell ref="AM46:AM49"/>
    <mergeCell ref="AK46:AK49"/>
    <mergeCell ref="AE46:AE49"/>
    <mergeCell ref="Z46:Z49"/>
    <mergeCell ref="AA46:AA49"/>
    <mergeCell ref="AB46:AB49"/>
    <mergeCell ref="AC46:AC49"/>
    <mergeCell ref="AL46:AL49"/>
    <mergeCell ref="Z42:Z43"/>
    <mergeCell ref="AA42:AA43"/>
    <mergeCell ref="AB42:AB43"/>
    <mergeCell ref="O42:O43"/>
    <mergeCell ref="P42:P43"/>
    <mergeCell ref="R42:R43"/>
    <mergeCell ref="S42:S43"/>
    <mergeCell ref="AJ42:AJ43"/>
    <mergeCell ref="AF42:AF43"/>
    <mergeCell ref="AG42:AG43"/>
    <mergeCell ref="AH42:AH43"/>
    <mergeCell ref="AC42:AC43"/>
    <mergeCell ref="AD42:AD43"/>
    <mergeCell ref="AE42:AE43"/>
    <mergeCell ref="AL42:AL43"/>
    <mergeCell ref="AM42:AM43"/>
    <mergeCell ref="N46:N49"/>
    <mergeCell ref="O46:O49"/>
    <mergeCell ref="P46:P49"/>
    <mergeCell ref="R46:R49"/>
    <mergeCell ref="S46:S49"/>
    <mergeCell ref="Y46:Y49"/>
    <mergeCell ref="AK42:AK43"/>
    <mergeCell ref="AI42:AI43"/>
    <mergeCell ref="AE34:AE38"/>
    <mergeCell ref="AF34:AF38"/>
    <mergeCell ref="AG34:AG38"/>
    <mergeCell ref="AB34:AB38"/>
    <mergeCell ref="J34:J36"/>
    <mergeCell ref="K34:K36"/>
    <mergeCell ref="L34:L36"/>
    <mergeCell ref="M34:M36"/>
    <mergeCell ref="Y42:Y43"/>
    <mergeCell ref="J42:J43"/>
    <mergeCell ref="K42:K43"/>
    <mergeCell ref="L42:L43"/>
    <mergeCell ref="M42:M43"/>
    <mergeCell ref="N42:N43"/>
    <mergeCell ref="T34:T36"/>
    <mergeCell ref="Y34:Y38"/>
    <mergeCell ref="Z34:Z38"/>
    <mergeCell ref="AA34:AA38"/>
    <mergeCell ref="N34:N38"/>
    <mergeCell ref="O34:O38"/>
    <mergeCell ref="P34:P38"/>
    <mergeCell ref="Q34:Q36"/>
    <mergeCell ref="R34:R38"/>
    <mergeCell ref="S34:S38"/>
    <mergeCell ref="Z29:Z33"/>
    <mergeCell ref="AA29:AA33"/>
    <mergeCell ref="AL34:AL38"/>
    <mergeCell ref="AM34:AM38"/>
    <mergeCell ref="AC34:AC38"/>
    <mergeCell ref="AD34:AD38"/>
    <mergeCell ref="AK34:AK38"/>
    <mergeCell ref="AH34:AH38"/>
    <mergeCell ref="AI34:AI38"/>
    <mergeCell ref="AJ34:AJ38"/>
    <mergeCell ref="AJ29:AJ33"/>
    <mergeCell ref="AE29:AE33"/>
    <mergeCell ref="AF29:AF33"/>
    <mergeCell ref="AG29:AG33"/>
    <mergeCell ref="S29:S33"/>
    <mergeCell ref="T29:T33"/>
    <mergeCell ref="AB29:AB33"/>
    <mergeCell ref="AC29:AC33"/>
    <mergeCell ref="AD29:AD33"/>
    <mergeCell ref="Y29:Y33"/>
    <mergeCell ref="O29:O33"/>
    <mergeCell ref="P29:P33"/>
    <mergeCell ref="AK26:AK27"/>
    <mergeCell ref="AL26:AL27"/>
    <mergeCell ref="AJ26:AJ27"/>
    <mergeCell ref="AM29:AM33"/>
    <mergeCell ref="AK29:AK33"/>
    <mergeCell ref="AL29:AL33"/>
    <mergeCell ref="AH29:AH33"/>
    <mergeCell ref="AI29:AI33"/>
    <mergeCell ref="Z19:Z22"/>
    <mergeCell ref="AA19:AA22"/>
    <mergeCell ref="Q29:Q33"/>
    <mergeCell ref="R29:R33"/>
    <mergeCell ref="AM26:AM27"/>
    <mergeCell ref="J29:J33"/>
    <mergeCell ref="K29:K33"/>
    <mergeCell ref="L29:L33"/>
    <mergeCell ref="M29:M33"/>
    <mergeCell ref="N29:N33"/>
    <mergeCell ref="AA26:AA27"/>
    <mergeCell ref="AB26:AB27"/>
    <mergeCell ref="AC26:AC27"/>
    <mergeCell ref="AD26:AD27"/>
    <mergeCell ref="AE26:AE27"/>
    <mergeCell ref="AF26:AF27"/>
    <mergeCell ref="AI19:AI22"/>
    <mergeCell ref="AG26:AG27"/>
    <mergeCell ref="AH26:AH27"/>
    <mergeCell ref="AI26:AI27"/>
    <mergeCell ref="AF19:AF22"/>
    <mergeCell ref="AG19:AG22"/>
    <mergeCell ref="AH19:AH22"/>
    <mergeCell ref="AE19:AE22"/>
    <mergeCell ref="AM19:AM22"/>
    <mergeCell ref="N26:N27"/>
    <mergeCell ref="O26:O27"/>
    <mergeCell ref="P26:P27"/>
    <mergeCell ref="S26:S27"/>
    <mergeCell ref="Y26:Y27"/>
    <mergeCell ref="Z26:Z27"/>
    <mergeCell ref="AK19:AK22"/>
    <mergeCell ref="AL19:AL22"/>
    <mergeCell ref="AB19:AB22"/>
    <mergeCell ref="AJ19:AJ22"/>
    <mergeCell ref="N19:N22"/>
    <mergeCell ref="O19:O22"/>
    <mergeCell ref="P19:P22"/>
    <mergeCell ref="R19:R22"/>
    <mergeCell ref="S19:S22"/>
    <mergeCell ref="Y19:Y22"/>
    <mergeCell ref="AC19:AC22"/>
    <mergeCell ref="AD19:AD2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T35"/>
  <sheetViews>
    <sheetView zoomScale="55" zoomScaleNormal="55" zoomScalePageLayoutView="0" workbookViewId="0" topLeftCell="R1">
      <selection activeCell="Y7" sqref="Y7:AJ15"/>
    </sheetView>
  </sheetViews>
  <sheetFormatPr defaultColWidth="11.421875" defaultRowHeight="15"/>
  <cols>
    <col min="1" max="1" width="12.28125" style="26" customWidth="1"/>
    <col min="2" max="2" width="4.00390625" style="26" customWidth="1"/>
    <col min="3" max="3" width="14.57421875" style="26" customWidth="1"/>
    <col min="4" max="4" width="12.00390625" style="26" customWidth="1"/>
    <col min="5" max="5" width="7.421875" style="26" customWidth="1"/>
    <col min="6" max="6" width="14.421875" style="26" customWidth="1"/>
    <col min="7" max="7" width="14.28125" style="26" customWidth="1"/>
    <col min="8" max="8" width="11.7109375" style="26" customWidth="1"/>
    <col min="9" max="9" width="13.28125" style="26" customWidth="1"/>
    <col min="10" max="10" width="15.140625" style="26" customWidth="1"/>
    <col min="11" max="11" width="32.140625" style="26" customWidth="1"/>
    <col min="12" max="12" width="19.00390625" style="26" customWidth="1"/>
    <col min="13" max="13" width="12.7109375" style="26" customWidth="1"/>
    <col min="14" max="14" width="28.140625" style="26" customWidth="1"/>
    <col min="15" max="15" width="13.00390625" style="31" customWidth="1"/>
    <col min="16" max="16" width="27.7109375" style="27" customWidth="1"/>
    <col min="17" max="17" width="16.00390625" style="28" customWidth="1"/>
    <col min="18" max="18" width="20.8515625" style="26" customWidth="1"/>
    <col min="19" max="19" width="33.140625" style="26" customWidth="1"/>
    <col min="20" max="20" width="33.57421875" style="26" customWidth="1"/>
    <col min="21" max="21" width="31.8515625" style="29" customWidth="1"/>
    <col min="22" max="22" width="32.00390625" style="29" customWidth="1"/>
    <col min="23" max="23" width="14.421875" style="29" customWidth="1"/>
    <col min="24" max="24" width="20.57421875" style="29" customWidth="1"/>
    <col min="25" max="30" width="7.28125" style="26" customWidth="1"/>
    <col min="31" max="31" width="11.28125" style="26" customWidth="1"/>
    <col min="32" max="32" width="11.140625" style="26" customWidth="1"/>
    <col min="33" max="33" width="10.8515625" style="26" customWidth="1"/>
    <col min="34" max="36" width="7.28125" style="26" customWidth="1"/>
    <col min="37" max="37" width="22.7109375" style="1220" customWidth="1"/>
    <col min="38" max="38" width="22.7109375" style="1221" customWidth="1"/>
    <col min="39" max="39" width="28.7109375" style="1222" customWidth="1"/>
    <col min="40" max="40" width="21.421875" style="26" customWidth="1"/>
    <col min="41" max="41" width="15.7109375" style="26" bestFit="1" customWidth="1"/>
    <col min="42" max="16384" width="11.421875" style="26" customWidth="1"/>
  </cols>
  <sheetData>
    <row r="1" spans="1:72" s="4" customFormat="1" ht="27" customHeight="1">
      <c r="A1" s="1853" t="s">
        <v>1930</v>
      </c>
      <c r="B1" s="1853"/>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4"/>
      <c r="AL1" s="1829" t="s">
        <v>95</v>
      </c>
      <c r="AM1" s="1829" t="s">
        <v>1931</v>
      </c>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4" customFormat="1" ht="27" customHeight="1">
      <c r="A2" s="1853"/>
      <c r="B2" s="1853"/>
      <c r="C2" s="1853"/>
      <c r="D2" s="1853"/>
      <c r="E2" s="1853"/>
      <c r="F2" s="1853"/>
      <c r="G2" s="1853"/>
      <c r="H2" s="1853"/>
      <c r="I2" s="1853"/>
      <c r="J2" s="1853"/>
      <c r="K2" s="1853"/>
      <c r="L2" s="1853"/>
      <c r="M2" s="1853"/>
      <c r="N2" s="1853"/>
      <c r="O2" s="1853"/>
      <c r="P2" s="1853"/>
      <c r="Q2" s="1853"/>
      <c r="R2" s="1853"/>
      <c r="S2" s="1853"/>
      <c r="T2" s="1853"/>
      <c r="U2" s="1853"/>
      <c r="V2" s="1853"/>
      <c r="W2" s="1853"/>
      <c r="X2" s="1853"/>
      <c r="Y2" s="1853"/>
      <c r="Z2" s="1853"/>
      <c r="AA2" s="1853"/>
      <c r="AB2" s="1853"/>
      <c r="AC2" s="1853"/>
      <c r="AD2" s="1853"/>
      <c r="AE2" s="1853"/>
      <c r="AF2" s="1853"/>
      <c r="AG2" s="1853"/>
      <c r="AH2" s="1853"/>
      <c r="AI2" s="1853"/>
      <c r="AJ2" s="1853"/>
      <c r="AK2" s="1854"/>
      <c r="AL2" s="1830" t="s">
        <v>96</v>
      </c>
      <c r="AM2" s="1829" t="s">
        <v>1932</v>
      </c>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4" customFormat="1" ht="27" customHeight="1">
      <c r="A3" s="1853"/>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4"/>
      <c r="AL3" s="1829" t="s">
        <v>97</v>
      </c>
      <c r="AM3" s="1829" t="s">
        <v>1933</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4" customFormat="1" ht="27" customHeight="1">
      <c r="A4" s="1855"/>
      <c r="B4" s="1855"/>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1855"/>
      <c r="AD4" s="1855"/>
      <c r="AE4" s="1855"/>
      <c r="AF4" s="1855"/>
      <c r="AG4" s="1855"/>
      <c r="AH4" s="1855"/>
      <c r="AI4" s="1855"/>
      <c r="AJ4" s="1855"/>
      <c r="AK4" s="1856"/>
      <c r="AL4" s="1829" t="s">
        <v>98</v>
      </c>
      <c r="AM4" s="1758" t="s">
        <v>1934</v>
      </c>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4" customFormat="1" ht="27" customHeight="1">
      <c r="A5" s="1857" t="s">
        <v>0</v>
      </c>
      <c r="B5" s="1857"/>
      <c r="C5" s="1857"/>
      <c r="D5" s="1857"/>
      <c r="E5" s="1857"/>
      <c r="F5" s="1857"/>
      <c r="G5" s="1857"/>
      <c r="H5" s="1857"/>
      <c r="I5" s="1857"/>
      <c r="J5" s="1857"/>
      <c r="K5" s="1857"/>
      <c r="L5" s="1857"/>
      <c r="M5" s="1857"/>
      <c r="N5" s="1975" t="s">
        <v>1</v>
      </c>
      <c r="O5" s="1975"/>
      <c r="P5" s="1975"/>
      <c r="Q5" s="1975"/>
      <c r="R5" s="1975"/>
      <c r="S5" s="1975"/>
      <c r="T5" s="1975"/>
      <c r="U5" s="1975"/>
      <c r="V5" s="1975"/>
      <c r="W5" s="1975"/>
      <c r="X5" s="1975"/>
      <c r="Y5" s="1975"/>
      <c r="Z5" s="1975"/>
      <c r="AA5" s="1975"/>
      <c r="AB5" s="1975"/>
      <c r="AC5" s="1975"/>
      <c r="AD5" s="1975"/>
      <c r="AE5" s="1975"/>
      <c r="AF5" s="1975"/>
      <c r="AG5" s="1975"/>
      <c r="AH5" s="1975"/>
      <c r="AI5" s="1975"/>
      <c r="AJ5" s="1975"/>
      <c r="AK5" s="1975"/>
      <c r="AL5" s="1975"/>
      <c r="AM5" s="1975"/>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4" customFormat="1" ht="27" customHeight="1">
      <c r="A6" s="1858"/>
      <c r="B6" s="1858"/>
      <c r="C6" s="1858"/>
      <c r="D6" s="1858"/>
      <c r="E6" s="1858"/>
      <c r="F6" s="1858"/>
      <c r="G6" s="1858"/>
      <c r="H6" s="1858"/>
      <c r="I6" s="1858"/>
      <c r="J6" s="1858"/>
      <c r="K6" s="1858"/>
      <c r="L6" s="1858"/>
      <c r="M6" s="1858"/>
      <c r="N6" s="1831"/>
      <c r="O6" s="1832"/>
      <c r="P6" s="1832"/>
      <c r="Q6" s="1832"/>
      <c r="R6" s="1832"/>
      <c r="S6" s="1832"/>
      <c r="T6" s="1832"/>
      <c r="U6" s="1832"/>
      <c r="V6" s="1832"/>
      <c r="W6" s="1832"/>
      <c r="X6" s="1832"/>
      <c r="Y6" s="1859" t="s">
        <v>2</v>
      </c>
      <c r="Z6" s="1858"/>
      <c r="AA6" s="1858"/>
      <c r="AB6" s="1858"/>
      <c r="AC6" s="1858"/>
      <c r="AD6" s="1858"/>
      <c r="AE6" s="1858"/>
      <c r="AF6" s="1858"/>
      <c r="AG6" s="1858"/>
      <c r="AH6" s="1858"/>
      <c r="AI6" s="1858"/>
      <c r="AJ6" s="1860"/>
      <c r="AK6" s="1832"/>
      <c r="AL6" s="1832"/>
      <c r="AM6" s="183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s="4" customFormat="1" ht="27" customHeight="1">
      <c r="A7" s="1870" t="s">
        <v>3</v>
      </c>
      <c r="B7" s="1873" t="s">
        <v>4</v>
      </c>
      <c r="C7" s="1861"/>
      <c r="D7" s="1861" t="s">
        <v>3</v>
      </c>
      <c r="E7" s="1873" t="s">
        <v>5</v>
      </c>
      <c r="F7" s="1861"/>
      <c r="G7" s="1861" t="s">
        <v>3</v>
      </c>
      <c r="H7" s="1873" t="s">
        <v>6</v>
      </c>
      <c r="I7" s="1861"/>
      <c r="J7" s="1861" t="s">
        <v>3</v>
      </c>
      <c r="K7" s="1864" t="s">
        <v>7</v>
      </c>
      <c r="L7" s="1867" t="s">
        <v>8</v>
      </c>
      <c r="M7" s="1867" t="s">
        <v>9</v>
      </c>
      <c r="N7" s="1867" t="s">
        <v>10</v>
      </c>
      <c r="O7" s="1867" t="s">
        <v>76</v>
      </c>
      <c r="P7" s="1867" t="s">
        <v>1</v>
      </c>
      <c r="Q7" s="1879" t="s">
        <v>11</v>
      </c>
      <c r="R7" s="1882" t="s">
        <v>12</v>
      </c>
      <c r="S7" s="1864" t="s">
        <v>13</v>
      </c>
      <c r="T7" s="1873" t="s">
        <v>14</v>
      </c>
      <c r="U7" s="1867" t="s">
        <v>15</v>
      </c>
      <c r="V7" s="1990" t="s">
        <v>12</v>
      </c>
      <c r="W7" s="1828"/>
      <c r="X7" s="1867" t="s">
        <v>16</v>
      </c>
      <c r="Y7" s="1876" t="s">
        <v>17</v>
      </c>
      <c r="Z7" s="1877"/>
      <c r="AA7" s="1877"/>
      <c r="AB7" s="1877"/>
      <c r="AC7" s="1877"/>
      <c r="AD7" s="1878"/>
      <c r="AE7" s="1876" t="s">
        <v>18</v>
      </c>
      <c r="AF7" s="1877"/>
      <c r="AG7" s="1877"/>
      <c r="AH7" s="1877"/>
      <c r="AI7" s="1877"/>
      <c r="AJ7" s="1878"/>
      <c r="AK7" s="1976" t="s">
        <v>19</v>
      </c>
      <c r="AL7" s="1976" t="s">
        <v>20</v>
      </c>
      <c r="AM7" s="1979" t="s">
        <v>21</v>
      </c>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s="4" customFormat="1" ht="27" customHeight="1">
      <c r="A8" s="1871"/>
      <c r="B8" s="1874"/>
      <c r="C8" s="1862"/>
      <c r="D8" s="1862"/>
      <c r="E8" s="1874"/>
      <c r="F8" s="1862"/>
      <c r="G8" s="1862"/>
      <c r="H8" s="1874"/>
      <c r="I8" s="1862"/>
      <c r="J8" s="1862"/>
      <c r="K8" s="1865"/>
      <c r="L8" s="1868"/>
      <c r="M8" s="1868"/>
      <c r="N8" s="1868"/>
      <c r="O8" s="1868"/>
      <c r="P8" s="1868"/>
      <c r="Q8" s="1880"/>
      <c r="R8" s="1883"/>
      <c r="S8" s="1865"/>
      <c r="T8" s="1874"/>
      <c r="U8" s="1868"/>
      <c r="V8" s="1991"/>
      <c r="W8" s="1982" t="s">
        <v>3</v>
      </c>
      <c r="X8" s="1868"/>
      <c r="Y8" s="1984" t="s">
        <v>22</v>
      </c>
      <c r="Z8" s="1987" t="s">
        <v>23</v>
      </c>
      <c r="AA8" s="1984" t="s">
        <v>24</v>
      </c>
      <c r="AB8" s="1984" t="s">
        <v>25</v>
      </c>
      <c r="AC8" s="1984" t="s">
        <v>26</v>
      </c>
      <c r="AD8" s="1984" t="s">
        <v>27</v>
      </c>
      <c r="AE8" s="1984" t="s">
        <v>28</v>
      </c>
      <c r="AF8" s="1984" t="s">
        <v>29</v>
      </c>
      <c r="AG8" s="1984" t="s">
        <v>30</v>
      </c>
      <c r="AH8" s="1984" t="s">
        <v>31</v>
      </c>
      <c r="AI8" s="1984" t="s">
        <v>32</v>
      </c>
      <c r="AJ8" s="1984" t="s">
        <v>33</v>
      </c>
      <c r="AK8" s="1977"/>
      <c r="AL8" s="1977"/>
      <c r="AM8" s="19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s="4" customFormat="1" ht="27" customHeight="1">
      <c r="A9" s="1871"/>
      <c r="B9" s="1874"/>
      <c r="C9" s="1862"/>
      <c r="D9" s="1862"/>
      <c r="E9" s="1874"/>
      <c r="F9" s="1862"/>
      <c r="G9" s="1862"/>
      <c r="H9" s="1874"/>
      <c r="I9" s="1862"/>
      <c r="J9" s="1862"/>
      <c r="K9" s="1865"/>
      <c r="L9" s="1868"/>
      <c r="M9" s="1868"/>
      <c r="N9" s="1868"/>
      <c r="O9" s="1868"/>
      <c r="P9" s="1868"/>
      <c r="Q9" s="1880"/>
      <c r="R9" s="1883"/>
      <c r="S9" s="1865"/>
      <c r="T9" s="1874"/>
      <c r="U9" s="1868"/>
      <c r="V9" s="1991"/>
      <c r="W9" s="1982"/>
      <c r="X9" s="1868"/>
      <c r="Y9" s="1985"/>
      <c r="Z9" s="1988"/>
      <c r="AA9" s="1985"/>
      <c r="AB9" s="1985"/>
      <c r="AC9" s="1985"/>
      <c r="AD9" s="1985"/>
      <c r="AE9" s="1985"/>
      <c r="AF9" s="1985"/>
      <c r="AG9" s="1985"/>
      <c r="AH9" s="1985"/>
      <c r="AI9" s="1985"/>
      <c r="AJ9" s="1985"/>
      <c r="AK9" s="1977"/>
      <c r="AL9" s="1977"/>
      <c r="AM9" s="19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s="4" customFormat="1" ht="9.75" customHeight="1">
      <c r="A10" s="1871"/>
      <c r="B10" s="1874"/>
      <c r="C10" s="1862"/>
      <c r="D10" s="1862"/>
      <c r="E10" s="1874"/>
      <c r="F10" s="1862"/>
      <c r="G10" s="1862"/>
      <c r="H10" s="1874"/>
      <c r="I10" s="1862"/>
      <c r="J10" s="1862"/>
      <c r="K10" s="1865"/>
      <c r="L10" s="1868"/>
      <c r="M10" s="1868"/>
      <c r="N10" s="1868"/>
      <c r="O10" s="1868"/>
      <c r="P10" s="1868"/>
      <c r="Q10" s="1880"/>
      <c r="R10" s="1883"/>
      <c r="S10" s="1865"/>
      <c r="T10" s="1874"/>
      <c r="U10" s="1868"/>
      <c r="V10" s="1991"/>
      <c r="W10" s="1982"/>
      <c r="X10" s="1868"/>
      <c r="Y10" s="1985"/>
      <c r="Z10" s="1988"/>
      <c r="AA10" s="1985"/>
      <c r="AB10" s="1985"/>
      <c r="AC10" s="1985"/>
      <c r="AD10" s="1985"/>
      <c r="AE10" s="1985"/>
      <c r="AF10" s="1985"/>
      <c r="AG10" s="1985"/>
      <c r="AH10" s="1985"/>
      <c r="AI10" s="1985"/>
      <c r="AJ10" s="1985"/>
      <c r="AK10" s="1977"/>
      <c r="AL10" s="1977"/>
      <c r="AM10" s="19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s="4" customFormat="1" ht="9.75" customHeight="1">
      <c r="A11" s="1871"/>
      <c r="B11" s="1874"/>
      <c r="C11" s="1862"/>
      <c r="D11" s="1862"/>
      <c r="E11" s="1874"/>
      <c r="F11" s="1862"/>
      <c r="G11" s="1862"/>
      <c r="H11" s="1874"/>
      <c r="I11" s="1862"/>
      <c r="J11" s="1862"/>
      <c r="K11" s="1865"/>
      <c r="L11" s="1868"/>
      <c r="M11" s="1868"/>
      <c r="N11" s="1868"/>
      <c r="O11" s="1868"/>
      <c r="P11" s="1868"/>
      <c r="Q11" s="1880"/>
      <c r="R11" s="1883"/>
      <c r="S11" s="1865"/>
      <c r="T11" s="1874"/>
      <c r="U11" s="1868"/>
      <c r="V11" s="1991"/>
      <c r="W11" s="1982"/>
      <c r="X11" s="1868"/>
      <c r="Y11" s="1985"/>
      <c r="Z11" s="1988"/>
      <c r="AA11" s="1985"/>
      <c r="AB11" s="1985"/>
      <c r="AC11" s="1985"/>
      <c r="AD11" s="1985"/>
      <c r="AE11" s="1985"/>
      <c r="AF11" s="1985"/>
      <c r="AG11" s="1985"/>
      <c r="AH11" s="1985"/>
      <c r="AI11" s="1985"/>
      <c r="AJ11" s="1985"/>
      <c r="AK11" s="1977"/>
      <c r="AL11" s="1977"/>
      <c r="AM11" s="1980"/>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s="4" customFormat="1" ht="9.75" customHeight="1">
      <c r="A12" s="1871"/>
      <c r="B12" s="1874"/>
      <c r="C12" s="1862"/>
      <c r="D12" s="1862"/>
      <c r="E12" s="1874"/>
      <c r="F12" s="1862"/>
      <c r="G12" s="1862"/>
      <c r="H12" s="1874"/>
      <c r="I12" s="1862"/>
      <c r="J12" s="1862"/>
      <c r="K12" s="1865"/>
      <c r="L12" s="1868"/>
      <c r="M12" s="1868"/>
      <c r="N12" s="1868"/>
      <c r="O12" s="1868"/>
      <c r="P12" s="1868"/>
      <c r="Q12" s="1880"/>
      <c r="R12" s="1883"/>
      <c r="S12" s="1865"/>
      <c r="T12" s="1874"/>
      <c r="U12" s="1868"/>
      <c r="V12" s="1991"/>
      <c r="W12" s="1982"/>
      <c r="X12" s="1868"/>
      <c r="Y12" s="1985"/>
      <c r="Z12" s="1988"/>
      <c r="AA12" s="1985"/>
      <c r="AB12" s="1985"/>
      <c r="AC12" s="1985"/>
      <c r="AD12" s="1985"/>
      <c r="AE12" s="1985"/>
      <c r="AF12" s="1985"/>
      <c r="AG12" s="1985"/>
      <c r="AH12" s="1985"/>
      <c r="AI12" s="1985"/>
      <c r="AJ12" s="1985"/>
      <c r="AK12" s="1977"/>
      <c r="AL12" s="1977"/>
      <c r="AM12" s="198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4" customFormat="1" ht="9.75" customHeight="1">
      <c r="A13" s="1871"/>
      <c r="B13" s="1874"/>
      <c r="C13" s="1862"/>
      <c r="D13" s="1862"/>
      <c r="E13" s="1874"/>
      <c r="F13" s="1862"/>
      <c r="G13" s="1862"/>
      <c r="H13" s="1874"/>
      <c r="I13" s="1862"/>
      <c r="J13" s="1862"/>
      <c r="K13" s="1865"/>
      <c r="L13" s="1868"/>
      <c r="M13" s="1868"/>
      <c r="N13" s="1868"/>
      <c r="O13" s="1868"/>
      <c r="P13" s="1868"/>
      <c r="Q13" s="1880"/>
      <c r="R13" s="1883"/>
      <c r="S13" s="1865"/>
      <c r="T13" s="1874"/>
      <c r="U13" s="1868"/>
      <c r="V13" s="1991"/>
      <c r="W13" s="1982"/>
      <c r="X13" s="1868"/>
      <c r="Y13" s="1985"/>
      <c r="Z13" s="1988"/>
      <c r="AA13" s="1985"/>
      <c r="AB13" s="1985"/>
      <c r="AC13" s="1985"/>
      <c r="AD13" s="1985"/>
      <c r="AE13" s="1985"/>
      <c r="AF13" s="1985"/>
      <c r="AG13" s="1985"/>
      <c r="AH13" s="1985"/>
      <c r="AI13" s="1985"/>
      <c r="AJ13" s="1985"/>
      <c r="AK13" s="1977"/>
      <c r="AL13" s="1977"/>
      <c r="AM13" s="1980"/>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4" customFormat="1" ht="9.75" customHeight="1">
      <c r="A14" s="1871"/>
      <c r="B14" s="1874"/>
      <c r="C14" s="1862"/>
      <c r="D14" s="1862"/>
      <c r="E14" s="1874"/>
      <c r="F14" s="1862"/>
      <c r="G14" s="1862"/>
      <c r="H14" s="1874"/>
      <c r="I14" s="1862"/>
      <c r="J14" s="1862"/>
      <c r="K14" s="1865"/>
      <c r="L14" s="1868"/>
      <c r="M14" s="1868"/>
      <c r="N14" s="1868"/>
      <c r="O14" s="1868"/>
      <c r="P14" s="1868"/>
      <c r="Q14" s="1880"/>
      <c r="R14" s="1883"/>
      <c r="S14" s="1865"/>
      <c r="T14" s="1874"/>
      <c r="U14" s="1868"/>
      <c r="V14" s="1991"/>
      <c r="W14" s="1982"/>
      <c r="X14" s="1868"/>
      <c r="Y14" s="1985"/>
      <c r="Z14" s="1988"/>
      <c r="AA14" s="1985"/>
      <c r="AB14" s="1985"/>
      <c r="AC14" s="1985"/>
      <c r="AD14" s="1985"/>
      <c r="AE14" s="1985"/>
      <c r="AF14" s="1985"/>
      <c r="AG14" s="1985"/>
      <c r="AH14" s="1985"/>
      <c r="AI14" s="1985"/>
      <c r="AJ14" s="1985"/>
      <c r="AK14" s="1977"/>
      <c r="AL14" s="1977"/>
      <c r="AM14" s="1980"/>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4" customFormat="1" ht="27" customHeight="1">
      <c r="A15" s="1872"/>
      <c r="B15" s="1875"/>
      <c r="C15" s="1863"/>
      <c r="D15" s="1863"/>
      <c r="E15" s="1875"/>
      <c r="F15" s="1863"/>
      <c r="G15" s="1863"/>
      <c r="H15" s="1875"/>
      <c r="I15" s="1863"/>
      <c r="J15" s="1863"/>
      <c r="K15" s="1866"/>
      <c r="L15" s="1869"/>
      <c r="M15" s="1869"/>
      <c r="N15" s="1869"/>
      <c r="O15" s="1869"/>
      <c r="P15" s="1869"/>
      <c r="Q15" s="1881"/>
      <c r="R15" s="1884"/>
      <c r="S15" s="1866"/>
      <c r="T15" s="1875"/>
      <c r="U15" s="1869"/>
      <c r="V15" s="1992"/>
      <c r="W15" s="1983"/>
      <c r="X15" s="1869"/>
      <c r="Y15" s="1986"/>
      <c r="Z15" s="1989"/>
      <c r="AA15" s="1986"/>
      <c r="AB15" s="1986"/>
      <c r="AC15" s="1986"/>
      <c r="AD15" s="1986"/>
      <c r="AE15" s="1986"/>
      <c r="AF15" s="1986"/>
      <c r="AG15" s="1986"/>
      <c r="AH15" s="1986"/>
      <c r="AI15" s="1986"/>
      <c r="AJ15" s="1986"/>
      <c r="AK15" s="1978"/>
      <c r="AL15" s="1978"/>
      <c r="AM15" s="1981"/>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39" s="25" customFormat="1" ht="26.25" customHeight="1">
      <c r="A16" s="85">
        <v>5</v>
      </c>
      <c r="B16" s="74" t="s">
        <v>34</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86"/>
    </row>
    <row r="17" spans="1:39" s="25" customFormat="1" ht="26.25" customHeight="1">
      <c r="A17" s="2730"/>
      <c r="B17" s="2731"/>
      <c r="C17" s="2731"/>
      <c r="D17" s="42">
        <v>26</v>
      </c>
      <c r="E17" s="72" t="s">
        <v>35</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87"/>
    </row>
    <row r="18" spans="1:39" s="25" customFormat="1" ht="26.25" customHeight="1">
      <c r="A18" s="2730"/>
      <c r="B18" s="2731"/>
      <c r="C18" s="2731"/>
      <c r="D18" s="2734"/>
      <c r="E18" s="2735"/>
      <c r="F18" s="2736"/>
      <c r="G18" s="41">
        <v>83</v>
      </c>
      <c r="H18" s="70" t="s">
        <v>36</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88"/>
    </row>
    <row r="19" spans="1:39" s="113" customFormat="1" ht="232.5" customHeight="1">
      <c r="A19" s="2730"/>
      <c r="B19" s="2731"/>
      <c r="C19" s="2731"/>
      <c r="D19" s="2737"/>
      <c r="E19" s="2738"/>
      <c r="F19" s="2739"/>
      <c r="G19" s="2743"/>
      <c r="H19" s="2744"/>
      <c r="I19" s="2745"/>
      <c r="J19" s="122">
        <v>244</v>
      </c>
      <c r="K19" s="127" t="s">
        <v>66</v>
      </c>
      <c r="L19" s="129" t="s">
        <v>37</v>
      </c>
      <c r="M19" s="122">
        <v>4</v>
      </c>
      <c r="N19" s="136" t="s">
        <v>67</v>
      </c>
      <c r="O19" s="137">
        <v>82</v>
      </c>
      <c r="P19" s="127" t="s">
        <v>84</v>
      </c>
      <c r="Q19" s="122">
        <v>100</v>
      </c>
      <c r="R19" s="109">
        <v>140000000</v>
      </c>
      <c r="S19" s="127" t="s">
        <v>87</v>
      </c>
      <c r="T19" s="39" t="s">
        <v>68</v>
      </c>
      <c r="U19" s="110" t="s">
        <v>88</v>
      </c>
      <c r="V19" s="109">
        <v>140000000</v>
      </c>
      <c r="W19" s="128">
        <v>20</v>
      </c>
      <c r="X19" s="129" t="s">
        <v>89</v>
      </c>
      <c r="Y19" s="111"/>
      <c r="Z19" s="111"/>
      <c r="AA19" s="111"/>
      <c r="AB19" s="111">
        <v>30</v>
      </c>
      <c r="AC19" s="111">
        <v>150</v>
      </c>
      <c r="AD19" s="111"/>
      <c r="AE19" s="111"/>
      <c r="AF19" s="111"/>
      <c r="AG19" s="111"/>
      <c r="AH19" s="111"/>
      <c r="AI19" s="111"/>
      <c r="AJ19" s="111"/>
      <c r="AK19" s="112">
        <v>42591</v>
      </c>
      <c r="AL19" s="112">
        <v>42714</v>
      </c>
      <c r="AM19" s="130" t="s">
        <v>103</v>
      </c>
    </row>
    <row r="20" spans="1:39" s="113" customFormat="1" ht="165.75" customHeight="1">
      <c r="A20" s="2730"/>
      <c r="B20" s="2731"/>
      <c r="C20" s="2731"/>
      <c r="D20" s="2740"/>
      <c r="E20" s="2741"/>
      <c r="F20" s="2742"/>
      <c r="G20" s="2746"/>
      <c r="H20" s="2747"/>
      <c r="I20" s="2748"/>
      <c r="J20" s="122">
        <v>245</v>
      </c>
      <c r="K20" s="127" t="s">
        <v>69</v>
      </c>
      <c r="L20" s="129" t="s">
        <v>37</v>
      </c>
      <c r="M20" s="122">
        <v>1</v>
      </c>
      <c r="N20" s="136" t="s">
        <v>70</v>
      </c>
      <c r="O20" s="137">
        <v>83</v>
      </c>
      <c r="P20" s="127" t="s">
        <v>85</v>
      </c>
      <c r="Q20" s="122">
        <v>100</v>
      </c>
      <c r="R20" s="109">
        <v>180000000</v>
      </c>
      <c r="S20" s="127" t="s">
        <v>71</v>
      </c>
      <c r="T20" s="114" t="s">
        <v>72</v>
      </c>
      <c r="U20" s="115" t="s">
        <v>90</v>
      </c>
      <c r="V20" s="116">
        <v>180000000</v>
      </c>
      <c r="W20" s="128">
        <v>20</v>
      </c>
      <c r="X20" s="129" t="s">
        <v>89</v>
      </c>
      <c r="Y20" s="117">
        <v>55079</v>
      </c>
      <c r="Z20" s="117" t="s">
        <v>73</v>
      </c>
      <c r="AA20" s="117">
        <v>45607</v>
      </c>
      <c r="AB20" s="117">
        <v>140912</v>
      </c>
      <c r="AC20" s="117">
        <v>365607</v>
      </c>
      <c r="AD20" s="117">
        <v>75612</v>
      </c>
      <c r="AE20" s="117">
        <v>12718</v>
      </c>
      <c r="AF20" s="117">
        <v>2145</v>
      </c>
      <c r="AG20" s="117"/>
      <c r="AH20" s="117"/>
      <c r="AI20" s="117"/>
      <c r="AJ20" s="117"/>
      <c r="AK20" s="118">
        <v>42598</v>
      </c>
      <c r="AL20" s="118">
        <v>42714</v>
      </c>
      <c r="AM20" s="119" t="s">
        <v>104</v>
      </c>
    </row>
    <row r="21" spans="1:39" s="113" customFormat="1" ht="26.25" customHeight="1">
      <c r="A21" s="2730"/>
      <c r="B21" s="2731"/>
      <c r="C21" s="2731"/>
      <c r="D21" s="120">
        <v>28</v>
      </c>
      <c r="E21" s="105" t="s">
        <v>39</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21"/>
    </row>
    <row r="22" spans="1:39" s="113" customFormat="1" ht="28.5" customHeight="1">
      <c r="A22" s="2730"/>
      <c r="B22" s="2731"/>
      <c r="C22" s="2731"/>
      <c r="D22" s="2716"/>
      <c r="E22" s="2716"/>
      <c r="F22" s="2716"/>
      <c r="G22" s="123">
        <v>89</v>
      </c>
      <c r="H22" s="124" t="s">
        <v>74</v>
      </c>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6"/>
    </row>
    <row r="23" spans="1:39" s="113" customFormat="1" ht="67.5" customHeight="1">
      <c r="A23" s="2730"/>
      <c r="B23" s="2731"/>
      <c r="C23" s="2731"/>
      <c r="D23" s="2716"/>
      <c r="E23" s="2716"/>
      <c r="F23" s="2716"/>
      <c r="G23" s="2716"/>
      <c r="H23" s="2716"/>
      <c r="I23" s="2716"/>
      <c r="J23" s="2716">
        <v>288</v>
      </c>
      <c r="K23" s="2718" t="s">
        <v>75</v>
      </c>
      <c r="L23" s="2718" t="s">
        <v>76</v>
      </c>
      <c r="M23" s="2717">
        <v>1</v>
      </c>
      <c r="N23" s="2753" t="s">
        <v>77</v>
      </c>
      <c r="O23" s="2755">
        <v>81</v>
      </c>
      <c r="P23" s="1934" t="s">
        <v>86</v>
      </c>
      <c r="Q23" s="2717">
        <v>100</v>
      </c>
      <c r="R23" s="2721">
        <v>529347601</v>
      </c>
      <c r="S23" s="2725" t="s">
        <v>91</v>
      </c>
      <c r="T23" s="2725" t="s">
        <v>92</v>
      </c>
      <c r="U23" s="127" t="s">
        <v>99</v>
      </c>
      <c r="V23" s="109">
        <v>48873333</v>
      </c>
      <c r="W23" s="2727">
        <v>20</v>
      </c>
      <c r="X23" s="2729" t="s">
        <v>89</v>
      </c>
      <c r="Y23" s="2723">
        <v>55079</v>
      </c>
      <c r="Z23" s="2723" t="s">
        <v>73</v>
      </c>
      <c r="AA23" s="2723">
        <v>45607</v>
      </c>
      <c r="AB23" s="2723">
        <v>140912</v>
      </c>
      <c r="AC23" s="2723">
        <v>365607</v>
      </c>
      <c r="AD23" s="2723">
        <v>75612</v>
      </c>
      <c r="AE23" s="2723">
        <v>12718</v>
      </c>
      <c r="AF23" s="2723">
        <v>2145</v>
      </c>
      <c r="AG23" s="2723"/>
      <c r="AH23" s="2723"/>
      <c r="AI23" s="2723"/>
      <c r="AJ23" s="2723"/>
      <c r="AK23" s="2751">
        <v>42598</v>
      </c>
      <c r="AL23" s="2751" t="s">
        <v>78</v>
      </c>
      <c r="AM23" s="2757" t="s">
        <v>103</v>
      </c>
    </row>
    <row r="24" spans="1:39" s="113" customFormat="1" ht="67.5" customHeight="1">
      <c r="A24" s="2730"/>
      <c r="B24" s="2731"/>
      <c r="C24" s="2731"/>
      <c r="D24" s="2716"/>
      <c r="E24" s="2716"/>
      <c r="F24" s="2716"/>
      <c r="G24" s="2716"/>
      <c r="H24" s="2716"/>
      <c r="I24" s="2716"/>
      <c r="J24" s="2716"/>
      <c r="K24" s="2719"/>
      <c r="L24" s="2719"/>
      <c r="M24" s="2720"/>
      <c r="N24" s="2754"/>
      <c r="O24" s="2756"/>
      <c r="P24" s="1939"/>
      <c r="Q24" s="2720"/>
      <c r="R24" s="2722"/>
      <c r="S24" s="2725"/>
      <c r="T24" s="2725"/>
      <c r="U24" s="127" t="s">
        <v>100</v>
      </c>
      <c r="V24" s="109">
        <v>136050000</v>
      </c>
      <c r="W24" s="2727"/>
      <c r="X24" s="2729"/>
      <c r="Y24" s="2723"/>
      <c r="Z24" s="2723"/>
      <c r="AA24" s="2723"/>
      <c r="AB24" s="2723"/>
      <c r="AC24" s="2723"/>
      <c r="AD24" s="2723"/>
      <c r="AE24" s="2723"/>
      <c r="AF24" s="2723"/>
      <c r="AG24" s="2723"/>
      <c r="AH24" s="2723"/>
      <c r="AI24" s="2723"/>
      <c r="AJ24" s="2723"/>
      <c r="AK24" s="2751"/>
      <c r="AL24" s="2751"/>
      <c r="AM24" s="2757"/>
    </row>
    <row r="25" spans="1:39" s="113" customFormat="1" ht="86.25" customHeight="1">
      <c r="A25" s="2730"/>
      <c r="B25" s="2731"/>
      <c r="C25" s="2731"/>
      <c r="D25" s="2716"/>
      <c r="E25" s="2716"/>
      <c r="F25" s="2716"/>
      <c r="G25" s="2716"/>
      <c r="H25" s="2716"/>
      <c r="I25" s="2716"/>
      <c r="J25" s="2716"/>
      <c r="K25" s="2719"/>
      <c r="L25" s="2719"/>
      <c r="M25" s="2720"/>
      <c r="N25" s="2754"/>
      <c r="O25" s="2756"/>
      <c r="P25" s="1939"/>
      <c r="Q25" s="2720"/>
      <c r="R25" s="2722"/>
      <c r="S25" s="2725"/>
      <c r="T25" s="2725"/>
      <c r="U25" s="127" t="s">
        <v>101</v>
      </c>
      <c r="V25" s="109">
        <v>24000000</v>
      </c>
      <c r="W25" s="2727"/>
      <c r="X25" s="2729"/>
      <c r="Y25" s="2723"/>
      <c r="Z25" s="2723"/>
      <c r="AA25" s="2723"/>
      <c r="AB25" s="2723"/>
      <c r="AC25" s="2723"/>
      <c r="AD25" s="2723"/>
      <c r="AE25" s="2723"/>
      <c r="AF25" s="2723"/>
      <c r="AG25" s="2723"/>
      <c r="AH25" s="2723"/>
      <c r="AI25" s="2723"/>
      <c r="AJ25" s="2723"/>
      <c r="AK25" s="2751"/>
      <c r="AL25" s="2751"/>
      <c r="AM25" s="2757"/>
    </row>
    <row r="26" spans="1:39" s="113" customFormat="1" ht="127.5" customHeight="1">
      <c r="A26" s="2732"/>
      <c r="B26" s="2733"/>
      <c r="C26" s="2733"/>
      <c r="D26" s="2717"/>
      <c r="E26" s="2717"/>
      <c r="F26" s="2717"/>
      <c r="G26" s="2717"/>
      <c r="H26" s="2717"/>
      <c r="I26" s="2717"/>
      <c r="J26" s="2717"/>
      <c r="K26" s="2719"/>
      <c r="L26" s="2719"/>
      <c r="M26" s="2720"/>
      <c r="N26" s="2754"/>
      <c r="O26" s="2756"/>
      <c r="P26" s="1939"/>
      <c r="Q26" s="2720"/>
      <c r="R26" s="2722"/>
      <c r="S26" s="2726"/>
      <c r="T26" s="2726"/>
      <c r="U26" s="131" t="s">
        <v>102</v>
      </c>
      <c r="V26" s="132">
        <v>320424268</v>
      </c>
      <c r="W26" s="2728"/>
      <c r="X26" s="2718"/>
      <c r="Y26" s="2724"/>
      <c r="Z26" s="2724"/>
      <c r="AA26" s="2724"/>
      <c r="AB26" s="2724"/>
      <c r="AC26" s="2724"/>
      <c r="AD26" s="2724"/>
      <c r="AE26" s="2724"/>
      <c r="AF26" s="2724"/>
      <c r="AG26" s="2724"/>
      <c r="AH26" s="2724"/>
      <c r="AI26" s="2724"/>
      <c r="AJ26" s="2724"/>
      <c r="AK26" s="2752"/>
      <c r="AL26" s="2752"/>
      <c r="AM26" s="2758"/>
    </row>
    <row r="27" spans="1:39" s="84" customFormat="1" ht="21.75" customHeight="1" thickBot="1">
      <c r="A27" s="2749" t="s">
        <v>94</v>
      </c>
      <c r="B27" s="2750"/>
      <c r="C27" s="2750"/>
      <c r="D27" s="2750"/>
      <c r="E27" s="2750"/>
      <c r="F27" s="2750"/>
      <c r="G27" s="2750"/>
      <c r="H27" s="2750"/>
      <c r="I27" s="2750"/>
      <c r="J27" s="2750"/>
      <c r="K27" s="2750"/>
      <c r="L27" s="2750"/>
      <c r="M27" s="2750"/>
      <c r="N27" s="2750"/>
      <c r="O27" s="2750"/>
      <c r="P27" s="2750"/>
      <c r="Q27" s="2750"/>
      <c r="R27" s="90">
        <f>SUM(R19:R23)</f>
        <v>849347601</v>
      </c>
      <c r="S27" s="91"/>
      <c r="T27" s="91"/>
      <c r="U27" s="92"/>
      <c r="V27" s="101">
        <f>SUM(V19:V26)</f>
        <v>849347601</v>
      </c>
      <c r="W27" s="93"/>
      <c r="X27" s="94"/>
      <c r="Y27" s="95"/>
      <c r="Z27" s="95"/>
      <c r="AA27" s="95"/>
      <c r="AB27" s="95"/>
      <c r="AC27" s="95"/>
      <c r="AD27" s="95"/>
      <c r="AE27" s="95"/>
      <c r="AF27" s="95"/>
      <c r="AG27" s="95"/>
      <c r="AH27" s="95"/>
      <c r="AI27" s="95"/>
      <c r="AJ27" s="95"/>
      <c r="AK27" s="96"/>
      <c r="AL27" s="96"/>
      <c r="AM27" s="97"/>
    </row>
    <row r="28" spans="18:22" ht="14.25">
      <c r="R28" s="1219"/>
      <c r="V28" s="26"/>
    </row>
    <row r="30" spans="18:36" ht="24.75" customHeight="1">
      <c r="R30" s="1223"/>
      <c r="S30" s="1224"/>
      <c r="T30" s="1224"/>
      <c r="U30" s="1223"/>
      <c r="V30" s="1225"/>
      <c r="W30" s="1223"/>
      <c r="X30" s="1223"/>
      <c r="Y30" s="1224"/>
      <c r="Z30" s="1224"/>
      <c r="AA30" s="1224"/>
      <c r="AB30" s="1224"/>
      <c r="AC30" s="1224"/>
      <c r="AD30" s="1224"/>
      <c r="AE30" s="1224"/>
      <c r="AF30" s="1224"/>
      <c r="AG30" s="1224"/>
      <c r="AH30" s="1224"/>
      <c r="AI30" s="1224"/>
      <c r="AJ30" s="1224"/>
    </row>
    <row r="31" spans="18:36" ht="14.25">
      <c r="R31" s="1224"/>
      <c r="S31" s="1224"/>
      <c r="T31" s="1224"/>
      <c r="U31" s="1223"/>
      <c r="V31" s="1223"/>
      <c r="W31" s="1223"/>
      <c r="X31" s="1223"/>
      <c r="Y31" s="1224"/>
      <c r="Z31" s="1224"/>
      <c r="AA31" s="1224"/>
      <c r="AB31" s="1224"/>
      <c r="AC31" s="1224"/>
      <c r="AD31" s="1224"/>
      <c r="AE31" s="1224"/>
      <c r="AF31" s="1224"/>
      <c r="AG31" s="1224"/>
      <c r="AH31" s="1224"/>
      <c r="AI31" s="1224"/>
      <c r="AJ31" s="1224"/>
    </row>
    <row r="34" spans="14:15" ht="15">
      <c r="N34" s="1226" t="s">
        <v>105</v>
      </c>
      <c r="O34" s="38"/>
    </row>
    <row r="35" ht="14.25">
      <c r="N35" s="26" t="s">
        <v>93</v>
      </c>
    </row>
  </sheetData>
  <sheetProtection/>
  <mergeCells count="76">
    <mergeCell ref="AE8:AE15"/>
    <mergeCell ref="AF8:AF15"/>
    <mergeCell ref="AG8:AG15"/>
    <mergeCell ref="Q7:Q15"/>
    <mergeCell ref="R7:R15"/>
    <mergeCell ref="Y8:Y15"/>
    <mergeCell ref="Z8:Z15"/>
    <mergeCell ref="AA8:AA15"/>
    <mergeCell ref="AB8:AB15"/>
    <mergeCell ref="AC8:AC15"/>
    <mergeCell ref="AD8:AD15"/>
    <mergeCell ref="J7:J15"/>
    <mergeCell ref="K7:K15"/>
    <mergeCell ref="L7:L15"/>
    <mergeCell ref="M7:M15"/>
    <mergeCell ref="N7:N15"/>
    <mergeCell ref="O7:O15"/>
    <mergeCell ref="A1:AK4"/>
    <mergeCell ref="A5:M6"/>
    <mergeCell ref="N5:AM5"/>
    <mergeCell ref="Y6:AJ6"/>
    <mergeCell ref="A7:A15"/>
    <mergeCell ref="B7:C15"/>
    <mergeCell ref="D7:D15"/>
    <mergeCell ref="E7:F15"/>
    <mergeCell ref="G7:G15"/>
    <mergeCell ref="H7:I15"/>
    <mergeCell ref="AL23:AL26"/>
    <mergeCell ref="AM23:AM26"/>
    <mergeCell ref="W8:W15"/>
    <mergeCell ref="AE7:AJ7"/>
    <mergeCell ref="AK7:AK15"/>
    <mergeCell ref="AL7:AL15"/>
    <mergeCell ref="AM7:AM15"/>
    <mergeCell ref="AI8:AI15"/>
    <mergeCell ref="AJ8:AJ15"/>
    <mergeCell ref="AH8:AH15"/>
    <mergeCell ref="AC23:AC26"/>
    <mergeCell ref="AE23:AE26"/>
    <mergeCell ref="Z23:Z26"/>
    <mergeCell ref="AA23:AA26"/>
    <mergeCell ref="AB23:AB26"/>
    <mergeCell ref="Y23:Y26"/>
    <mergeCell ref="AK23:AK26"/>
    <mergeCell ref="AI23:AI26"/>
    <mergeCell ref="AJ23:AJ26"/>
    <mergeCell ref="AF23:AF26"/>
    <mergeCell ref="AG23:AG26"/>
    <mergeCell ref="AH23:AH26"/>
    <mergeCell ref="A17:C26"/>
    <mergeCell ref="D18:F20"/>
    <mergeCell ref="G19:I20"/>
    <mergeCell ref="D22:F26"/>
    <mergeCell ref="G23:I26"/>
    <mergeCell ref="A27:Q27"/>
    <mergeCell ref="N23:N26"/>
    <mergeCell ref="O23:O26"/>
    <mergeCell ref="P23:P26"/>
    <mergeCell ref="W23:W26"/>
    <mergeCell ref="X23:X26"/>
    <mergeCell ref="U7:U15"/>
    <mergeCell ref="V7:V15"/>
    <mergeCell ref="X7:X15"/>
    <mergeCell ref="P7:P15"/>
    <mergeCell ref="S7:S15"/>
    <mergeCell ref="T7:T15"/>
    <mergeCell ref="J23:J26"/>
    <mergeCell ref="K23:K26"/>
    <mergeCell ref="L23:L26"/>
    <mergeCell ref="M23:M26"/>
    <mergeCell ref="Y7:AD7"/>
    <mergeCell ref="Q23:Q26"/>
    <mergeCell ref="R23:R26"/>
    <mergeCell ref="AD23:AD26"/>
    <mergeCell ref="S23:S26"/>
    <mergeCell ref="T23:T2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Sthepanie</dc:creator>
  <cp:keywords/>
  <dc:description/>
  <cp:lastModifiedBy>AUXPLANEACION03</cp:lastModifiedBy>
  <cp:lastPrinted>2017-01-25T16:24:26Z</cp:lastPrinted>
  <dcterms:created xsi:type="dcterms:W3CDTF">2016-07-05T14:09:25Z</dcterms:created>
  <dcterms:modified xsi:type="dcterms:W3CDTF">2019-01-28T19:52:08Z</dcterms:modified>
  <cp:category/>
  <cp:version/>
  <cp:contentType/>
  <cp:contentStatus/>
</cp:coreProperties>
</file>